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ALOS" sheetId="374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6">ALOS!$A$1:$M$45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2" i="431"/>
  <c r="D16" i="431"/>
  <c r="E11" i="431"/>
  <c r="E15" i="431"/>
  <c r="F10" i="431"/>
  <c r="F14" i="431"/>
  <c r="G9" i="431"/>
  <c r="G13" i="431"/>
  <c r="G17" i="431"/>
  <c r="H12" i="431"/>
  <c r="H16" i="431"/>
  <c r="I11" i="431"/>
  <c r="I15" i="431"/>
  <c r="J10" i="431"/>
  <c r="K9" i="431"/>
  <c r="K13" i="431"/>
  <c r="L12" i="431"/>
  <c r="M11" i="431"/>
  <c r="N10" i="431"/>
  <c r="O9" i="431"/>
  <c r="O17" i="431"/>
  <c r="Q11" i="431"/>
  <c r="C10" i="431"/>
  <c r="C14" i="431"/>
  <c r="D9" i="431"/>
  <c r="D13" i="431"/>
  <c r="D17" i="431"/>
  <c r="E12" i="431"/>
  <c r="E16" i="431"/>
  <c r="F11" i="431"/>
  <c r="F15" i="431"/>
  <c r="G10" i="431"/>
  <c r="G14" i="431"/>
  <c r="H9" i="431"/>
  <c r="H13" i="431"/>
  <c r="H17" i="431"/>
  <c r="I12" i="431"/>
  <c r="I16" i="431"/>
  <c r="J11" i="431"/>
  <c r="J15" i="431"/>
  <c r="K10" i="431"/>
  <c r="K14" i="431"/>
  <c r="L9" i="431"/>
  <c r="L13" i="431"/>
  <c r="L17" i="431"/>
  <c r="M12" i="431"/>
  <c r="M16" i="431"/>
  <c r="N11" i="431"/>
  <c r="N15" i="431"/>
  <c r="O10" i="431"/>
  <c r="O14" i="431"/>
  <c r="P9" i="431"/>
  <c r="P13" i="431"/>
  <c r="P17" i="431"/>
  <c r="Q12" i="431"/>
  <c r="Q16" i="431"/>
  <c r="N12" i="431"/>
  <c r="O11" i="431"/>
  <c r="P10" i="431"/>
  <c r="Q9" i="431"/>
  <c r="Q13" i="431"/>
  <c r="P16" i="431"/>
  <c r="C11" i="431"/>
  <c r="C15" i="431"/>
  <c r="D10" i="431"/>
  <c r="D14" i="431"/>
  <c r="E9" i="431"/>
  <c r="E13" i="431"/>
  <c r="E17" i="431"/>
  <c r="F12" i="431"/>
  <c r="F16" i="431"/>
  <c r="G11" i="431"/>
  <c r="G15" i="431"/>
  <c r="H10" i="431"/>
  <c r="H14" i="431"/>
  <c r="I9" i="431"/>
  <c r="I13" i="431"/>
  <c r="I17" i="431"/>
  <c r="J12" i="431"/>
  <c r="J16" i="431"/>
  <c r="K11" i="431"/>
  <c r="K15" i="431"/>
  <c r="L10" i="431"/>
  <c r="L14" i="431"/>
  <c r="M9" i="431"/>
  <c r="M13" i="431"/>
  <c r="M17" i="431"/>
  <c r="N16" i="431"/>
  <c r="O15" i="431"/>
  <c r="P14" i="431"/>
  <c r="Q17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J14" i="431"/>
  <c r="K17" i="431"/>
  <c r="L16" i="431"/>
  <c r="M15" i="431"/>
  <c r="N14" i="431"/>
  <c r="O13" i="431"/>
  <c r="P12" i="431"/>
  <c r="Q15" i="431"/>
  <c r="O8" i="431"/>
  <c r="I8" i="431"/>
  <c r="M8" i="431"/>
  <c r="Q8" i="431"/>
  <c r="J8" i="431"/>
  <c r="E8" i="431"/>
  <c r="K8" i="431"/>
  <c r="L8" i="431"/>
  <c r="G8" i="431"/>
  <c r="H8" i="431"/>
  <c r="D8" i="431"/>
  <c r="C8" i="431"/>
  <c r="P8" i="431"/>
  <c r="F8" i="431"/>
  <c r="N8" i="431"/>
  <c r="R15" i="431" l="1"/>
  <c r="S15" i="431"/>
  <c r="R14" i="431"/>
  <c r="S14" i="431"/>
  <c r="S10" i="431"/>
  <c r="R10" i="431"/>
  <c r="S17" i="431"/>
  <c r="R17" i="431"/>
  <c r="S13" i="431"/>
  <c r="R13" i="431"/>
  <c r="R9" i="431"/>
  <c r="S9" i="431"/>
  <c r="R16" i="431"/>
  <c r="S16" i="431"/>
  <c r="R12" i="431"/>
  <c r="S12" i="431"/>
  <c r="R11" i="431"/>
  <c r="S11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5" i="414"/>
  <c r="A23" i="414"/>
  <c r="A15" i="414"/>
  <c r="A16" i="414"/>
  <c r="A4" i="414"/>
  <c r="A6" i="339" l="1"/>
  <c r="A5" i="339"/>
  <c r="C19" i="414"/>
  <c r="D4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C13" i="339"/>
  <c r="C15" i="339" s="1"/>
  <c r="B13" i="339"/>
  <c r="D18" i="414"/>
  <c r="C4" i="414"/>
  <c r="J13" i="339" l="1"/>
  <c r="B15" i="339"/>
  <c r="H13" i="339"/>
  <c r="F15" i="339"/>
  <c r="D25" i="414"/>
  <c r="E25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<sst xmlns="http://schemas.openxmlformats.org/spreadsheetml/2006/main" count="18715" uniqueCount="1929">
  <si>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</si>
  <si>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</si>
  <si>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</si>
  <si>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</si>
  <si>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</si>
  <si>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</si>
  <si>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</si>
  <si>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</si>
  <si>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</si>
  <si>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</si>
  <si>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</si>
  <si>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</si>
  <si>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</si>
  <si>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</si>
  <si>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</si>
  <si>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</si>
  <si>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</si>
  <si>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</si>
  <si>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</si>
  <si>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</si>
  <si>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</si>
  <si>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</si>
  <si>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</si>
  <si>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</si>
  <si>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</si>
  <si>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</si>
  <si>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</si>
  <si>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</si>
  <si>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</si>
  <si>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</si>
  <si>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</si>
  <si>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</si>
  <si>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</si>
  <si>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</si>
  <si>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</si>
  <si>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</si>
  <si>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</si>
  <si>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</si>
  <si>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</si>
  <si>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</si>
  <si>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</si>
  <si>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</si>
  <si>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</si>
  <si>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</si>
  <si>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</si>
  <si>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</si>
  <si>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</si>
  <si>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</si>
  <si>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</si>
  <si>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</si>
  <si>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</si>
  <si>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</si>
  <si>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</si>
  <si>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</si>
  <si>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</si>
  <si>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</si>
  <si>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</si>
  <si>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</si>
  <si>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</si>
  <si>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</si>
  <si>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</si>
  <si>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</si>
  <si>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</si>
  <si>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</si>
  <si>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</si>
  <si>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</si>
  <si>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</si>
  <si>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</si>
  <si>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</si>
  <si>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</si>
  <si>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</si>
  <si>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</si>
  <si>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</si>
  <si>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</si>
  <si>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</si>
  <si>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</si>
  <si>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</si>
  <si>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</si>
  <si>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</si>
  <si>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</si>
  <si>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</si>
  <si>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</si>
  <si>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</si>
  <si>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</si>
  <si>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</si>
  <si>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</si>
  <si>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</si>
  <si>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</si>
  <si>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</si>
  <si>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</si>
  <si>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</si>
  <si>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</si>
  <si>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</si>
  <si>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</si>
  <si>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</si>
  <si>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</si>
  <si>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</si>
  <si>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</si>
  <si>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</si>
  <si>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</si>
  <si>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</si>
  <si>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</si>
  <si>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</si>
  <si>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</si>
  <si>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</si>
  <si>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</si>
  <si>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</si>
  <si>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</si>
  <si>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</si>
  <si>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</si>
  <si>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</si>
  <si>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</si>
  <si>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</si>
  <si>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</si>
  <si>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</si>
  <si>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</si>
  <si>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</si>
  <si>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</si>
  <si>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</si>
  <si>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</si>
  <si>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</si>
  <si>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</si>
  <si>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</si>
  <si>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</si>
  <si>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</si>
  <si>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</si>
  <si>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</si>
  <si>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</si>
  <si>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</si>
  <si>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</si>
  <si>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</si>
  <si>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</si>
  <si>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</si>
  <si>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</si>
  <si>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</si>
  <si>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</si>
  <si>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</si>
  <si>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</si>
  <si>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</si>
  <si>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</si>
  <si>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</si>
  <si>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</si>
  <si>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</si>
  <si>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</si>
  <si>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</si>
  <si>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</si>
  <si>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</si>
  <si>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</si>
  <si>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</si>
  <si>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</si>
  <si>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</si>
  <si>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</si>
  <si>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</si>
  <si>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</si>
  <si>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</si>
  <si>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</si>
  <si>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</si>
  <si>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</si>
  <si>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</si>
  <si>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</si>
  <si>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</si>
  <si>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</si>
  <si>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</si>
  <si>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</si>
  <si>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</si>
  <si>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</si>
  <si>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</si>
  <si>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</si>
  <si>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</si>
  <si>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</si>
  <si>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</si>
  <si>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</si>
  <si>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</si>
  <si>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</si>
  <si>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</si>
  <si>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</si>
  <si>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</si>
  <si>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</si>
  <si>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</si>
  <si>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</si>
  <si>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</si>
  <si>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</si>
  <si>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</si>
  <si>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</si>
  <si>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</si>
  <si>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</si>
  <si>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</si>
  <si>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</si>
  <si>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</si>
  <si>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</si>
  <si>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</si>
  <si>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</si>
  <si>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</si>
  <si>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</si>
  <si>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</si>
  <si>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</si>
  <si>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</si>
  <si>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</si>
  <si>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</si>
  <si>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</si>
  <si>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</si>
  <si>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</si>
  <si>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</si>
  <si>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</si>
  <si>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</si>
  <si>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</si>
  <si>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</si>
  <si>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</si>
  <si>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</si>
  <si>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</si>
  <si>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</si>
  <si>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</si>
  <si>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</si>
  <si>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</si>
  <si>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</si>
  <si>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</si>
  <si>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</si>
  <si>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</si>
  <si>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</si>
  <si>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</si>
  <si>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</si>
  <si>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</si>
  <si>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</si>
  <si>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</si>
  <si>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</si>
  <si>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</si>
  <si>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</si>
  <si>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</si>
  <si>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</si>
  <si>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</si>
  <si>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</si>
  <si>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</si>
  <si>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</si>
  <si>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</si>
  <si>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</si>
  <si>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</si>
  <si>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</si>
  <si>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</si>
  <si>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</si>
  <si>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</si>
  <si>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</si>
  <si>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</si>
  <si>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</si>
  <si>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</si>
  <si>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</si>
  <si>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</si>
  <si>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</si>
  <si>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</si>
  <si>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</si>
  <si>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</si>
  <si>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</si>
  <si>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</si>
  <si>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</si>
  <si>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</si>
  <si>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</si>
  <si>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</si>
  <si>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</si>
  <si>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</si>
  <si>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</si>
  <si>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</si>
  <si>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</si>
  <si>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</si>
  <si>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</si>
  <si>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</si>
  <si>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</si>
  <si>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</si>
  <si>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</si>
  <si>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</si>
  <si>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</si>
  <si>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</si>
  <si>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</si>
  <si>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</si>
  <si>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</si>
  <si>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</si>
  <si>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</si>
  <si>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</si>
  <si>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</si>
  <si>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</si>
  <si>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</si>
  <si>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</si>
  <si>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</si>
  <si>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</si>
  <si>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</si>
  <si>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</si>
  <si>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</si>
  <si>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</si>
  <si>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</si>
  <si>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</si>
  <si>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50113006     léky - enterální výživa (LEK)</t>
  </si>
  <si>
    <t>50113009     léky - RTG diagnostika ZUL (LEK)</t>
  </si>
  <si>
    <t>50113012     léky - trombolýza (LEK)</t>
  </si>
  <si>
    <t>50113190     léky - medicinální plyny (sklad SVM)</t>
  </si>
  <si>
    <t>50115     Zdravotnické prostředky</t>
  </si>
  <si>
    <t>50115010     RTG materiál, filmy a chemikálie (Z504)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</si>
  <si>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</si>
  <si>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</si>
  <si>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</si>
  <si>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</si>
  <si>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</si>
  <si>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</si>
  <si>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</si>
  <si>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</si>
  <si>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50115072     ZPr - katetry diagnostické (Z535)</t>
  </si>
  <si>
    <t>--</t>
  </si>
  <si>
    <t>50115075     ZPr - stenty (Z538)</t>
  </si>
  <si>
    <t>50115079     ZPr - internzivní péče (Z542)</t>
  </si>
  <si>
    <t>50115083     ZPr - embolizace (Z545)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</si>
  <si>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</si>
  <si>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</si>
  <si>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</si>
  <si>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</si>
  <si>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</si>
  <si>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</si>
  <si>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</si>
  <si>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</si>
  <si>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</si>
  <si>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</si>
  <si>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</si>
  <si>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</si>
  <si>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</si>
  <si>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</si>
  <si>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</si>
  <si>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</si>
  <si>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</si>
  <si>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</si>
  <si>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</si>
  <si>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</si>
  <si>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</si>
  <si>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</si>
  <si>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</si>
  <si>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</si>
  <si>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</si>
  <si>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</si>
  <si>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</si>
  <si>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</si>
  <si>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</si>
  <si>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</si>
  <si>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</si>
  <si>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</si>
  <si>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</si>
  <si>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</si>
  <si>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</si>
  <si>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</si>
  <si>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</si>
  <si>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</si>
  <si>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</si>
  <si>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</si>
  <si>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</si>
  <si>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</si>
  <si>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</si>
  <si>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</si>
  <si>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</si>
  <si>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</si>
  <si>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</si>
  <si>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</si>
  <si>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</si>
  <si>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</si>
  <si>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</si>
  <si>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</si>
  <si>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</si>
  <si>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</si>
  <si>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</si>
  <si>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</si>
  <si>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</si>
  <si>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</si>
  <si>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</si>
  <si>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</si>
  <si>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</si>
  <si>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</si>
  <si>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</si>
  <si>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</si>
  <si>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</si>
  <si>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</si>
  <si>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</si>
  <si>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</si>
  <si>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</si>
  <si>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</si>
  <si>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</si>
  <si>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</si>
  <si>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</si>
  <si>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</si>
  <si>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</si>
  <si>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</si>
  <si>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</si>
  <si>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</si>
  <si>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</si>
  <si>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</si>
  <si>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</si>
  <si>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</si>
  <si>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</si>
  <si>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</si>
  <si>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</si>
  <si>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</si>
  <si>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</si>
  <si>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</si>
  <si>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</si>
  <si>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</si>
  <si>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</si>
  <si>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</si>
  <si>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</si>
  <si>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</si>
  <si>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</si>
  <si>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</si>
  <si>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</si>
  <si>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</si>
  <si>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</si>
  <si>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</si>
  <si>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</si>
  <si>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</si>
  <si>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</si>
  <si>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</si>
  <si>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</si>
  <si>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</si>
  <si>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</si>
  <si>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</si>
  <si>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</si>
  <si>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</si>
  <si>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</si>
  <si>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</si>
  <si>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</si>
  <si>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</si>
  <si>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</si>
  <si>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</si>
  <si>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</si>
  <si>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</si>
  <si>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55802005     DDHM - OOPP pro pacienty a doprovod (sk.T_13)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</si>
  <si>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</si>
  <si>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</si>
  <si>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</si>
  <si>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</si>
  <si>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55805001     DDHM - ostatní (sk.T_19)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</si>
  <si>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</si>
  <si>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</si>
  <si>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</si>
  <si>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</si>
  <si>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</si>
  <si>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</si>
  <si>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</si>
  <si>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</si>
  <si>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</si>
  <si>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</si>
  <si>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</si>
  <si>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</si>
  <si>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</si>
  <si>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</si>
  <si>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</si>
  <si>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</si>
  <si>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</si>
  <si>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</si>
  <si>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</si>
  <si>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</si>
  <si>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</si>
  <si>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</si>
  <si>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</si>
  <si>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</si>
  <si>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</si>
  <si>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</si>
  <si>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</si>
  <si>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</si>
  <si>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</si>
  <si>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</si>
  <si>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</si>
  <si>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</si>
  <si>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</si>
  <si>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</si>
  <si>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</si>
  <si>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</si>
  <si>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</si>
  <si>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</si>
  <si>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</si>
  <si>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</si>
  <si>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</si>
  <si>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</si>
  <si>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</si>
  <si>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64924450     poštovné, balné za odeslání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</si>
  <si>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</si>
  <si>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</si>
  <si>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</si>
  <si>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</si>
  <si>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</si>
  <si>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</si>
  <si>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</si>
  <si>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</si>
  <si>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</si>
  <si>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</si>
  <si>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</si>
  <si>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</si>
  <si>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</si>
  <si>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</si>
  <si>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</si>
  <si>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</si>
  <si>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</si>
  <si>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</si>
  <si>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</si>
  <si>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</si>
  <si>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</si>
  <si>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</si>
  <si>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</si>
  <si>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</si>
  <si>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</si>
  <si>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</si>
  <si>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</si>
  <si>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</si>
  <si>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RTG: Radiologická klinika</t>
  </si>
  <si>
    <t/>
  </si>
  <si>
    <t>50113001 - léky - paušál (LEK)</t>
  </si>
  <si>
    <t>50113006 - léky - enterální výživa (LEK)</t>
  </si>
  <si>
    <t>50113009 - léky - RTG diagnostika ZUL (LEK)</t>
  </si>
  <si>
    <t>50113012 - léky - trombolýza (LEK)</t>
  </si>
  <si>
    <t>50113190 - léky - medicinální plyny (sklad SVM)</t>
  </si>
  <si>
    <t>RTG: Radiologická klinika Celkem</t>
  </si>
  <si>
    <t>SumaKL</t>
  </si>
  <si>
    <t>3451</t>
  </si>
  <si>
    <t>RTG: přístr. pracoviště -SVLS + magnet. rezonance</t>
  </si>
  <si>
    <t>RTG: přístr. pracoviště -SVLS + magnet. rezonance Celkem</t>
  </si>
  <si>
    <t>SumaNS</t>
  </si>
  <si>
    <t>mezeraNS</t>
  </si>
  <si>
    <t>3471</t>
  </si>
  <si>
    <t>RTG: intervenční radiol.+katetrizační sál os.nákl.</t>
  </si>
  <si>
    <t>RTG: intervenční radiol.+katetrizační sál os.nákl. Celkem</t>
  </si>
  <si>
    <t>léky - paušál (LEK)</t>
  </si>
  <si>
    <t>O</t>
  </si>
  <si>
    <t>ADRENALIN LECIVA</t>
  </si>
  <si>
    <t>INJ 5X1ML/1MG</t>
  </si>
  <si>
    <t xml:space="preserve">BUSCOPAN </t>
  </si>
  <si>
    <t>INJ 5X1ML/20MG</t>
  </si>
  <si>
    <t>Carbosorb tbl.20-blistr</t>
  </si>
  <si>
    <t>DUPHALAC</t>
  </si>
  <si>
    <t>667MG/ML POR SOL 1X500ML IV</t>
  </si>
  <si>
    <t>Esmocard HCL 100mg/10ml inj.5 x 100mg/10ml</t>
  </si>
  <si>
    <t>P</t>
  </si>
  <si>
    <t>FUROSEMID ACCORD</t>
  </si>
  <si>
    <t>10MG/ML INJ/INF SOL 10X2ML</t>
  </si>
  <si>
    <t>CHLORID SODNÝ 0,9% BRAUN</t>
  </si>
  <si>
    <t>INF SOL 10X250MLPELAH</t>
  </si>
  <si>
    <t>INF SOL 10X500MLPELAH</t>
  </si>
  <si>
    <t>INF SOL 20X100MLPELAH</t>
  </si>
  <si>
    <t>INF SOL 10X1000MLPLAH</t>
  </si>
  <si>
    <t>IR  Ultravist - rozplnění</t>
  </si>
  <si>
    <t>20ml</t>
  </si>
  <si>
    <t>IR SUSP.CARBO ADSORB.4%</t>
  </si>
  <si>
    <t>IR 2 ml</t>
  </si>
  <si>
    <t>KL CONTRATIN  1KS</t>
  </si>
  <si>
    <t>KL MS HYDROG.PEROX. 3% 1000g</t>
  </si>
  <si>
    <t>KL PRIPRAVEK</t>
  </si>
  <si>
    <t>KL SOL.FORMALDEHYDI 10%, 200G</t>
  </si>
  <si>
    <t>KL SOL.FORMALDEHYDI 10%,250G</t>
  </si>
  <si>
    <t>MARCAINE 0.5%</t>
  </si>
  <si>
    <t>INJ SOL5X20ML/100MG</t>
  </si>
  <si>
    <t>MESOCAIN</t>
  </si>
  <si>
    <t>INJ 10X10ML 1%</t>
  </si>
  <si>
    <t>GEL 1X20GM</t>
  </si>
  <si>
    <t>NEUROL 0.5</t>
  </si>
  <si>
    <t>POR TBL NOB30X0.5MG</t>
  </si>
  <si>
    <t>PARALEN 500 TBL 12</t>
  </si>
  <si>
    <t>POR TBL NOB 12X500MG</t>
  </si>
  <si>
    <t>500MG TBL NOB 12</t>
  </si>
  <si>
    <t>SOLU-MEDROL</t>
  </si>
  <si>
    <t>INJ SIC 1X40MG+1ML</t>
  </si>
  <si>
    <t>VASOCARDIN 50</t>
  </si>
  <si>
    <t>POR TBL NOB 50X50MG</t>
  </si>
  <si>
    <t>léky - enterální výživa (LEK)</t>
  </si>
  <si>
    <t>NUTILIS POWDER</t>
  </si>
  <si>
    <t>POR PLV 1X300GM</t>
  </si>
  <si>
    <t>léky - RTG diagnostika ZUL (LEK)</t>
  </si>
  <si>
    <t>DOTAREM</t>
  </si>
  <si>
    <t>INJ 1X10ML(LAHV.)</t>
  </si>
  <si>
    <t>GADOVIST 1.0 MMOL/ML</t>
  </si>
  <si>
    <t>INJ SOL 1X15ML</t>
  </si>
  <si>
    <t>INJ SOL 5X7.5ML+STŘ</t>
  </si>
  <si>
    <t>GADOVIST 1MMOL/ML</t>
  </si>
  <si>
    <t>MICROPAQUE</t>
  </si>
  <si>
    <t>SUS 1X2000ML</t>
  </si>
  <si>
    <t>MICROPAQUE CT</t>
  </si>
  <si>
    <t>SUS 1X2000ML/100GM</t>
  </si>
  <si>
    <t>MULTIHANCE</t>
  </si>
  <si>
    <t>INJ SOL 1X20ML</t>
  </si>
  <si>
    <t>ULTRAVIST 370 MG/ML</t>
  </si>
  <si>
    <t>INJ SOL 1X200ML</t>
  </si>
  <si>
    <t>INJ SOL 10X100ML</t>
  </si>
  <si>
    <t>INJ SOL 10X50ML</t>
  </si>
  <si>
    <t>ULTRAVIST 370 MG/ML - výpadek do 21.3.19</t>
  </si>
  <si>
    <t>INJ SOL 8X500ML</t>
  </si>
  <si>
    <t>ULTRAVIST-300</t>
  </si>
  <si>
    <t>INJ 10X20ML</t>
  </si>
  <si>
    <t>AGEN 5</t>
  </si>
  <si>
    <t>POR TBL NOB 90X5MG</t>
  </si>
  <si>
    <t>DZ BRAUNOL 1 L</t>
  </si>
  <si>
    <t>FYZIOLOGICKÝ ROZTOK VIAFLO</t>
  </si>
  <si>
    <t>INF SOL 30X250ML</t>
  </si>
  <si>
    <t>INF SOL 20X500ML</t>
  </si>
  <si>
    <t>HEPARIN LECIVA</t>
  </si>
  <si>
    <t>INJ 1X10ML/50KU</t>
  </si>
  <si>
    <t>IR ETHANOLUM 96% 10ML</t>
  </si>
  <si>
    <t>IR 10ml</t>
  </si>
  <si>
    <t>KL MS HYDROG.PEROX. 3% 500g</t>
  </si>
  <si>
    <t>MIDAZOLAM ACCORD 5 MG/ML - výpadek</t>
  </si>
  <si>
    <t>INJ+INF SOL 10X1MLX5MG/ML</t>
  </si>
  <si>
    <t>OPHTHALMO-SEPTONEX</t>
  </si>
  <si>
    <t>OPH GTT SOL 1X10ML PLAST</t>
  </si>
  <si>
    <t>LIPIODOL ULTRA-FLUID</t>
  </si>
  <si>
    <t>INJ 1X10ML/4.8GM I</t>
  </si>
  <si>
    <t>VISIPAQUE 320 MG I/ML</t>
  </si>
  <si>
    <t>INJ SOL 10X100ML-PP</t>
  </si>
  <si>
    <t>INJ SOL 10X50ML-PP</t>
  </si>
  <si>
    <t>3451 - RTG: přístr. pracoviště -SVLS + magnet. rezonance</t>
  </si>
  <si>
    <t>3471 - RTG: intervenční radiol.+katetrizační sál os.nákl.</t>
  </si>
  <si>
    <t>C03CA01 - FUROSEMID</t>
  </si>
  <si>
    <t>C07AB02 - METOPROLOL</t>
  </si>
  <si>
    <t>C08CA01 - AMLODIPIN</t>
  </si>
  <si>
    <t>H02AB04 - METHYLPREDNISOLON</t>
  </si>
  <si>
    <t>N05BA12 - ALPRAZOLAM</t>
  </si>
  <si>
    <t>N05CD08 - MIDAZOLAM</t>
  </si>
  <si>
    <t>V08AB09 - JODIXANOL</t>
  </si>
  <si>
    <t>V08CA02 - KYSELINA GADOTEROVÁ</t>
  </si>
  <si>
    <t>V08CA08 - KYSELINA GADOBENOVÁ</t>
  </si>
  <si>
    <t>V08CA09 - GADOBUTROL</t>
  </si>
  <si>
    <t>V06XX - POTRAVINY PRO ZVLÁŠTNÍ LÉKAŘSKÉ ÚČELY (PZLÚ) (ČESKÁ ATC SKUP</t>
  </si>
  <si>
    <t>C03CA01</t>
  </si>
  <si>
    <t>214036</t>
  </si>
  <si>
    <t>C07AB02</t>
  </si>
  <si>
    <t>214628</t>
  </si>
  <si>
    <t>50MG TBL NOB 50</t>
  </si>
  <si>
    <t>H02AB04</t>
  </si>
  <si>
    <t>9709</t>
  </si>
  <si>
    <t>40MG/ML INJ PSO LQF 40MG+1ML</t>
  </si>
  <si>
    <t>N05BA12</t>
  </si>
  <si>
    <t>6618</t>
  </si>
  <si>
    <t>NEUROL</t>
  </si>
  <si>
    <t>0,5MG TBL NOB 30</t>
  </si>
  <si>
    <t>V06XX</t>
  </si>
  <si>
    <t>217112</t>
  </si>
  <si>
    <t>POR PLV 1X300G</t>
  </si>
  <si>
    <t>V08CA02</t>
  </si>
  <si>
    <t>65978</t>
  </si>
  <si>
    <t>279,32MG/ML INJ SOL 1X10ML</t>
  </si>
  <si>
    <t>V08CA08</t>
  </si>
  <si>
    <t>2920</t>
  </si>
  <si>
    <t>529MG/ML INJ SOL 1X20ML</t>
  </si>
  <si>
    <t>V08CA09</t>
  </si>
  <si>
    <t>207733</t>
  </si>
  <si>
    <t>GADOVIST</t>
  </si>
  <si>
    <t>1MMOL/ML INJ SOL 1X15ML</t>
  </si>
  <si>
    <t>3132</t>
  </si>
  <si>
    <t>3134</t>
  </si>
  <si>
    <t>1MMOL/ML INJ SOL ISP 5X7,5ML I</t>
  </si>
  <si>
    <t>C08CA01</t>
  </si>
  <si>
    <t>15378</t>
  </si>
  <si>
    <t>AGEN</t>
  </si>
  <si>
    <t>5MG TBL NOB 90</t>
  </si>
  <si>
    <t>N05CD08</t>
  </si>
  <si>
    <t>127737</t>
  </si>
  <si>
    <t>MIDAZOLAM ACCORD</t>
  </si>
  <si>
    <t>5MG/ML INJ/INF SOL 10X1ML</t>
  </si>
  <si>
    <t>V08AB09</t>
  </si>
  <si>
    <t>17039</t>
  </si>
  <si>
    <t>VISIPAQUE</t>
  </si>
  <si>
    <t>320MG I/ML INJ SOL 10X50ML II</t>
  </si>
  <si>
    <t>42433</t>
  </si>
  <si>
    <t>320MG I/ML INJ SOL 10X100ML II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</si>
  <si>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</si>
  <si>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</si>
  <si>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</si>
  <si>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</si>
  <si>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Radiologická klinika</t>
  </si>
  <si>
    <t>HVLP</t>
  </si>
  <si>
    <t>89301345</t>
  </si>
  <si>
    <t>Pracoviště radiologie Celkem</t>
  </si>
  <si>
    <t>Radiologická klinika Celkem</t>
  </si>
  <si>
    <t>* Legenda</t>
  </si>
  <si>
    <t>DIAPZT = Pomůcky pro diabetiky, jejichž název začíná slovem "Pumpa"</t>
  </si>
  <si>
    <t>Benýšek Vladimír</t>
  </si>
  <si>
    <t>Buřval Stanislav</t>
  </si>
  <si>
    <t>Černá Marie</t>
  </si>
  <si>
    <t>Černá Tereza</t>
  </si>
  <si>
    <t>Čtvrtlík Filip</t>
  </si>
  <si>
    <t>Chmela David</t>
  </si>
  <si>
    <t>Kovář Radim</t>
  </si>
  <si>
    <t>Kučera Petr</t>
  </si>
  <si>
    <t>Löwová Ľubica</t>
  </si>
  <si>
    <t>Není Určen</t>
  </si>
  <si>
    <t>Prášil Vojtěch</t>
  </si>
  <si>
    <t>Sedláčková Zuzana</t>
  </si>
  <si>
    <t>Veverková Lucia</t>
  </si>
  <si>
    <t>ALPRAZOLAM</t>
  </si>
  <si>
    <t>KODEIN</t>
  </si>
  <si>
    <t>56993</t>
  </si>
  <si>
    <t>CODEIN SLOVAKOFARMA</t>
  </si>
  <si>
    <t>30MG TBL NOB 10</t>
  </si>
  <si>
    <t>SÍRAN ŽELEZNATÝ A KYSELINA LISTOVÁ</t>
  </si>
  <si>
    <t>92195</t>
  </si>
  <si>
    <t>TARDYFERON-FOL</t>
  </si>
  <si>
    <t>247,25MG/0,35MG TBL RET 100</t>
  </si>
  <si>
    <t>SULFAMETHOXAZOL A TRIMETHOPRIM</t>
  </si>
  <si>
    <t>3377</t>
  </si>
  <si>
    <t>BISEPTOL</t>
  </si>
  <si>
    <t>400MG/80MG TBL NOB 20</t>
  </si>
  <si>
    <t>CEFUROXIM</t>
  </si>
  <si>
    <t>47725</t>
  </si>
  <si>
    <t>ZINNAT</t>
  </si>
  <si>
    <t>250MG TBL FLM 10</t>
  </si>
  <si>
    <t>DEXAMETHASON</t>
  </si>
  <si>
    <t>84700</t>
  </si>
  <si>
    <t>OTOBACID N</t>
  </si>
  <si>
    <t>0,2MG/G+5MG/G+479,8MG/G AUR GTT SOL 1X5ML</t>
  </si>
  <si>
    <t>CHOLEKALCIFEROL</t>
  </si>
  <si>
    <t>12023</t>
  </si>
  <si>
    <t>VIGANTOL</t>
  </si>
  <si>
    <t>0,5MG/ML POR GTT SOL 1X10ML</t>
  </si>
  <si>
    <t>MOMETASON</t>
  </si>
  <si>
    <t>192200</t>
  </si>
  <si>
    <t>ELOCOM</t>
  </si>
  <si>
    <t>1MG/G CRM 1X100G</t>
  </si>
  <si>
    <t>AZITHROMYCIN</t>
  </si>
  <si>
    <t>155864</t>
  </si>
  <si>
    <t>SUMAMED FORTE</t>
  </si>
  <si>
    <t>40MG/ML POR PLV SUS 30ML</t>
  </si>
  <si>
    <t>DESLORATADIN</t>
  </si>
  <si>
    <t>28839</t>
  </si>
  <si>
    <t>AERIUS</t>
  </si>
  <si>
    <t>0,5MG/ML POR SOL 120ML+LŽ</t>
  </si>
  <si>
    <t>JINÁ ANTIBIOTIKA PRO LOKÁLNÍ APLIKACI</t>
  </si>
  <si>
    <t>201970</t>
  </si>
  <si>
    <t>PAMYCON NA PŘÍPRAVU KAPEK</t>
  </si>
  <si>
    <t>33000IU/2500IU DRM PLV SOL 1</t>
  </si>
  <si>
    <t>KLARITHROMYCIN</t>
  </si>
  <si>
    <t>235808</t>
  </si>
  <si>
    <t>KLACID</t>
  </si>
  <si>
    <t>500MG TBL FLM 14</t>
  </si>
  <si>
    <t>SODNÁ SŮL LEVOTHYROXINU</t>
  </si>
  <si>
    <t>69189</t>
  </si>
  <si>
    <t>EUTHYROX</t>
  </si>
  <si>
    <t>50MCG TBL NOB 100 II</t>
  </si>
  <si>
    <t>DEXAMETHASON A ANTIINFEKTIVA</t>
  </si>
  <si>
    <t>14479</t>
  </si>
  <si>
    <t>TOBRADEX</t>
  </si>
  <si>
    <t>3MG/G+1MG/G OPH UNG 3,5G</t>
  </si>
  <si>
    <t>2546</t>
  </si>
  <si>
    <t>MAXITROL</t>
  </si>
  <si>
    <t>OPH GTT SUS 1X5ML</t>
  </si>
  <si>
    <t>FUROSEMID</t>
  </si>
  <si>
    <t>56805</t>
  </si>
  <si>
    <t>FURORESE 40</t>
  </si>
  <si>
    <t>40MG TBL NOB 100</t>
  </si>
  <si>
    <t>CHONDROITIN-SULFÁT</t>
  </si>
  <si>
    <t>14821</t>
  </si>
  <si>
    <t>CONDROSULF</t>
  </si>
  <si>
    <t>800MG TBL FLM 30</t>
  </si>
  <si>
    <t>KLINDAMYCIN</t>
  </si>
  <si>
    <t>100339</t>
  </si>
  <si>
    <t>DALACIN C</t>
  </si>
  <si>
    <t>300MG CPS DUR 16</t>
  </si>
  <si>
    <t>MUPIROCIN</t>
  </si>
  <si>
    <t>90778</t>
  </si>
  <si>
    <t>BACTROBAN</t>
  </si>
  <si>
    <t>20MG/G UNG 15G</t>
  </si>
  <si>
    <t>TIMOLOL</t>
  </si>
  <si>
    <t>163305</t>
  </si>
  <si>
    <t>TIMOLOL-POS 0,5%</t>
  </si>
  <si>
    <t>5MG/ML OPH GTT SOL 3X5ML</t>
  </si>
  <si>
    <t>AMOXICILIN A  INHIBITOR BETA-LAKTAMASY</t>
  </si>
  <si>
    <t>5951</t>
  </si>
  <si>
    <t>AMOKSIKLAV 1 G</t>
  </si>
  <si>
    <t>875MG/125MG TBL FLM 14</t>
  </si>
  <si>
    <t>ACIKLOVIR</t>
  </si>
  <si>
    <t>13704</t>
  </si>
  <si>
    <t>ZOVIRAX</t>
  </si>
  <si>
    <t>400MG TBL NOB 70</t>
  </si>
  <si>
    <t>1066</t>
  </si>
  <si>
    <t>FRAMYKOIN</t>
  </si>
  <si>
    <t>250IU/G+5,2MG/G UNG 10G</t>
  </si>
  <si>
    <t>METFORMIN</t>
  </si>
  <si>
    <t>169516</t>
  </si>
  <si>
    <t>METFORMIN MYLAN</t>
  </si>
  <si>
    <t>500MG TBL FLM 120</t>
  </si>
  <si>
    <t>LEVOCETIRIZIN</t>
  </si>
  <si>
    <t>124346</t>
  </si>
  <si>
    <t>CEZERA</t>
  </si>
  <si>
    <t>5MG TBL FLM 90 I</t>
  </si>
  <si>
    <t>VALACIKLOVIR</t>
  </si>
  <si>
    <t>124231</t>
  </si>
  <si>
    <t>VALACICLOVIR MYLAN</t>
  </si>
  <si>
    <t>500MG TBL FLM 42</t>
  </si>
  <si>
    <t>147466</t>
  </si>
  <si>
    <t>137MCG TBL NOB 100 II</t>
  </si>
  <si>
    <t>ACETAZOLAMID</t>
  </si>
  <si>
    <t>113</t>
  </si>
  <si>
    <t>DILURAN</t>
  </si>
  <si>
    <t>250MG TBL NOB 20</t>
  </si>
  <si>
    <t>173249</t>
  </si>
  <si>
    <t>DEXAMETHASONE KRKA</t>
  </si>
  <si>
    <t>20MG TBL NOB 20X1</t>
  </si>
  <si>
    <t>NAFTIFIN</t>
  </si>
  <si>
    <t>49505</t>
  </si>
  <si>
    <t>EXODERIL</t>
  </si>
  <si>
    <t>10MG/G CRM 30G</t>
  </si>
  <si>
    <t>72927</t>
  </si>
  <si>
    <t>10MG/G CRM 15G</t>
  </si>
  <si>
    <t>45010</t>
  </si>
  <si>
    <t>AZITROMYCIN SANDOZ</t>
  </si>
  <si>
    <t>500MG TBL FLM 3</t>
  </si>
  <si>
    <t>132844</t>
  </si>
  <si>
    <t>0,5MG/ML POR GTT SOL 10ML</t>
  </si>
  <si>
    <t>KOMPLEX ŽELEZA S ISOMALTOSOU</t>
  </si>
  <si>
    <t>16594</t>
  </si>
  <si>
    <t>MALTOFER TABLETY</t>
  </si>
  <si>
    <t>100MG TBL MND 30</t>
  </si>
  <si>
    <t>JINÁ ANTIINFEKTIVA</t>
  </si>
  <si>
    <t>200863</t>
  </si>
  <si>
    <t>KOMBINACE RŮZNÝCH ANTIBIOTIK</t>
  </si>
  <si>
    <t>1076</t>
  </si>
  <si>
    <t>OPHTHALMO-FRAMYKOIN</t>
  </si>
  <si>
    <t>OPH UNG 5G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</si>
  <si>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</si>
  <si>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</si>
  <si>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</si>
  <si>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</si>
  <si>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A10BA02 - METFORMIN</t>
  </si>
  <si>
    <t>J01FA10 - AZITHROMYCIN</t>
  </si>
  <si>
    <t>J01CR02 - AMOXICILIN A  INHIBITOR BETA-LAKTAMASY</t>
  </si>
  <si>
    <t>H03AA01 - SODNÁ SŮL LEVOTHYROXINU</t>
  </si>
  <si>
    <t>J05AB11 - VALACIKLOVIR</t>
  </si>
  <si>
    <t>J01DC02</t>
  </si>
  <si>
    <t>J01FA10</t>
  </si>
  <si>
    <t>H03AA01</t>
  </si>
  <si>
    <t>A10BA02</t>
  </si>
  <si>
    <t>J01CR02</t>
  </si>
  <si>
    <t>J05AB11</t>
  </si>
  <si>
    <t>Přehled plnění PL - Preskripce léčivých přípravků - orientační přehled</t>
  </si>
  <si>
    <t>50115009 - IUTN - chlopně - TAVI (Z524)</t>
  </si>
  <si>
    <t>50115010 - RTG materiál, filmy a chemikálie (Z504)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</si>
  <si>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</si>
  <si>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</si>
  <si>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</si>
  <si>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</si>
  <si>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</si>
  <si>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</si>
  <si>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</si>
  <si>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</si>
  <si>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50115072 - ZPr - katetry diagnostické (Z535)</t>
  </si>
  <si>
    <t>50115075 - ZPr - stenty (Z538)</t>
  </si>
  <si>
    <t>50115078 - ZPr - stenty absorbční (Z541)</t>
  </si>
  <si>
    <t>50115079 - ZPr - internzivní péče (Z542)</t>
  </si>
  <si>
    <t>50115080 - ZPr - staplery, extraktory, endoskop.mat. (Z523)</t>
  </si>
  <si>
    <t>50115083 - ZPr - embolizace (Z545)</t>
  </si>
  <si>
    <t>3452</t>
  </si>
  <si>
    <t>RTG: přístr. pracoviště -detašová prac.+screen.m.</t>
  </si>
  <si>
    <t>RTG: přístr. pracoviště -detašová prac.+screen.m. Celkem</t>
  </si>
  <si>
    <t>50115050</t>
  </si>
  <si>
    <t>obvazový materiál (Z502)</t>
  </si>
  <si>
    <t>ZD740</t>
  </si>
  <si>
    <t>Kompresa gáza sterilkompres 7,5 x 7,5 cm/5 ks, 100% bavlna, sterilní 1325019265(1230119225)</t>
  </si>
  <si>
    <t>ZH012</t>
  </si>
  <si>
    <t>Náplast micropore 2,50 cm x 9,10 m 840W-1</t>
  </si>
  <si>
    <t>ZD104</t>
  </si>
  <si>
    <t>Náplast omniplast 10,0 cm x 10,0 m 9004472 (900535)</t>
  </si>
  <si>
    <t>ZQ117</t>
  </si>
  <si>
    <t>Náplast transparentní Airoplast cívka 2,5 cm x 9,14 m (náhrada za transpore) P-AIRO2591</t>
  </si>
  <si>
    <t>ZA593</t>
  </si>
  <si>
    <t>Tampon sterilní stáčený 20 x 20 cm / 5 ks 28003+</t>
  </si>
  <si>
    <t>ZQ569</t>
  </si>
  <si>
    <t>Vata buničitá dělená cellin 2 role / 500 ks 40 x 50 mm 1230206310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</si>
  <si>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</si>
  <si>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</si>
  <si>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</si>
  <si>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</si>
  <si>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</si>
  <si>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</si>
  <si>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ZC751</t>
  </si>
  <si>
    <t>Čepelka skalpelová 11 BB511</t>
  </si>
  <si>
    <t>ZB424</t>
  </si>
  <si>
    <t>Elektroda EKG H34SG 31.1946.21</t>
  </si>
  <si>
    <t>ZA737</t>
  </si>
  <si>
    <t>Filtr mini spike modrý 4550234</t>
  </si>
  <si>
    <t>ZA738</t>
  </si>
  <si>
    <t>Filtr mini spike zelený 4550242</t>
  </si>
  <si>
    <t>ZQ248</t>
  </si>
  <si>
    <t>Hadička spojovací HS 1,8 x 450 mm LL DEPH free 2200 045 ND</t>
  </si>
  <si>
    <t>ZM735</t>
  </si>
  <si>
    <t>Hadička spojovací k injektoru Ulrich vnitřní bal. á 10 ks XD8003</t>
  </si>
  <si>
    <t>ZD980</t>
  </si>
  <si>
    <t>Kanyla vasofix 18G zelená safety 4269136S-01</t>
  </si>
  <si>
    <t>ZD809</t>
  </si>
  <si>
    <t>Kanyla vasofix 20G růžová safety 4269110S-01</t>
  </si>
  <si>
    <t>ZD808</t>
  </si>
  <si>
    <t>Kanyla vasofix 22G modrá safety 4269098S-01</t>
  </si>
  <si>
    <t>ZA808</t>
  </si>
  <si>
    <t>Kanyla venofix safety 23G modrá 4056353</t>
  </si>
  <si>
    <t>ZK884</t>
  </si>
  <si>
    <t>Kohout trojcestný discofix modrý 4095111</t>
  </si>
  <si>
    <t>ZF159</t>
  </si>
  <si>
    <t>Nádoba na kontaminovaný odpad 1 l 15-0002</t>
  </si>
  <si>
    <t>ZE310</t>
  </si>
  <si>
    <t>Nádoba na kontaminovaný odpad CS 6 l pův. 077802300</t>
  </si>
  <si>
    <t>ZK432</t>
  </si>
  <si>
    <t>Rourka rektální s balónkem 20089</t>
  </si>
  <si>
    <t>ZM913</t>
  </si>
  <si>
    <t>Sada aplikační pro insuflaci při CT kolonografii k insuflátoru VMX 1010A bal. á 24 ks AS-3W-Y-R35A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</si>
  <si>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</si>
  <si>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</si>
  <si>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</si>
  <si>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</si>
  <si>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</si>
  <si>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</si>
  <si>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ZB006</t>
  </si>
  <si>
    <t>Teploměr digitální thermoval basic 9250391 - dlouhodobý výpadek srpen 2019</t>
  </si>
  <si>
    <t>ZB289</t>
  </si>
  <si>
    <t>Válec do tlakové stříkačky Medrad Stellant SDS-CTP-QFT 1H07169</t>
  </si>
  <si>
    <t>ZK798</t>
  </si>
  <si>
    <t>Zátka combi modrá 4495152</t>
  </si>
  <si>
    <t>ZP077</t>
  </si>
  <si>
    <t>Zkumavka 15 ml PP 101/16,5 mm bílý šroubový uzávěr sterilní jednotlivě balená 10362/MO/SG/CS</t>
  </si>
  <si>
    <t>ZB758</t>
  </si>
  <si>
    <t>Zkumavka 9 ml K3 edta NR 455036</t>
  </si>
  <si>
    <t>ZG515</t>
  </si>
  <si>
    <t>Zkumavka močová vacuette 10,5 ml bal. á 50 ks 455007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</si>
  <si>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</si>
  <si>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</si>
  <si>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</si>
  <si>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</si>
  <si>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</si>
  <si>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</si>
  <si>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50115067</t>
  </si>
  <si>
    <t>ZPr - rukavice (Z532)</t>
  </si>
  <si>
    <t>ZK476</t>
  </si>
  <si>
    <t>Rukavice operační latex s pudrem sterilní ansell, vasco surgical powderet vel. 7,5 6035534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</si>
  <si>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</si>
  <si>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</si>
  <si>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</si>
  <si>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</si>
  <si>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</si>
  <si>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</si>
  <si>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ZP949</t>
  </si>
  <si>
    <t>Rukavice vyšetřovací nitril basic bez pudru modré XL bal. á 170 ks 44753</t>
  </si>
  <si>
    <t>ZO930</t>
  </si>
  <si>
    <t>Kontejner 100 ml PP 72/62 mm s přiloženým uzávěrem bílé víčko sterilní na tekutý materiál 75.562.105</t>
  </si>
  <si>
    <t>ZH760</t>
  </si>
  <si>
    <t>Popisovač na kůži sterilní, chirurgický, BLAYCO RQ-01, 13 cm, s jedním hrotem, gen. violeť + PVC pravítko 15 cm TCH02</t>
  </si>
  <si>
    <t>ZF165</t>
  </si>
  <si>
    <t>Sonda EnCor Biopsy Probe 10G bal. á 5 ks ECP0110GV</t>
  </si>
  <si>
    <t>ZJ717</t>
  </si>
  <si>
    <t>Jehla lokalizační prsní hawkins III 20 G x 10 cm 253 100</t>
  </si>
  <si>
    <t>ZQ432</t>
  </si>
  <si>
    <t>Sonda EnCor Biopsy Probe 7G x 130 mm pro vakuovou biopsii bal. á 5 ks ECP017GV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</si>
  <si>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</si>
  <si>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</si>
  <si>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</si>
  <si>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</si>
  <si>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50115070</t>
  </si>
  <si>
    <t>ZPr - katetry ostatní (Z513)</t>
  </si>
  <si>
    <t>ZC605</t>
  </si>
  <si>
    <t>Katetr zakřivený set 30 G x 2 cm flexibilní DGK 002 X</t>
  </si>
  <si>
    <t>ZA411</t>
  </si>
  <si>
    <t>Gáza přířezy 28 cm x 32 cm 17 nití 07004</t>
  </si>
  <si>
    <t>ZA321</t>
  </si>
  <si>
    <t>Kompresa gáza 7,5 cm x 7,5 cm/100 ks nesterilní 06002</t>
  </si>
  <si>
    <t>ZA544</t>
  </si>
  <si>
    <t>Krytí inadine nepřilnavé 5,0 x 5,0 cm 1/10 SYS01481EE</t>
  </si>
  <si>
    <t>ZN618</t>
  </si>
  <si>
    <t>Brýle kyslíkové pro dospělé bal. á 100 ks A0100</t>
  </si>
  <si>
    <t>ZC752</t>
  </si>
  <si>
    <t>Čepelka skalpelová 15 BB515</t>
  </si>
  <si>
    <t>KB887</t>
  </si>
  <si>
    <t>dilatátor JCD10.0-38-20-COONS</t>
  </si>
  <si>
    <t>KK442</t>
  </si>
  <si>
    <t>dilatátor vessel F4-17 á 10 ks 504404X</t>
  </si>
  <si>
    <t>KE514</t>
  </si>
  <si>
    <t>disk retenční MDC-10</t>
  </si>
  <si>
    <t>KA037</t>
  </si>
  <si>
    <t>disk retenční MDC-12</t>
  </si>
  <si>
    <t>KC083</t>
  </si>
  <si>
    <t>drát vodící 5050200</t>
  </si>
  <si>
    <t>KC085</t>
  </si>
  <si>
    <t>drát vodící 5050243</t>
  </si>
  <si>
    <t>KB906</t>
  </si>
  <si>
    <t>drát vodící Amplatz 260 cm THSCF-35-260-3-AUS1</t>
  </si>
  <si>
    <t>KB985</t>
  </si>
  <si>
    <t>drát vodící GA35183M</t>
  </si>
  <si>
    <t>KC084</t>
  </si>
  <si>
    <t>drát vodící J3 5050359</t>
  </si>
  <si>
    <t>KB946</t>
  </si>
  <si>
    <t>drát vodící Lunderquist 260 cm TSMG-35-260-LES</t>
  </si>
  <si>
    <t>KE354</t>
  </si>
  <si>
    <t>drát vodící Mirage 0,008" 200 cm přímé zakončení 103-0608-200</t>
  </si>
  <si>
    <t>KC171</t>
  </si>
  <si>
    <t>drát vodící Nitrex .014 180 cm N141802</t>
  </si>
  <si>
    <t>KD579</t>
  </si>
  <si>
    <t>drát vodící Nitrex .014 300 cm  N143001</t>
  </si>
  <si>
    <t>KD213</t>
  </si>
  <si>
    <t>drát vodící Nitrex .018 180 cm N181805</t>
  </si>
  <si>
    <t>KB983</t>
  </si>
  <si>
    <t>drát vodící PA35183M</t>
  </si>
  <si>
    <t>KB984</t>
  </si>
  <si>
    <t>drát vodící PA35263M</t>
  </si>
  <si>
    <t>KI115</t>
  </si>
  <si>
    <t>drát vodící Rosen 260 cm THSCF-35-260-1.5-ROSEN</t>
  </si>
  <si>
    <t>KL362</t>
  </si>
  <si>
    <t>drát vodící SILVER SPEED X-celerator .016" 200 cm 103-0603-200</t>
  </si>
  <si>
    <t>KC379</t>
  </si>
  <si>
    <t>drát vodící Synchro .010-200 cm M00316310</t>
  </si>
  <si>
    <t>KC377</t>
  </si>
  <si>
    <t>drát vodící Synchro .014-200 cm M00313010</t>
  </si>
  <si>
    <t>KL355</t>
  </si>
  <si>
    <t>drát vodící Synchro-14S .014-200 cm M00313410</t>
  </si>
  <si>
    <t>ZQ490</t>
  </si>
  <si>
    <t>Elektroda EKG pěnová pr. 48 mm pro dospělé (ES GS48) H-108003</t>
  </si>
  <si>
    <t>KD909</t>
  </si>
  <si>
    <t>chlopeň na cévku CFM-100</t>
  </si>
  <si>
    <t>KD218</t>
  </si>
  <si>
    <t>jehla bioptická magmun 16G x 160 mm bal. á 10 ks MN1616</t>
  </si>
  <si>
    <t>KK700</t>
  </si>
  <si>
    <t>jehla bioptická magnum 12G x 100 mm bal. á 10ks MN1210</t>
  </si>
  <si>
    <t>KA043</t>
  </si>
  <si>
    <t>jehla bioptická magnum 14G x 100 mm bal. á 10 ks MN1410</t>
  </si>
  <si>
    <t>KA044</t>
  </si>
  <si>
    <t>jehla bioptická magnum 16G x 100 mm bal. á 10 ks MN1610</t>
  </si>
  <si>
    <t>KI262</t>
  </si>
  <si>
    <t>jehla koaxiální 15G x 13cm (pro MN1616) á 5 ks C1616B</t>
  </si>
  <si>
    <t>KI261</t>
  </si>
  <si>
    <t>jehla koaxiální 15G x 7cm (pro MN1610) á 5ks C1610B</t>
  </si>
  <si>
    <t>KA038</t>
  </si>
  <si>
    <t>jehla SDN-18-7.0</t>
  </si>
  <si>
    <t>KD429</t>
  </si>
  <si>
    <t>jehla SDN-21-4.0</t>
  </si>
  <si>
    <t>KA046</t>
  </si>
  <si>
    <t>kohout Flowswitch á 24 ks M001442011</t>
  </si>
  <si>
    <t>KC289</t>
  </si>
  <si>
    <t>kohout Gateway á 10 ks M001153223</t>
  </si>
  <si>
    <t>ZA851</t>
  </si>
  <si>
    <t>Lepidlo tkáňové histoacryl bal. á 5 ks 1050052</t>
  </si>
  <si>
    <t>ZK893</t>
  </si>
  <si>
    <t>Pinzeta chirurgická úzká 1 x 2 zuby 130 mm B397114920026</t>
  </si>
  <si>
    <t>KK576</t>
  </si>
  <si>
    <t>pouzdro zaváděcí 5,0Fr KSAW-5.0-38-90-RB-SHTL-FLEX-HC</t>
  </si>
  <si>
    <t>KC272</t>
  </si>
  <si>
    <t>pouzdro zaváděcí Accustick II M001207050</t>
  </si>
  <si>
    <t>KB976</t>
  </si>
  <si>
    <t>pouzdro zaváděcí B50N10MQ</t>
  </si>
  <si>
    <t>KB977</t>
  </si>
  <si>
    <t>pouzdro zaváděcí B60N10MQ</t>
  </si>
  <si>
    <t>KB991</t>
  </si>
  <si>
    <t>pouzdro zaváděcí B60N25AQ</t>
  </si>
  <si>
    <t>KB979</t>
  </si>
  <si>
    <t>pouzdro zaváděcí B80N10MQ</t>
  </si>
  <si>
    <t>KB982</t>
  </si>
  <si>
    <t>pouzdro zaváděcí B80N25AQ</t>
  </si>
  <si>
    <t>KB980</t>
  </si>
  <si>
    <t>pouzdro zaváděcí B90N10MQ</t>
  </si>
  <si>
    <t>KB998</t>
  </si>
  <si>
    <t>pouzdro zaváděcí Destination RSR13</t>
  </si>
  <si>
    <t>KH478</t>
  </si>
  <si>
    <t>pouzdro zaváděcí KCFW-6.0-35-55-RB-HFANL1-HC</t>
  </si>
  <si>
    <t>KE944</t>
  </si>
  <si>
    <t>pouzdro zaváděcí KSAW-6.0-18/38-55-RB-ANL2-HC</t>
  </si>
  <si>
    <t>KB915</t>
  </si>
  <si>
    <t>pouzdro zaváděcí KSAW-6.0-38-90-RB-SHTL-HC</t>
  </si>
  <si>
    <t>KG055</t>
  </si>
  <si>
    <t>pouzdro zaváděcí KSAW-7.0-18/38-55-RB-ANL2-HC</t>
  </si>
  <si>
    <t>KD993</t>
  </si>
  <si>
    <t>pouzdro zaváděcí KSAW-7.0-38-90-RB-SHTL-HC</t>
  </si>
  <si>
    <t>ZL688</t>
  </si>
  <si>
    <t>Proužky Accu-Check Inform IIStrip 50 EU1 á 50 ks 05942861041</t>
  </si>
  <si>
    <t>KD581</t>
  </si>
  <si>
    <t>puzdro zaváděcí k TIPSu RUPS-100</t>
  </si>
  <si>
    <t>ZB249</t>
  </si>
  <si>
    <t>Sáček močový s křížovou výpustí 2000 ml s hadičkou 90 cm ZAR-TNU201601</t>
  </si>
  <si>
    <t>ZK574</t>
  </si>
  <si>
    <t>Set I. nevaskulární 42001558</t>
  </si>
  <si>
    <t>ZK575</t>
  </si>
  <si>
    <t>Set II. vaskulární 42001559</t>
  </si>
  <si>
    <t>KC082</t>
  </si>
  <si>
    <t>stříkačka inflační PTCA, objem 25 ml, 30 ATM, s vysokotlakým třícestným konektorem 622510</t>
  </si>
  <si>
    <t>ZK816</t>
  </si>
  <si>
    <t>Stříkačka injekční 2-dílná 10 ml LL Inject Solo se závitem 4606728V</t>
  </si>
  <si>
    <t>ZA789</t>
  </si>
  <si>
    <t>Stříkačka injekční 2-dílná 2 ml L Inject Solo 4606027V</t>
  </si>
  <si>
    <t>ZB384</t>
  </si>
  <si>
    <t>Stříkačka injekční 3-dílná 20 ml LL Omnifix Solo se závitem bal. á 100 ks 4617207V</t>
  </si>
  <si>
    <t>KI281</t>
  </si>
  <si>
    <t>systém pro uzavírání cév femorální StarClose SE 14679-02</t>
  </si>
  <si>
    <t>KI280</t>
  </si>
  <si>
    <t>systém pro uzavírání cév femorálníí ProGlide 12673-05</t>
  </si>
  <si>
    <t>ZJ366</t>
  </si>
  <si>
    <t>Válec do tlakové stříkačky Medrad Mark V Pro Vis 150-FT-Q</t>
  </si>
  <si>
    <t>50115063</t>
  </si>
  <si>
    <t>ZPr - vaky, sety (Z528)</t>
  </si>
  <si>
    <t>ZA715</t>
  </si>
  <si>
    <t>Set infuzní intrafix primeline classic 150 cm 4062957</t>
  </si>
  <si>
    <t>50115064</t>
  </si>
  <si>
    <t>ZPr - šicí materiál (Z529)</t>
  </si>
  <si>
    <t>ZB215</t>
  </si>
  <si>
    <t>Šití safil fialový 3/0 (2) bal. á 36 ks C1048041</t>
  </si>
  <si>
    <t>ZD423</t>
  </si>
  <si>
    <t>Šití silon monofil modrý 4/0 EP 1,5 bal. á 24 ks SM2061</t>
  </si>
  <si>
    <t>ZB479</t>
  </si>
  <si>
    <t>Jehla chirurgická 0,7 x 28 B12</t>
  </si>
  <si>
    <t>ZA832</t>
  </si>
  <si>
    <t>Jehla injekční 0,9 x 40 mm žlutá 4657519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</si>
  <si>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</si>
  <si>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</si>
  <si>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</si>
  <si>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</si>
  <si>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</si>
  <si>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</si>
  <si>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ZN125</t>
  </si>
  <si>
    <t>Rukavice operační latex bez pudru sterilní  PF ansell gammex vel.7,5 330048075</t>
  </si>
  <si>
    <t>KH697</t>
  </si>
  <si>
    <t>extraktor vaskulární Goose Neck GN1000</t>
  </si>
  <si>
    <t>KB957</t>
  </si>
  <si>
    <t>extraktor vaskulární Goose Neck GN2000</t>
  </si>
  <si>
    <t>KE770</t>
  </si>
  <si>
    <t>kaktetr balónkový Maverick2 4.0x20 H7493892820400</t>
  </si>
  <si>
    <t>KL065</t>
  </si>
  <si>
    <t>katétr balónkový dilatační Admiral Xtreme 3.0 x 40 mm 135 cm SBI030040130</t>
  </si>
  <si>
    <t>KK886</t>
  </si>
  <si>
    <t>katétr balónkový dilatační Advance 3.0 x 40 mm 135cm PTA5-35-135-3-4.0</t>
  </si>
  <si>
    <t>KL064</t>
  </si>
  <si>
    <t>katétr balónkový dilatační ClearPAC 3.0 x 40 mm 135 cm 31030040</t>
  </si>
  <si>
    <t>KL197</t>
  </si>
  <si>
    <t>katetr balónkový dilatační Ultra-Soft SV 5.0 x 20 150 cm .018" MR M0013895050200</t>
  </si>
  <si>
    <t>KC381</t>
  </si>
  <si>
    <t>katetr balónkový dilatační XXL 16-4/5.8/120 M001145530</t>
  </si>
  <si>
    <t>KC363</t>
  </si>
  <si>
    <t>katetr balónkový dilatační XXL 18-4/5.8/120 M001145580</t>
  </si>
  <si>
    <t>KK339</t>
  </si>
  <si>
    <t>katetr balónkový dilatační XXL 18-6/5.8/75  M001145590</t>
  </si>
  <si>
    <t>KD896</t>
  </si>
  <si>
    <t>katetr balónkový Mars 10 x 4 OPT 1750-1004</t>
  </si>
  <si>
    <t>KD701</t>
  </si>
  <si>
    <t>katetr balónkový Mars 5 x 10 OPT 1750-0510</t>
  </si>
  <si>
    <t>KD703</t>
  </si>
  <si>
    <t>katetr balónkový Mars 6 x 10 OPT 1750-0610</t>
  </si>
  <si>
    <t>KD894</t>
  </si>
  <si>
    <t>katetr balónkový Mars 8 x 4 OPT 1750-0804</t>
  </si>
  <si>
    <t>KC443</t>
  </si>
  <si>
    <t>katetr balónkový Maverick2 2.5 x 20 H7493892820250</t>
  </si>
  <si>
    <t>KC444</t>
  </si>
  <si>
    <t>katetr balónkový Maverick2 3.0 x 20 H7493892820300</t>
  </si>
  <si>
    <t>KC445</t>
  </si>
  <si>
    <t>katetr balónkový Maverick2 3.0 x 30 H7493892830300</t>
  </si>
  <si>
    <t>KH007</t>
  </si>
  <si>
    <t>katetr balónkový Mustang 10 x 40 135 cm H74939171100410</t>
  </si>
  <si>
    <t>KK827</t>
  </si>
  <si>
    <t>katetr balónkový Mustang 10 x 40 75 cm H74939171100470</t>
  </si>
  <si>
    <t>KH178</t>
  </si>
  <si>
    <t>katetr balónkový Mustang 10 x 60 75 cm H74939171100670</t>
  </si>
  <si>
    <t>KK822</t>
  </si>
  <si>
    <t>katetr balónkový Mustang 3 x 40 75 cm H74939171030470</t>
  </si>
  <si>
    <t>KK823</t>
  </si>
  <si>
    <t>katetr balónkový Mustang 4 x 20 75 cm H74939171040270</t>
  </si>
  <si>
    <t>KK828</t>
  </si>
  <si>
    <t>katetr balónkový Mustang 4 x 40 135 cm H74939171040410</t>
  </si>
  <si>
    <t>KK824</t>
  </si>
  <si>
    <t>katetr balónkový Mustang 4 x 40 75 cm H74939171040470</t>
  </si>
  <si>
    <t>KK825</t>
  </si>
  <si>
    <t>katetr balónkový Mustang 5 x 20 75 cm H74939171050270</t>
  </si>
  <si>
    <t>KH298</t>
  </si>
  <si>
    <t>katetr balónkový Mustang 5 x 4 135 cm H74939171050410</t>
  </si>
  <si>
    <t>KK826</t>
  </si>
  <si>
    <t>katetr balónkový Mustang 5 x 40 75 cm H74939171050470</t>
  </si>
  <si>
    <t>KH950</t>
  </si>
  <si>
    <t>katetr balónkový Mustang 5 x 60 75 cm H74939171050670</t>
  </si>
  <si>
    <t>KK710</t>
  </si>
  <si>
    <t>katetr balónkový Mustang 6 x 100 75 cm H74939171061070</t>
  </si>
  <si>
    <t>KK829</t>
  </si>
  <si>
    <t>katetr balónkový Mustang 6 x 40 135 cm H74939171060410</t>
  </si>
  <si>
    <t>KK490</t>
  </si>
  <si>
    <t>katetr balónkový Mustang 6 x 40 75 cm H74939171060470</t>
  </si>
  <si>
    <t>KK830</t>
  </si>
  <si>
    <t>katetr balónkový Mustang 7 x 40 135 cm H74939171070410</t>
  </si>
  <si>
    <t>KK491</t>
  </si>
  <si>
    <t>katetr balónkový Mustang 7 x 40 75 cm H74939171070470</t>
  </si>
  <si>
    <t>KK588</t>
  </si>
  <si>
    <t>katetr balónkový Mustang 8 x 40 75 cm H74939171080470</t>
  </si>
  <si>
    <t>KK444</t>
  </si>
  <si>
    <t>katetr diagnostický .035 F4 65 COBRA-III 532444</t>
  </si>
  <si>
    <t>KK446</t>
  </si>
  <si>
    <t>katetr diagnostický .035 F5 100 LIND SRD5553</t>
  </si>
  <si>
    <t>KK447</t>
  </si>
  <si>
    <t>katetr diagnostický .035 F5 65 LINDH SR2948</t>
  </si>
  <si>
    <t>KK448</t>
  </si>
  <si>
    <t>katetr diagnostický .035 Tempo4 65 UNIV 451404V5</t>
  </si>
  <si>
    <t>KK450</t>
  </si>
  <si>
    <t>katetr diagnostický .038 Tempo4 100 BER-2 451415H0</t>
  </si>
  <si>
    <t>KK452</t>
  </si>
  <si>
    <t>katetr diagnostický .038 Tempo5 100 BER-2 451515H0</t>
  </si>
  <si>
    <t>KK453</t>
  </si>
  <si>
    <t>katetr diagnostický .038 Tempo5 100 C2 451543H0</t>
  </si>
  <si>
    <t>KK454</t>
  </si>
  <si>
    <t>katetr diagnostický .038 Tempo5 125 MP-A SMALL 451506P0</t>
  </si>
  <si>
    <t>KK455</t>
  </si>
  <si>
    <t>katetr diagnostický .038 Tempo5 65 BER-2 451515V0</t>
  </si>
  <si>
    <t>KK457</t>
  </si>
  <si>
    <t>katetr diagnostický .038 Tempo5 80 UNI SELECT 451518S0</t>
  </si>
  <si>
    <t>KD911</t>
  </si>
  <si>
    <t>katetr diagnostický HNB5.0-35-65-P-NS-TIPS</t>
  </si>
  <si>
    <t>KB950</t>
  </si>
  <si>
    <t>katetr diagnostický HNB5.0-38-100-P-NS-H1</t>
  </si>
  <si>
    <t>KD904</t>
  </si>
  <si>
    <t>katetr diagnostický HNB5.0-38-65-P-2S-C2</t>
  </si>
  <si>
    <t>KE302</t>
  </si>
  <si>
    <t>katetr diagnostický HNR5.0-35-100-P-10S-PIG</t>
  </si>
  <si>
    <t>ZQ707</t>
  </si>
  <si>
    <t>Katetr diagnostický PERFORMA Impress MULTIPURPOSE A1,  5,0 Fr 125 cm .038" MEM:512538MPA1</t>
  </si>
  <si>
    <t>KL077</t>
  </si>
  <si>
    <t>katetr diagnostický T5.0-35-80-P-NS-VAD2</t>
  </si>
  <si>
    <t>KK568</t>
  </si>
  <si>
    <t>katetr diagnostický TEMPO 4F 100 COBRAII 451443H0</t>
  </si>
  <si>
    <t>KK459</t>
  </si>
  <si>
    <t>katetr diagnostický TEMPO4 65 COBRAII 2SH 451443V2</t>
  </si>
  <si>
    <t>KE974</t>
  </si>
  <si>
    <t>katetr drenážní biliární ULT10.2-38-25-P-6S-CLM-RH</t>
  </si>
  <si>
    <t>KB955</t>
  </si>
  <si>
    <t>katetr drenážní biliární ULT10.2-38-40-P-32S-CLB-RH</t>
  </si>
  <si>
    <t>KE973</t>
  </si>
  <si>
    <t>katetr drenážní biliární ULT12.0-38-25-P-6S-CLM-RH</t>
  </si>
  <si>
    <t>KB958</t>
  </si>
  <si>
    <t>katetr drenážní biliární ULT12.0-38-40-P-32S CLB-RH</t>
  </si>
  <si>
    <t>KB953</t>
  </si>
  <si>
    <t>katetr drenážní biliární ULT14.0-38-25-P-6S-CLM-RH</t>
  </si>
  <si>
    <t>ZD475</t>
  </si>
  <si>
    <t>Katetr fogarty arteriální embolektomický 80 cm, 5,5F 12TLW805F35</t>
  </si>
  <si>
    <t>ZP673</t>
  </si>
  <si>
    <t>Katetr Headhunter 1 hydrofilní MEM:512538HH1-H</t>
  </si>
  <si>
    <t>KF151</t>
  </si>
  <si>
    <t>katetr infuzní Cragg-McNamara 41039-01</t>
  </si>
  <si>
    <t>KJ884</t>
  </si>
  <si>
    <t>katetr podpůrný intrakraniální Navien A+ 072 x 115 RFXA072-115-08MP</t>
  </si>
  <si>
    <t>KK461</t>
  </si>
  <si>
    <t>katetr PTA dilatační rekanalizační Outback Re-Entry OTB42120</t>
  </si>
  <si>
    <t>KH891</t>
  </si>
  <si>
    <t>katetr vodící 40DEG XF 6F 100 cm M003101420</t>
  </si>
  <si>
    <t>KH892</t>
  </si>
  <si>
    <t>katetr vodící 40DEG XF 8F 90 cm H965100440</t>
  </si>
  <si>
    <t>KK183</t>
  </si>
  <si>
    <t>katetr vodící pro mikrokatetrizaci MERCI DAC 057, 5.2F/ 0,57 x 115 cm 90130</t>
  </si>
  <si>
    <t>KJ558</t>
  </si>
  <si>
    <t>katetr vodící pro mikrokatetrizaci MERCI DAC 057, 5.2F/ 0,57 x 125 cm 90131</t>
  </si>
  <si>
    <t>KJ773</t>
  </si>
  <si>
    <t>katetr vodící pro mikrokatetrizaci sleva MERCI DAC 057, 5.2F/ 0,57 x 125 cm 90131s</t>
  </si>
  <si>
    <t>KI771</t>
  </si>
  <si>
    <t>katetr vodící ST XF 5F 100 cm M003101640</t>
  </si>
  <si>
    <t>KC342</t>
  </si>
  <si>
    <t>katetr vodící ST XF 5F 90 cm M003100640</t>
  </si>
  <si>
    <t>KE503</t>
  </si>
  <si>
    <t>katetr vodící ST XF 6F 100 cm M003101500</t>
  </si>
  <si>
    <t>KC267</t>
  </si>
  <si>
    <t>katetr vodící ST XF 6F 90 cm H965100500</t>
  </si>
  <si>
    <t>KC294</t>
  </si>
  <si>
    <t>katetr vodící ST XF 8F 90 cm H965100520</t>
  </si>
  <si>
    <t>KK462</t>
  </si>
  <si>
    <t>katetr vodící Vistabrite Per GC ST 8F 90 cm .088" 588844P</t>
  </si>
  <si>
    <t>KE323</t>
  </si>
  <si>
    <t>katetr značený OPT 1080-4000</t>
  </si>
  <si>
    <t>KJ661</t>
  </si>
  <si>
    <t>katetrangiografický TORCON diagnostický 5,0 Fr  HNB5.0-38-125-P-NS-VTK</t>
  </si>
  <si>
    <t>KC264</t>
  </si>
  <si>
    <t>mikrokatetr Excelsior 150 M0031441890</t>
  </si>
  <si>
    <t>KC312</t>
  </si>
  <si>
    <t>mikrokatetr Excelsior SL-10 150 M0031681890</t>
  </si>
  <si>
    <t>KJ945</t>
  </si>
  <si>
    <t>mikrokatétr neurovaskulární Apollo Onyx 1,9F  3cm 105-5096-000</t>
  </si>
  <si>
    <t>KB997</t>
  </si>
  <si>
    <t>mikrokatetr Progreat 2.7F MC-PP27131</t>
  </si>
  <si>
    <t>KK278</t>
  </si>
  <si>
    <t>mikrokatetr Progreat 2.7F MC-PV2815Y</t>
  </si>
  <si>
    <t>KH250</t>
  </si>
  <si>
    <t>mikrokatetr Rebar 027 145 105-5082-145</t>
  </si>
  <si>
    <t>50115075</t>
  </si>
  <si>
    <t>ZPr - stenty (Z538)</t>
  </si>
  <si>
    <t>KG985</t>
  </si>
  <si>
    <t>stent intrakraniální Solitaire SAB-4-15</t>
  </si>
  <si>
    <t>KF043</t>
  </si>
  <si>
    <t>stent intrakraniální Solitaire SAB-4-20</t>
  </si>
  <si>
    <t>KF056</t>
  </si>
  <si>
    <t>stent intrakraniální Solitaire SAB-6-20</t>
  </si>
  <si>
    <t>KG984</t>
  </si>
  <si>
    <t>stent jícnový FerX-ELLA Boubella  014-04N-20-150-L</t>
  </si>
  <si>
    <t>KG574</t>
  </si>
  <si>
    <t>stent jícnový FerX-ELLA Boubella 014-01N-20-120-L</t>
  </si>
  <si>
    <t>KG558</t>
  </si>
  <si>
    <t>stent jícnový FerX-ELLA Boubella 014-04N-20-120-L</t>
  </si>
  <si>
    <t>KK788</t>
  </si>
  <si>
    <t>stent periferní vaskulární samoexpandibilní Absolute Pro 10 x 60 mm 80 cm 1011919-060</t>
  </si>
  <si>
    <t>KK784</t>
  </si>
  <si>
    <t>stent periferní vaskulární samoexpandibilní Absolute Pro 8 x 40 mm 80 cm 1011917-040</t>
  </si>
  <si>
    <t>KK790</t>
  </si>
  <si>
    <t>stent periferní vaskulární samoexpandibilní Absolute Pro 8 x 80 mm 80 cm 1011917-080</t>
  </si>
  <si>
    <t>KI282</t>
  </si>
  <si>
    <t>stent vaskulární Acculink 014 8.0 x 40 x 132 1010129-40</t>
  </si>
  <si>
    <t>KJ848</t>
  </si>
  <si>
    <t>stent vaskulární Isthmus 10 x 19 ICLC10019L</t>
  </si>
  <si>
    <t>KJ259</t>
  </si>
  <si>
    <t>stent vaskulární Isthmus 10 x 39 ICLC10039L</t>
  </si>
  <si>
    <t>KJ264</t>
  </si>
  <si>
    <t>stent vaskulární Isthmus 9 x 29 ICLC9029L</t>
  </si>
  <si>
    <t>KJ265</t>
  </si>
  <si>
    <t>stent vaskulární Isthmus 9 x 39 ICLC9039L</t>
  </si>
  <si>
    <t>KJ888</t>
  </si>
  <si>
    <t>stent vaskulární periferní Epic 10 x 40 75 cm samoexpandibilní H74939054104070</t>
  </si>
  <si>
    <t>KJ889</t>
  </si>
  <si>
    <t>stent vaskulární periferní Epic 10 x 60 75 cm samoexpandibilní H74939054106070</t>
  </si>
  <si>
    <t>KJ890</t>
  </si>
  <si>
    <t>stent vaskulární periferní Epic 10 x 80 75 cm samoexpandibilní H74939054108070</t>
  </si>
  <si>
    <t>KJ885</t>
  </si>
  <si>
    <t>stent vaskulární periferní Epic 8 x 40 75 cm samoexpandibilní H74939054084070</t>
  </si>
  <si>
    <t>KJ267</t>
  </si>
  <si>
    <t>stent vaskulární Radix2 6 x 17 ICRW6017S</t>
  </si>
  <si>
    <t>KG937</t>
  </si>
  <si>
    <t>stentgraft aortální Zenith AAA- Spiral Leg ZSLE</t>
  </si>
  <si>
    <t>KD694</t>
  </si>
  <si>
    <t>stentgraft aortální Zenith Flex AAA  - Main Body TFFB-32-82,125-ZT,32</t>
  </si>
  <si>
    <t>ZM467</t>
  </si>
  <si>
    <t>Stentgraft periferní vaskulární balón expandibilní Advanta V12 5 x 22 mm 85341</t>
  </si>
  <si>
    <t>ZD783</t>
  </si>
  <si>
    <t>Stentgraft periferní vaskulární balón expandibilní Advanta V12 7 x 22 x 80 mm (171949) 85345</t>
  </si>
  <si>
    <t>ZP527</t>
  </si>
  <si>
    <t>Stentgraft periferní vaskulární balón expandibilní Advanta V12 8 x 38 mm 85326</t>
  </si>
  <si>
    <t>50115083</t>
  </si>
  <si>
    <t>ZPr - embolizace (Z545)</t>
  </si>
  <si>
    <t>KC270</t>
  </si>
  <si>
    <t>kabely k odpoutávači spirál Synerg Connect M00345110240</t>
  </si>
  <si>
    <t>KK569</t>
  </si>
  <si>
    <t>spirála embolizační GDC-10 360 soft 8x20 M003347820SR</t>
  </si>
  <si>
    <t>KC309</t>
  </si>
  <si>
    <t>spirála embolizační GDC-10 SOFT 2D 7 x 10 M003344710SR4</t>
  </si>
  <si>
    <t>KC357</t>
  </si>
  <si>
    <t>spirála embolizační GDC-10 Ultrasoft 2 x 2 M0033432020</t>
  </si>
  <si>
    <t>KI948</t>
  </si>
  <si>
    <t>spirála embolizační GDC-10-360 10 x 20 M0033471020SR0</t>
  </si>
  <si>
    <t>KC052</t>
  </si>
  <si>
    <t>spirála embolizační GDC-10-360 7 x 15 M003347715SR0</t>
  </si>
  <si>
    <t>KL357</t>
  </si>
  <si>
    <t>spirála embolizační GDC-18 360 14 x 30 M00334814300</t>
  </si>
  <si>
    <t>KC392</t>
  </si>
  <si>
    <t>spirála embolizační GDS-10 Ultrasoft 2 x 3 M0033432030</t>
  </si>
  <si>
    <t>KC393</t>
  </si>
  <si>
    <t>spirála embolizační GDS-10 Ultrasoft 2 x 4 M0033432040</t>
  </si>
  <si>
    <t>KC440</t>
  </si>
  <si>
    <t>spirála embolizační GDS-10-360 3 x 6 M003347306SR0</t>
  </si>
  <si>
    <t>KH825</t>
  </si>
  <si>
    <t>spirála embolizační Nester 2 x 5 MWCE-18-5-2-NESTER</t>
  </si>
  <si>
    <t>KH827</t>
  </si>
  <si>
    <t>spirála embolizační Nester 2 x 7 MWCE-18-7-2-NESTER</t>
  </si>
  <si>
    <t>KH823</t>
  </si>
  <si>
    <t>spirála embolizační Nester 2x 3 MWCE-18-3-2-NESTER</t>
  </si>
  <si>
    <t>KJ649</t>
  </si>
  <si>
    <t>spirála embolizační sleva GDC-10 2D 5 x 15 M00334251540s</t>
  </si>
  <si>
    <t>KJ846</t>
  </si>
  <si>
    <t>spirála embolizační sleva GDC-10 Ultrasoft 2 x 1 M0033432010s</t>
  </si>
  <si>
    <t>KJ648</t>
  </si>
  <si>
    <t>spirála embolizační sleva GDC-10 ultrasoft 2,5 x 3 M0033432530s</t>
  </si>
  <si>
    <t>KL063</t>
  </si>
  <si>
    <t>spirála embolizační sleva GDC-10 ultrasoft 3 x 4 M0033433040s</t>
  </si>
  <si>
    <t>KL385</t>
  </si>
  <si>
    <t>spirála embolizační sleva GDC-10-360 8 x 15 M003346815SR00s</t>
  </si>
  <si>
    <t>KJ700</t>
  </si>
  <si>
    <t>spirála embolizační sleva GDC-18 360 11 x 30 M00334811300s</t>
  </si>
  <si>
    <t>KB922</t>
  </si>
  <si>
    <t>spirála embolizační Tornado 8-4 MWCE-35-8/4-TORNADO</t>
  </si>
  <si>
    <t>KB927</t>
  </si>
  <si>
    <t>spirála emolizační Hial MWCE-18S-1.0-0-HILA</t>
  </si>
  <si>
    <t>KB928</t>
  </si>
  <si>
    <t>spirála emolizační Nester 6 x 14 MWCE-35-14-6-NESTER</t>
  </si>
  <si>
    <t>KB929</t>
  </si>
  <si>
    <t>spirála emolizační Nester 8 x 14 MWCE-35-14-8-NESTER</t>
  </si>
  <si>
    <t>Spotřeba zdravotnického materiálu - orientační přehled</t>
  </si>
  <si>
    <t>3 NLZP</t>
  </si>
  <si>
    <t>4 THP</t>
  </si>
  <si>
    <t>1 Celkem</t>
  </si>
  <si>
    <t>2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</si>
  <si>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</si>
  <si>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</si>
  <si>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</si>
  <si>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</si>
  <si>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</si>
  <si>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radiologičtí asistenti</t>
  </si>
  <si>
    <t>sanitáři</t>
  </si>
  <si>
    <t>THP</t>
  </si>
  <si>
    <t>Specializovaná ambulantní péče</t>
  </si>
  <si>
    <t>806 - Pracoviště s osvědčením pro provádění screeningu n</t>
  </si>
  <si>
    <t>Ambulantní péče ve vyjmenovaných odbornostech (§9) *</t>
  </si>
  <si>
    <t>809 - Pracoviště radiodiagnostiky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</si>
  <si>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</si>
  <si>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</si>
  <si>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</si>
  <si>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</si>
  <si>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</si>
  <si>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Bellová Veronika</t>
  </si>
  <si>
    <t>Čivrný Jakub</t>
  </si>
  <si>
    <t>Hazlinger Martin</t>
  </si>
  <si>
    <t>Klimovičová Barbora</t>
  </si>
  <si>
    <t>Kovačič Karol</t>
  </si>
  <si>
    <t>Krejčířová Eva</t>
  </si>
  <si>
    <t>Macek Jan</t>
  </si>
  <si>
    <t>Machovská Jana</t>
  </si>
  <si>
    <t>Maleňák Tomáš</t>
  </si>
  <si>
    <t>Strojilová Kateřina</t>
  </si>
  <si>
    <t>Szász Paulína</t>
  </si>
  <si>
    <t>Zdravotní výkony vykázané na pracovišti v rámci ambulantní péče dle lékařů *</t>
  </si>
  <si>
    <t>09</t>
  </si>
  <si>
    <t>806</t>
  </si>
  <si>
    <t>3</t>
  </si>
  <si>
    <t>0075318</t>
  </si>
  <si>
    <t>JEHLA BIOPTICKÁ MN1410</t>
  </si>
  <si>
    <t>0151449</t>
  </si>
  <si>
    <t>JEHLA BIOPTICKÁ DO DĚLA (BARD MAGNUM)  UNIVERSAL P</t>
  </si>
  <si>
    <t>V</t>
  </si>
  <si>
    <t>68003</t>
  </si>
  <si>
    <t>vyÜet°enÝ ultrazvukem pro ZP 207</t>
  </si>
  <si>
    <t>89178</t>
  </si>
  <si>
    <t>SCREENINGOVÁ MAMOGRAFIE DIGITÁLNÍ V DISPENZÁRNÍ PÉ</t>
  </si>
  <si>
    <t>89814</t>
  </si>
  <si>
    <t>DRUHÉ ČTENÍ MAMOGRAFICKÝCH SNÍMKŮ VE SCREENINGU</t>
  </si>
  <si>
    <t>89510</t>
  </si>
  <si>
    <t>UZ PRSŮ JAKO DOPLNĚK SCREENINGOVÉ MAMOGRAFIE (VČET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</si>
  <si>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</si>
  <si>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</si>
  <si>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</si>
  <si>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</si>
  <si>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</si>
  <si>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</si>
  <si>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</si>
  <si>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</si>
  <si>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</si>
  <si>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</si>
  <si>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0002918</t>
  </si>
  <si>
    <t>0002920</t>
  </si>
  <si>
    <t>0003132</t>
  </si>
  <si>
    <t>0003134</t>
  </si>
  <si>
    <t>0022075</t>
  </si>
  <si>
    <t>IOMERON 400</t>
  </si>
  <si>
    <t>0042433</t>
  </si>
  <si>
    <t>0045119</t>
  </si>
  <si>
    <t>0065978</t>
  </si>
  <si>
    <t>0065980</t>
  </si>
  <si>
    <t>0077018</t>
  </si>
  <si>
    <t>ULTRAVIST 370</t>
  </si>
  <si>
    <t>0077019</t>
  </si>
  <si>
    <t>0077024</t>
  </si>
  <si>
    <t>ULTRAVIST 300</t>
  </si>
  <si>
    <t>0093626</t>
  </si>
  <si>
    <t>0095607</t>
  </si>
  <si>
    <t>0095609</t>
  </si>
  <si>
    <t>0151208</t>
  </si>
  <si>
    <t>0224707</t>
  </si>
  <si>
    <t>0224716</t>
  </si>
  <si>
    <t>0224709</t>
  </si>
  <si>
    <t>0207733</t>
  </si>
  <si>
    <t>0207745</t>
  </si>
  <si>
    <t>0224696</t>
  </si>
  <si>
    <t>0224708</t>
  </si>
  <si>
    <t>0075314</t>
  </si>
  <si>
    <t>JEHLA BIOPTICKÁ MN1610</t>
  </si>
  <si>
    <t>0075316</t>
  </si>
  <si>
    <t>JEHLA BIOPTICKÁ MN1616</t>
  </si>
  <si>
    <t>0092932</t>
  </si>
  <si>
    <t>SADA DRENÁŽNÍ</t>
  </si>
  <si>
    <t>0075340</t>
  </si>
  <si>
    <t>JEHLA BIOPTICKÁ C1610B,C1616B,C1620B</t>
  </si>
  <si>
    <t>09137</t>
  </si>
  <si>
    <t>UZ VYŠETŘENÍ DVOU ORGÁNŮ V NĚKOLIKA ROVINÁCH</t>
  </si>
  <si>
    <t>09511</t>
  </si>
  <si>
    <t>MINIMÁLNÍ KONTAKT LÉKAŘE S PACIENTEM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</si>
  <si>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</si>
  <si>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</si>
  <si>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</si>
  <si>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</si>
  <si>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</si>
  <si>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</si>
  <si>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</si>
  <si>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</si>
  <si>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</si>
  <si>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</si>
  <si>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</si>
  <si>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</si>
  <si>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</si>
  <si>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</si>
  <si>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</si>
  <si>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</si>
  <si>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</si>
  <si>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</si>
  <si>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89173</t>
  </si>
  <si>
    <t>ANTEGRÁDNÍ PYELOGRAFIE JEDNOSTRANNÁ</t>
  </si>
  <si>
    <t>89177</t>
  </si>
  <si>
    <t>HYSTEROSALPINGOGRAFIE</t>
  </si>
  <si>
    <t>89198</t>
  </si>
  <si>
    <t>SKIASKOPIE</t>
  </si>
  <si>
    <t>89313</t>
  </si>
  <si>
    <t xml:space="preserve">PERKUTÁNNÍ PUNKCE NEBO BIOPSIE ŘÍZENÁ RDG METODOU 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</si>
  <si>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</si>
  <si>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</si>
  <si>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</si>
  <si>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</si>
  <si>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</si>
  <si>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</si>
  <si>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</si>
  <si>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</si>
  <si>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</si>
  <si>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</si>
  <si>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</si>
  <si>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</si>
  <si>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</si>
  <si>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</si>
  <si>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</si>
  <si>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</si>
  <si>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</si>
  <si>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</si>
  <si>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</si>
  <si>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</si>
  <si>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</si>
  <si>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</si>
  <si>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</si>
  <si>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</si>
  <si>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</si>
  <si>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</si>
  <si>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</si>
  <si>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</si>
  <si>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</si>
  <si>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</si>
  <si>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</si>
  <si>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</si>
  <si>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</si>
  <si>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</si>
  <si>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</si>
  <si>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</si>
  <si>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</si>
  <si>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</si>
  <si>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</si>
  <si>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</si>
  <si>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</si>
  <si>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</si>
  <si>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</si>
  <si>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</si>
  <si>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</si>
  <si>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</si>
  <si>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</si>
  <si>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</si>
  <si>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</si>
  <si>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</si>
  <si>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</si>
  <si>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</si>
  <si>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</si>
  <si>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</si>
  <si>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</si>
  <si>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</si>
  <si>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</si>
  <si>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</si>
  <si>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</si>
  <si>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</si>
  <si>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</si>
  <si>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</si>
  <si>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</si>
  <si>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</si>
  <si>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</si>
  <si>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</si>
  <si>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89180</t>
  </si>
  <si>
    <t>DIAGNOSTICKÁ DIGITÁLNÍ MAMOGRAFIE NEBO DUKTOGRAFIE</t>
  </si>
  <si>
    <t>15195</t>
  </si>
  <si>
    <t>TRANZIENTNÍ ELASTOGRAFIE</t>
  </si>
  <si>
    <t>0017039</t>
  </si>
  <si>
    <t>0098951</t>
  </si>
  <si>
    <t>LOKALIZÁTOR PRSNÍCH LÉZÍ V-MARK, PRO MAMMOTOM,11G</t>
  </si>
  <si>
    <t>0082484</t>
  </si>
  <si>
    <t>JEHLA BIOPTICKÁ PRO VAKUOVOU BIOPSII ENCOR</t>
  </si>
  <si>
    <t>0082485</t>
  </si>
  <si>
    <t>LOKALIZÁTOR PRSNÍCH LÉZÍ GEL MARK ULTRA, ULTRACOR</t>
  </si>
  <si>
    <t>0082502</t>
  </si>
  <si>
    <t>LOKALIZÁTOR PRSNÍCH LÉZÍ HYDROMARK</t>
  </si>
  <si>
    <t>0075302</t>
  </si>
  <si>
    <t>JEHLA BIOPTICKÁ 17920010</t>
  </si>
  <si>
    <t>89163</t>
  </si>
  <si>
    <t>VYLUČOVACÍ UROGRAFIE</t>
  </si>
  <si>
    <t>89167</t>
  </si>
  <si>
    <t>CYSTOGRAFIE</t>
  </si>
  <si>
    <t>89339</t>
  </si>
  <si>
    <t>STEREOTAKTICKÁ BIOPSIE NEBO  STEREOTAKTICKÁ LOKALI</t>
  </si>
  <si>
    <t>89343</t>
  </si>
  <si>
    <t>DIAGNOSTICKÁ MINIINVAZIVNÍ VAKUOVÁ BIOPSIE PRSU ZA</t>
  </si>
  <si>
    <t>89169</t>
  </si>
  <si>
    <t>CYSTOURETROGRAFIE</t>
  </si>
  <si>
    <t>89335</t>
  </si>
  <si>
    <t xml:space="preserve">ZAVEDENÍ LOKALIZÁTORU K NEHMATNÝM LOŽISKŮM VČETNĚ 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</si>
  <si>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</si>
  <si>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</si>
  <si>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</si>
  <si>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</si>
  <si>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</si>
  <si>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</si>
  <si>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</si>
  <si>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</si>
  <si>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</si>
  <si>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</si>
  <si>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</si>
  <si>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0048523</t>
  </si>
  <si>
    <t>DRÁT VODÍCÍ PTA - SELECTIVA; INTERVENČNÍ 60/80/145</t>
  </si>
  <si>
    <t>0048668</t>
  </si>
  <si>
    <t>DRÁT VODÍCÍ NITINOL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</si>
  <si>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</si>
  <si>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</si>
  <si>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</si>
  <si>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</si>
  <si>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</si>
  <si>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</si>
  <si>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</si>
  <si>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</si>
  <si>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</si>
  <si>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</si>
  <si>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</si>
  <si>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</si>
  <si>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</si>
  <si>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</si>
  <si>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</si>
  <si>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</si>
  <si>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</si>
  <si>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</si>
  <si>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0057769</t>
  </si>
  <si>
    <t>DILATÁTOR COPE-SADDEKNI SFA ACCESS</t>
  </si>
  <si>
    <t>0057788</t>
  </si>
  <si>
    <t>SET TRANSJUGULÁRNÍ - LABS; PŘÍSTUP PRO BIOPSII JAT</t>
  </si>
  <si>
    <t>0057823</t>
  </si>
  <si>
    <t>KATETR ANGIOGRAFICKÝ TORCON,PRŮMĚR 4.1 AŽ 7 FRENCH</t>
  </si>
  <si>
    <t>0057824</t>
  </si>
  <si>
    <t>0057832</t>
  </si>
  <si>
    <t>KATETR ANGIOGRAFICKÝ TFE,PRŮMĚR 3 AŽ 7 FRENCH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</si>
  <si>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</si>
  <si>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</si>
  <si>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</si>
  <si>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</si>
  <si>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</si>
  <si>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</si>
  <si>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</si>
  <si>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</si>
  <si>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</si>
  <si>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</si>
  <si>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0151038</t>
  </si>
  <si>
    <t>FILTR VENAKAVÁLNÍ</t>
  </si>
  <si>
    <t>0192086</t>
  </si>
  <si>
    <t>STENT PERIFERNÍ VASKULÁRNÍ - ZILVER RX/ZILVER FLEX</t>
  </si>
  <si>
    <t>0051244</t>
  </si>
  <si>
    <t>KATETR VODÍCÍ GUIDER</t>
  </si>
  <si>
    <t>0059796</t>
  </si>
  <si>
    <t>DRÁT VODÍCÍ ANGIODYN J3 SFC-FS 150-0,35</t>
  </si>
  <si>
    <t>0048828</t>
  </si>
  <si>
    <t>STENT JÍCNOVÝ - FERX-ELLA-BOUBELLA-E</t>
  </si>
  <si>
    <t>0054475</t>
  </si>
  <si>
    <t>STENT BILIÁRNÍ - ZILVER 635; SAMOEXPANDIBILNÍ; NIT</t>
  </si>
  <si>
    <t>0054353</t>
  </si>
  <si>
    <t>KATETR BALÓNKOVÝ PTA - MAXI LD</t>
  </si>
  <si>
    <t>0038497</t>
  </si>
  <si>
    <t>KATETR ANGIOGRAFICKÝ GLIDECATH</t>
  </si>
  <si>
    <t>0092011</t>
  </si>
  <si>
    <t>BALÓNEK DILATAČNÍ - JÍCNOVÝ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</si>
  <si>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</si>
  <si>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</si>
  <si>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</si>
  <si>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</si>
  <si>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</si>
  <si>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</si>
  <si>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</si>
  <si>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</si>
  <si>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</si>
  <si>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</si>
  <si>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</si>
  <si>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</si>
  <si>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</si>
  <si>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</si>
  <si>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</si>
  <si>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</si>
  <si>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</si>
  <si>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</si>
  <si>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</si>
  <si>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</si>
  <si>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89311</t>
  </si>
  <si>
    <t xml:space="preserve">INTERVENČNÍ VÝKON ŘÍZENÝ RDG METODOU (SKIASKOPIE, </t>
  </si>
  <si>
    <t>89415</t>
  </si>
  <si>
    <t>89441</t>
  </si>
  <si>
    <t>KATETRIZACE JATERNÍCH ŽIL</t>
  </si>
  <si>
    <t>90952</t>
  </si>
  <si>
    <t>(DRG) EXTRAKCE TROMBU NEBO EMBOLU ENDOVASKULÁRNÍ 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</si>
  <si>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</si>
  <si>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</si>
  <si>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</si>
  <si>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</si>
  <si>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</si>
  <si>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</si>
  <si>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</si>
  <si>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</si>
  <si>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</si>
  <si>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</si>
  <si>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</si>
  <si>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</si>
  <si>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</si>
  <si>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</si>
  <si>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</si>
  <si>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</si>
  <si>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</si>
  <si>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</si>
  <si>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</si>
  <si>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</si>
  <si>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</si>
  <si>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</si>
  <si>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</si>
  <si>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</si>
  <si>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</si>
  <si>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</si>
  <si>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</si>
  <si>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</si>
  <si>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</si>
  <si>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0047480</t>
  </si>
  <si>
    <t>KATETR BALÓNKOVÝ PTCA</t>
  </si>
  <si>
    <t>0051591</t>
  </si>
  <si>
    <t>0052143</t>
  </si>
  <si>
    <t>EXTRAKTOR - AMPLATZ GOOSE NECK GNXXXX - PERIFERNÍ,</t>
  </si>
  <si>
    <t>0056503</t>
  </si>
  <si>
    <t>SPIRÁLA GDC VORTX 3530XX</t>
  </si>
  <si>
    <t>0058736</t>
  </si>
  <si>
    <t>TĚLÍSKO EMBOLIZAČNÍ NESTER</t>
  </si>
  <si>
    <t>0059982</t>
  </si>
  <si>
    <t>DRÁT ZAVÁDĚCÍ MIRAGE 103-0608-200</t>
  </si>
  <si>
    <t>0092128</t>
  </si>
  <si>
    <t>SOUPRAVA ZAVÁDĚCÍ DESTINATION - 45CM</t>
  </si>
  <si>
    <t>0141815</t>
  </si>
  <si>
    <t>STENT PERIFERNĺ VASKULÁRNÍ - OMNILINK ELITE ; BALO</t>
  </si>
  <si>
    <t>0111638</t>
  </si>
  <si>
    <t>STENT PERIFERNÍ VASKUL. - ISTHMUS LOGIC CARBOSTENT</t>
  </si>
  <si>
    <t>0152522</t>
  </si>
  <si>
    <t>STENT PERIFERNÍ VASKULÁRNÍ - RADIX2; BALONEXPANDIB</t>
  </si>
  <si>
    <t>0092599</t>
  </si>
  <si>
    <t>STENTGRAFT AORTÁLNÍ HRUDNÍ - RELAY 28-E2 - DISTÁLN</t>
  </si>
  <si>
    <t>89331</t>
  </si>
  <si>
    <t>ZAVEDENÍ STENTU DO TEPENNÉHO ČI ŽILNÍHO ŘEČIŠTĚ</t>
  </si>
  <si>
    <t>89321</t>
  </si>
  <si>
    <t>EXTRAKCE CIZÍHO TĚLESA Z CÉVNÍHO ŘEČIŠTĚ</t>
  </si>
  <si>
    <t>90933</t>
  </si>
  <si>
    <t>(DRG) ENDOVASKULÁRNÍ ZAVEDENÍ NEPOTAHOVANÉHO STENT</t>
  </si>
  <si>
    <t>02</t>
  </si>
  <si>
    <t>0059494</t>
  </si>
  <si>
    <t>LIPIODOL ULTRA-FLUIDE</t>
  </si>
  <si>
    <t>0038498</t>
  </si>
  <si>
    <t>0056125</t>
  </si>
  <si>
    <t>KATETR ASPIRAČNÍ, KATETR MĚŘÍCÍ</t>
  </si>
  <si>
    <t>0057792</t>
  </si>
  <si>
    <t>SHUNT TRANSJUGULÁRNÍ RING-CS</t>
  </si>
  <si>
    <t>0059579</t>
  </si>
  <si>
    <t>STENTGRAFT PERIF VASKULÁRNÍ - GORE VIATORR TIPS; K</t>
  </si>
  <si>
    <t>0141695</t>
  </si>
  <si>
    <t>STENT JÍCNOVÝ - FERX-ELLA-BOUBELLA</t>
  </si>
  <si>
    <t>0057846</t>
  </si>
  <si>
    <t>TĚLÍSKO EMBOLIZAČNÍ HILAL</t>
  </si>
  <si>
    <t>0047805</t>
  </si>
  <si>
    <t>SADA AG-JEHLA ANGIOGRAFICKÁ</t>
  </si>
  <si>
    <t>0075326</t>
  </si>
  <si>
    <t>JEHLA BIOPTICKÁ 211616</t>
  </si>
  <si>
    <t>89409</t>
  </si>
  <si>
    <t>ZAVEDENÍ STENTGRAFTU DO NEKORONÁRNÍHO TEPENNÉHO NE</t>
  </si>
  <si>
    <t>90931</t>
  </si>
  <si>
    <t xml:space="preserve">(DRG) ENDOVASKULÁRNÍ ZAVEDENÍ POTAHOVANÉHO STENTU </t>
  </si>
  <si>
    <t>90930</t>
  </si>
  <si>
    <t>89421</t>
  </si>
  <si>
    <t>MĚŘENÍ TLAKU PŘI ANGIOGRAFII</t>
  </si>
  <si>
    <t>03</t>
  </si>
  <si>
    <t>0047648</t>
  </si>
  <si>
    <t>KATETR ANGIOGRAFICKÝ OUTLOOK RQ-4</t>
  </si>
  <si>
    <t>0051173</t>
  </si>
  <si>
    <t>VODIČ - PTA-SPECIÁLNÍ(DILATAČNÍ,REKANALIZAČNÍ)-OUT</t>
  </si>
  <si>
    <t>0151036</t>
  </si>
  <si>
    <t>KATETR BALÓNKOVÝ PTA - ADVANCE; 4F/80,135CM</t>
  </si>
  <si>
    <t>0051196</t>
  </si>
  <si>
    <t>KATETR BALÓNKOVÝ PTA - ADMIRAL XTREME; OTW</t>
  </si>
  <si>
    <t>0092603</t>
  </si>
  <si>
    <t>KATETR BALÓNKOVÝ PTA - CLEARPAC OMEGA; .035</t>
  </si>
  <si>
    <t>89613</t>
  </si>
  <si>
    <t>CT VYŠETŘENÍ BEZ POUŽITÍ KONTRASTNÍ LÁTKY DO 30 SK</t>
  </si>
  <si>
    <t>04</t>
  </si>
  <si>
    <t>0034283</t>
  </si>
  <si>
    <t>JEHLA K LOKALIZACI PRSNÍCH LÉZÍ, X-REIDY</t>
  </si>
  <si>
    <t>0057416</t>
  </si>
  <si>
    <t>DRÁT VODÍCÍ 110CM,150CM M001468XX0</t>
  </si>
  <si>
    <t>0092131</t>
  </si>
  <si>
    <t>KATETR BALÓNKOVÝ PTA - RX MUSO</t>
  </si>
  <si>
    <t>0059570</t>
  </si>
  <si>
    <t>0034264</t>
  </si>
  <si>
    <t>JEHLA PUNKČNÍ,DLOUHÁ,TROKAR</t>
  </si>
  <si>
    <t>0047493</t>
  </si>
  <si>
    <t>DRÁT VODÍCÍ THRUWAY,JOURNEY</t>
  </si>
  <si>
    <t>0052316</t>
  </si>
  <si>
    <t>ZAVADĚČ KE KATETRŮM  401623M-923M, 824M</t>
  </si>
  <si>
    <t>0047544</t>
  </si>
  <si>
    <t>KATETR DIAGNOSTICKÝ PERFORMA, IMPRESS 4-5F</t>
  </si>
  <si>
    <t>05</t>
  </si>
  <si>
    <t>0038471</t>
  </si>
  <si>
    <t>0048264</t>
  </si>
  <si>
    <t>DRÁT NEUROINTERVENČNÍ</t>
  </si>
  <si>
    <t>0048307</t>
  </si>
  <si>
    <t>STENTGRAFT PERIFERNÍ VASKULÁRNÍ - FLUENCY; SAMOEXP</t>
  </si>
  <si>
    <t>0048347</t>
  </si>
  <si>
    <t>KATETR INFUZNÍ CRAGG MAC NAMMARA</t>
  </si>
  <si>
    <t>0049926</t>
  </si>
  <si>
    <t>STENT PERIFERNÍ VASKULÁRNÍ; BILIÁRNÍ - ABSOLUTE.03</t>
  </si>
  <si>
    <t>0053558</t>
  </si>
  <si>
    <t>KATETR VODÍCÍ VISTABRITE TIP G.C.5-10F</t>
  </si>
  <si>
    <t>0054472</t>
  </si>
  <si>
    <t>KATETR BALÓNKOVÝ OKLUZNÍ PRO ZENITH</t>
  </si>
  <si>
    <t>0056365</t>
  </si>
  <si>
    <t>ZAVADĚČ MIKROPUNKČNÍ, NITINOLOVÝ VODIČ</t>
  </si>
  <si>
    <t>0056476</t>
  </si>
  <si>
    <t>STENTGRAFT KORONÁRNÍ - GRAFTMASTER RX</t>
  </si>
  <si>
    <t>0058692</t>
  </si>
  <si>
    <t>STENTGRAFT AORTÁLNÍ BŘIŠNÍ - ZENITH FLEX - EXTENZE</t>
  </si>
  <si>
    <t>0092284</t>
  </si>
  <si>
    <t>STENT PERIFERNÍ VASKULÁRNÍ - ASTRON; SAMOEXPAND; N</t>
  </si>
  <si>
    <t>0094736</t>
  </si>
  <si>
    <t>STENT PERIFERNÍ VASKULÁRNÍ - EPIC; SAMOEXPANDIBILN</t>
  </si>
  <si>
    <t>0193339</t>
  </si>
  <si>
    <t>STENTGRAFT AORTÁLNÍ BŘIŠNÍ - ZENITH - NOHA SPIRÁLN</t>
  </si>
  <si>
    <t>0151037</t>
  </si>
  <si>
    <t>EXTRAKTOR PRO FILTR VENAKAVÁLNÍ</t>
  </si>
  <si>
    <t>0046127</t>
  </si>
  <si>
    <t>KATETR BALONKOVÝ PTA - ŘEZACÍ - CUTTING</t>
  </si>
  <si>
    <t>0054478</t>
  </si>
  <si>
    <t>STENTGRAFT AORTÁLNÍ BŘIŠNÍ - ZENITH FLEX AAA; BIFU</t>
  </si>
  <si>
    <t>0193334</t>
  </si>
  <si>
    <t>STENTGRAFT AORTÁLNÍ BŘIŠNÍ - ZENITH BIFURKOVANÝ PR</t>
  </si>
  <si>
    <t>0054370</t>
  </si>
  <si>
    <t>ZAVADĚČ KE KATETRŮM 402604A-402611A</t>
  </si>
  <si>
    <t>0141714</t>
  </si>
  <si>
    <t>OKLUDER AVP - AMPLATZER</t>
  </si>
  <si>
    <t>0051321</t>
  </si>
  <si>
    <t>KATETR MĚŘÍCÍ ANGIOGRAFICKÝ</t>
  </si>
  <si>
    <t>0049005</t>
  </si>
  <si>
    <t>KATETR TROMBEKTOMICKÝ - ROTAREX-ANTEGRADNÍ(KATETR,</t>
  </si>
  <si>
    <t>0151947</t>
  </si>
  <si>
    <t>STENTGRAFT PERIFERNÍ VASKULÁRNÍ - GORE VIABAHN; SA</t>
  </si>
  <si>
    <t>0151946</t>
  </si>
  <si>
    <t>0193331</t>
  </si>
  <si>
    <t>STENTGRAFT AORTÁLNÍ BŘIŠNÍ - ZENITH - EXTENZE TĚLA</t>
  </si>
  <si>
    <t>0056492</t>
  </si>
  <si>
    <t>KATETR TROMBEKTOMICKÝ ASPIRAČNÍ - ASPIREX 10F/110C</t>
  </si>
  <si>
    <t>0092453</t>
  </si>
  <si>
    <t>KATETR TROMBEKTOMICKÝ ASPIRAČNÍ- ASPIREX 6F,8F/85,</t>
  </si>
  <si>
    <t>0115223</t>
  </si>
  <si>
    <t>KATETR VODÍCÍ INTRAKRANIÁLNÍ FUBUKI (VČETNĚ DILATÁ</t>
  </si>
  <si>
    <t>0152385</t>
  </si>
  <si>
    <t>FILTR KAVÁLNÍ PERMANENTNÍ I DOČASNÝ - OPTION ELITE</t>
  </si>
  <si>
    <t>0152791</t>
  </si>
  <si>
    <t>STENTGRAFT AORTÁLNÍ BŘIŠNÍ - ZENITH ALPHA; BIFURKA</t>
  </si>
  <si>
    <t>0152792</t>
  </si>
  <si>
    <t>STENTGRAFT AORTÁLNÍ BŘIŠNÍ - ZENITH ALPHA - SPIRAL</t>
  </si>
  <si>
    <t>0059357</t>
  </si>
  <si>
    <t>KATETR BALÓNKOVÝ PTCA - AVION PLUS RX2</t>
  </si>
  <si>
    <t>0192085</t>
  </si>
  <si>
    <t>STENTGRAFT AORTÁLNÍ BŘIŠNÍ - ZENITH LP - PROX. EXT</t>
  </si>
  <si>
    <t>0092600</t>
  </si>
  <si>
    <t>89317</t>
  </si>
  <si>
    <t>SELEKTIVNÍ TROMBOLÝZA</t>
  </si>
  <si>
    <t>90932</t>
  </si>
  <si>
    <t>06</t>
  </si>
  <si>
    <t>0046543</t>
  </si>
  <si>
    <t>MIKROKAT PERIF. KORON. NEURO: EXCELSIOR SL-10; NEU</t>
  </si>
  <si>
    <t>0057999</t>
  </si>
  <si>
    <t>SPIRÁLA GDC</t>
  </si>
  <si>
    <t>0059569</t>
  </si>
  <si>
    <t>SPIRÁLA EMBOLIZAČNÍ - PERIFER.,INTRAKR.-DETECHABLE</t>
  </si>
  <si>
    <t>0059987</t>
  </si>
  <si>
    <t>SADA EMBOL - TEKUTÉ EMBOL ČINIDL0 ONYX 18/20/34/-H</t>
  </si>
  <si>
    <t>0141644</t>
  </si>
  <si>
    <t>STENT INTRAKRANIÁLNÍ - SOLITAIRE AB; SAMOEXPANDIBI</t>
  </si>
  <si>
    <t>0052146</t>
  </si>
  <si>
    <t>EXTRAKTOR - AMPLATZ GOOSE NECK SET SKXXX - PERIFER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</si>
  <si>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</si>
  <si>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</si>
  <si>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</si>
  <si>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</si>
  <si>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</si>
  <si>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</si>
  <si>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0059986</t>
  </si>
  <si>
    <t>SYSTÉM BALÓN UZÁVĚROVÝ EQUINOX 104-4011..104-4470</t>
  </si>
  <si>
    <t>0151925</t>
  </si>
  <si>
    <t>DRÁT VODÍCÍ NEUROVASKULÁRNÍ ASAHI CHIKAI 10 200/30</t>
  </si>
  <si>
    <t>0151924</t>
  </si>
  <si>
    <t>DRÁT VODÍCÍ NEUROVASKULÁRNÍ ASAHI CHIKAI 200/300CM</t>
  </si>
  <si>
    <t>0192117</t>
  </si>
  <si>
    <t xml:space="preserve">KATETR DIAGNOSTICKÝ HYDROFILNÍ 4,5 F,BENTSON 1,2, </t>
  </si>
  <si>
    <t>0151945</t>
  </si>
  <si>
    <t>07</t>
  </si>
  <si>
    <t>0152056</t>
  </si>
  <si>
    <t>KATETR PODPŮRNÝ, ASPIRAČNÍ KORON., PERIF., INTRAKR</t>
  </si>
  <si>
    <t>08</t>
  </si>
  <si>
    <t>0042439</t>
  </si>
  <si>
    <t>0056301</t>
  </si>
  <si>
    <t>KATETR BALÓNKOVÝ FOGARTY EMBOLEKTOMICKÝ - TRU-LUME</t>
  </si>
  <si>
    <t>10</t>
  </si>
  <si>
    <t>0045123</t>
  </si>
  <si>
    <t>11</t>
  </si>
  <si>
    <t>12</t>
  </si>
  <si>
    <t>13</t>
  </si>
  <si>
    <t>14</t>
  </si>
  <si>
    <t>16</t>
  </si>
  <si>
    <t>0092127</t>
  </si>
  <si>
    <t>ČÁSTICE EMBOLIZAČNÍ - EMBOSFÉRY EB2S103-912</t>
  </si>
  <si>
    <t>0099963</t>
  </si>
  <si>
    <t>JEHLA BIOPTICKÁ DO DĚLA FAST CUT B</t>
  </si>
  <si>
    <t>17</t>
  </si>
  <si>
    <t>0058504</t>
  </si>
  <si>
    <t>STENT KAROTICKÝ - ACCULINK; SAMOEXPANDIBILNÍ; COCR</t>
  </si>
  <si>
    <t>0057776</t>
  </si>
  <si>
    <t>KATETR MICROFERRET, SET</t>
  </si>
  <si>
    <t>0048344</t>
  </si>
  <si>
    <t>VODIČ SPIDER RX FX EMBOLIC PROTECTION SPD 030..070</t>
  </si>
  <si>
    <t>0152285</t>
  </si>
  <si>
    <t>STENT KAROTICKÝ - CASPER, SAMOEXPAND.; NITINOL; DV</t>
  </si>
  <si>
    <t>0059983</t>
  </si>
  <si>
    <t>DRÁT ZAVÁDĚCÍ SILVER SPEED,X-PEDITION, 103-6XX</t>
  </si>
  <si>
    <t>18</t>
  </si>
  <si>
    <t>20</t>
  </si>
  <si>
    <t>21</t>
  </si>
  <si>
    <t>0085224</t>
  </si>
  <si>
    <t>LOKALIZÁTOR PRSNÍCH LÉZÍ</t>
  </si>
  <si>
    <t>25</t>
  </si>
  <si>
    <t>26</t>
  </si>
  <si>
    <t>30</t>
  </si>
  <si>
    <t>31</t>
  </si>
  <si>
    <t>0057844</t>
  </si>
  <si>
    <t>TĚLÍSKO EMBOLIZAČNÍ TORNADO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</si>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</sst>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706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4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51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3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50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2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4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4" xfId="26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2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4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4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50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0" fontId="33" fillId="0" borderId="0" xfId="0" applyFont="1" applyFill="1"/>
    <xf numFmtId="0" fontId="33" fillId="0" borderId="54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3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7" xfId="0" applyNumberFormat="1" applyFont="1" applyFill="1" applyBorder="1"/>
    <xf numFmtId="3" fontId="40" fillId="2" borderId="59" xfId="0" applyNumberFormat="1" applyFont="1" applyFill="1" applyBorder="1"/>
    <xf numFmtId="9" fontId="40" fillId="2" borderId="64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2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2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4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6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4" xfId="0" applyNumberFormat="1" applyFont="1" applyFill="1" applyBorder="1" applyAlignment="1"/>
    <xf numFmtId="9" fontId="33" fillId="0" borderId="54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0" fontId="56" fillId="0" borderId="0" xfId="1" applyFont="1" applyFill="1"/>
    <xf numFmtId="3" fontId="53" fillId="0" borderId="0" xfId="26" applyNumberFormat="1" applyFont="1" applyFill="1" applyBorder="1" applyAlignment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0" fontId="32" fillId="2" borderId="10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49" fontId="38" fillId="2" borderId="89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6" xfId="1" applyFill="1" applyBorder="1" applyAlignment="1">
      <alignment horizontal="left" indent="2"/>
    </xf>
    <xf numFmtId="0" fontId="33" fillId="0" borderId="88" xfId="0" applyFont="1" applyBorder="1"/>
    <xf numFmtId="0" fontId="32" fillId="2" borderId="78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8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26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2" xfId="0" applyNumberFormat="1" applyFont="1" applyFill="1" applyBorder="1" applyAlignment="1"/>
    <xf numFmtId="0" fontId="40" fillId="2" borderId="20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7" xfId="0" applyNumberFormat="1" applyFont="1" applyBorder="1" applyAlignment="1">
      <alignment vertical="center"/>
    </xf>
    <xf numFmtId="173" fontId="40" fillId="0" borderId="33" xfId="0" applyNumberFormat="1" applyFont="1" applyBorder="1" applyAlignment="1">
      <alignment vertical="center"/>
    </xf>
    <xf numFmtId="173" fontId="33" fillId="0" borderId="18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7" fillId="0" borderId="18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70" xfId="0" applyNumberFormat="1" applyFont="1" applyBorder="1" applyAlignment="1">
      <alignment horizontal="right" vertical="center"/>
    </xf>
    <xf numFmtId="9" fontId="40" fillId="0" borderId="108" xfId="0" applyNumberFormat="1" applyFont="1" applyBorder="1" applyAlignment="1">
      <alignment horizontal="right" vertical="center"/>
    </xf>
    <xf numFmtId="173" fontId="40" fillId="0" borderId="108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horizontal="right" vertical="center"/>
    </xf>
    <xf numFmtId="173" fontId="40" fillId="0" borderId="78" xfId="0" applyNumberFormat="1" applyFont="1" applyBorder="1" applyAlignment="1">
      <alignment vertical="center"/>
    </xf>
    <xf numFmtId="173" fontId="40" fillId="0" borderId="109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3" fontId="40" fillId="0" borderId="76" xfId="0" applyNumberFormat="1" applyFont="1" applyBorder="1" applyAlignment="1">
      <alignment vertical="center"/>
    </xf>
    <xf numFmtId="173" fontId="40" fillId="0" borderId="110" xfId="0" applyNumberFormat="1" applyFont="1" applyBorder="1" applyAlignment="1">
      <alignment vertical="center"/>
    </xf>
    <xf numFmtId="174" fontId="40" fillId="0" borderId="111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76" xfId="0" applyNumberFormat="1" applyFont="1" applyBorder="1" applyAlignment="1">
      <alignment vertical="center"/>
    </xf>
    <xf numFmtId="168" fontId="40" fillId="0" borderId="102" xfId="0" applyNumberFormat="1" applyFont="1" applyBorder="1" applyAlignment="1">
      <alignment vertical="center"/>
    </xf>
    <xf numFmtId="0" fontId="33" fillId="0" borderId="109" xfId="0" applyFont="1" applyBorder="1" applyAlignment="1">
      <alignment horizontal="center" vertical="center"/>
    </xf>
    <xf numFmtId="166" fontId="40" fillId="2" borderId="76" xfId="0" applyNumberFormat="1" applyFont="1" applyFill="1" applyBorder="1" applyAlignment="1">
      <alignment horizontal="center" vertical="center"/>
    </xf>
    <xf numFmtId="173" fontId="40" fillId="0" borderId="85" xfId="0" applyNumberFormat="1" applyFont="1" applyBorder="1" applyAlignment="1">
      <alignment horizontal="right" vertical="center"/>
    </xf>
    <xf numFmtId="175" fontId="40" fillId="0" borderId="84" xfId="0" applyNumberFormat="1" applyFont="1" applyBorder="1" applyAlignment="1">
      <alignment horizontal="right" vertical="center"/>
    </xf>
    <xf numFmtId="173" fontId="40" fillId="0" borderId="84" xfId="0" applyNumberFormat="1" applyFont="1" applyBorder="1" applyAlignment="1">
      <alignment horizontal="right" vertical="center"/>
    </xf>
    <xf numFmtId="173" fontId="40" fillId="0" borderId="85" xfId="0" applyNumberFormat="1" applyFont="1" applyBorder="1" applyAlignment="1">
      <alignment vertical="center"/>
    </xf>
    <xf numFmtId="173" fontId="40" fillId="0" borderId="84" xfId="0" applyNumberFormat="1" applyFont="1" applyBorder="1" applyAlignment="1">
      <alignment vertical="center"/>
    </xf>
    <xf numFmtId="173" fontId="40" fillId="0" borderId="83" xfId="0" applyNumberFormat="1" applyFont="1" applyBorder="1" applyAlignment="1">
      <alignment vertical="center"/>
    </xf>
    <xf numFmtId="176" fontId="40" fillId="0" borderId="8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7" fillId="9" borderId="89" xfId="0" quotePrefix="1" applyFont="1" applyFill="1" applyBorder="1" applyAlignment="1">
      <alignment horizontal="center" vertical="center" wrapText="1"/>
    </xf>
    <xf numFmtId="0" fontId="41" fillId="9" borderId="89" xfId="0" quotePrefix="1" applyFont="1" applyFill="1" applyBorder="1" applyAlignment="1">
      <alignment horizontal="center" vertical="center" wrapText="1"/>
    </xf>
    <xf numFmtId="0" fontId="41" fillId="9" borderId="8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7" xfId="0" applyNumberFormat="1" applyFont="1" applyFill="1" applyBorder="1"/>
    <xf numFmtId="3" fontId="0" fillId="7" borderId="77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7" borderId="118" xfId="0" applyNumberFormat="1" applyFont="1" applyFill="1" applyBorder="1"/>
    <xf numFmtId="3" fontId="0" fillId="7" borderId="119" xfId="0" applyNumberFormat="1" applyFont="1" applyFill="1" applyBorder="1"/>
    <xf numFmtId="0" fontId="55" fillId="8" borderId="118" xfId="0" applyNumberFormat="1" applyFont="1" applyFill="1" applyBorder="1"/>
    <xf numFmtId="3" fontId="55" fillId="8" borderId="119" xfId="0" applyNumberFormat="1" applyFont="1" applyFill="1" applyBorder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2" xfId="81" applyFont="1" applyFill="1" applyBorder="1" applyAlignment="1">
      <alignment horizontal="center"/>
    </xf>
    <xf numFmtId="0" fontId="32" fillId="2" borderId="53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101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99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8" xfId="0" applyFont="1" applyFill="1" applyBorder="1" applyAlignment="1"/>
    <xf numFmtId="3" fontId="29" fillId="2" borderId="60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4" xfId="0" applyFont="1" applyFill="1" applyBorder="1" applyAlignment="1">
      <alignment horizontal="left"/>
    </xf>
    <xf numFmtId="0" fontId="33" fillId="2" borderId="58" xfId="0" applyFont="1" applyFill="1" applyBorder="1" applyAlignment="1">
      <alignment horizontal="left"/>
    </xf>
    <xf numFmtId="0" fontId="40" fillId="2" borderId="60" xfId="0" applyFont="1" applyFill="1" applyBorder="1" applyAlignment="1">
      <alignment horizontal="left"/>
    </xf>
    <xf numFmtId="3" fontId="40" fillId="2" borderId="60" xfId="0" applyNumberFormat="1" applyFont="1" applyFill="1" applyBorder="1" applyAlignment="1">
      <alignment horizontal="left"/>
    </xf>
    <xf numFmtId="3" fontId="33" fillId="2" borderId="55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0" fillId="2" borderId="83" xfId="0" applyNumberFormat="1" applyFont="1" applyFill="1" applyBorder="1" applyAlignment="1">
      <alignment horizontal="center" vertical="center"/>
    </xf>
    <xf numFmtId="0" fontId="33" fillId="0" borderId="112" xfId="0" applyFont="1" applyBorder="1" applyAlignment="1">
      <alignment horizontal="center" vertical="center"/>
    </xf>
    <xf numFmtId="0" fontId="57" fillId="4" borderId="105" xfId="0" applyFont="1" applyFill="1" applyBorder="1" applyAlignment="1">
      <alignment horizontal="center" vertical="center" wrapText="1"/>
    </xf>
    <xf numFmtId="0" fontId="57" fillId="4" borderId="113" xfId="0" applyFont="1" applyFill="1" applyBorder="1" applyAlignment="1">
      <alignment horizontal="center" vertical="center" wrapText="1"/>
    </xf>
    <xf numFmtId="0" fontId="57" fillId="4" borderId="92" xfId="0" applyFont="1" applyFill="1" applyBorder="1" applyAlignment="1">
      <alignment horizontal="center" vertical="center" wrapText="1"/>
    </xf>
    <xf numFmtId="0" fontId="57" fillId="4" borderId="106" xfId="0" applyFont="1" applyFill="1" applyBorder="1" applyAlignment="1">
      <alignment horizontal="center" vertical="center" wrapText="1"/>
    </xf>
    <xf numFmtId="0" fontId="57" fillId="4" borderId="93" xfId="0" applyFont="1" applyFill="1" applyBorder="1" applyAlignment="1">
      <alignment horizontal="center" vertical="center" wrapText="1"/>
    </xf>
    <xf numFmtId="0" fontId="57" fillId="4" borderId="10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7" fillId="2" borderId="105" xfId="0" applyNumberFormat="1" applyFont="1" applyFill="1" applyBorder="1" applyAlignment="1">
      <alignment horizontal="center" vertical="center" wrapText="1"/>
    </xf>
    <xf numFmtId="168" fontId="57" fillId="2" borderId="113" xfId="0" applyNumberFormat="1" applyFont="1" applyFill="1" applyBorder="1" applyAlignment="1">
      <alignment horizontal="center" vertical="center" wrapText="1"/>
    </xf>
    <xf numFmtId="0" fontId="57" fillId="2" borderId="92" xfId="0" applyFont="1" applyFill="1" applyBorder="1" applyAlignment="1">
      <alignment horizontal="center" vertical="center" wrapText="1"/>
    </xf>
    <xf numFmtId="0" fontId="57" fillId="2" borderId="106" xfId="0" applyFont="1" applyFill="1" applyBorder="1" applyAlignment="1">
      <alignment horizontal="center" vertical="center" wrapText="1"/>
    </xf>
    <xf numFmtId="0" fontId="57" fillId="2" borderId="93" xfId="0" applyFont="1" applyFill="1" applyBorder="1" applyAlignment="1">
      <alignment horizontal="center" vertical="center" wrapText="1"/>
    </xf>
    <xf numFmtId="0" fontId="57" fillId="2" borderId="10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7" fillId="4" borderId="92" xfId="0" applyNumberFormat="1" applyFont="1" applyFill="1" applyBorder="1" applyAlignment="1">
      <alignment horizontal="center" vertical="center"/>
    </xf>
    <xf numFmtId="3" fontId="57" fillId="4" borderId="106" xfId="0" applyNumberFormat="1" applyFont="1" applyFill="1" applyBorder="1" applyAlignment="1">
      <alignment horizontal="center" vertical="center"/>
    </xf>
    <xf numFmtId="9" fontId="57" fillId="4" borderId="92" xfId="0" applyNumberFormat="1" applyFont="1" applyFill="1" applyBorder="1" applyAlignment="1">
      <alignment horizontal="center" vertical="center"/>
    </xf>
    <xf numFmtId="9" fontId="57" fillId="4" borderId="106" xfId="0" applyNumberFormat="1" applyFont="1" applyFill="1" applyBorder="1" applyAlignment="1">
      <alignment horizontal="center" vertical="center"/>
    </xf>
    <xf numFmtId="3" fontId="57" fillId="4" borderId="93" xfId="0" applyNumberFormat="1" applyFont="1" applyFill="1" applyBorder="1" applyAlignment="1">
      <alignment horizontal="center" vertical="center" wrapText="1"/>
    </xf>
    <xf numFmtId="3" fontId="57" fillId="4" borderId="107" xfId="0" applyNumberFormat="1" applyFont="1" applyFill="1" applyBorder="1" applyAlignment="1">
      <alignment horizontal="center" vertical="center" wrapText="1"/>
    </xf>
    <xf numFmtId="0" fontId="40" fillId="2" borderId="114" xfId="0" applyFont="1" applyFill="1" applyBorder="1" applyAlignment="1">
      <alignment horizontal="center" vertical="center" wrapText="1"/>
    </xf>
    <xf numFmtId="0" fontId="40" fillId="2" borderId="96" xfId="0" applyFont="1" applyFill="1" applyBorder="1" applyAlignment="1">
      <alignment horizontal="center" vertical="center" wrapText="1"/>
    </xf>
    <xf numFmtId="0" fontId="57" fillId="9" borderId="116" xfId="0" applyFont="1" applyFill="1" applyBorder="1" applyAlignment="1">
      <alignment horizontal="center"/>
    </xf>
    <xf numFmtId="0" fontId="57" fillId="9" borderId="115" xfId="0" applyFont="1" applyFill="1" applyBorder="1" applyAlignment="1">
      <alignment horizontal="center"/>
    </xf>
    <xf numFmtId="0" fontId="57" fillId="9" borderId="91" xfId="0" applyFont="1" applyFill="1" applyBorder="1" applyAlignment="1">
      <alignment horizontal="center"/>
    </xf>
    <xf numFmtId="0" fontId="40" fillId="4" borderId="102" xfId="0" applyFont="1" applyFill="1" applyBorder="1" applyAlignment="1">
      <alignment horizontal="center" vertical="center" wrapText="1"/>
    </xf>
    <xf numFmtId="0" fontId="40" fillId="4" borderId="79" xfId="0" applyFont="1" applyFill="1" applyBorder="1" applyAlignment="1">
      <alignment horizontal="center" vertical="center" wrapText="1"/>
    </xf>
    <xf numFmtId="0" fontId="61" fillId="2" borderId="50" xfId="0" applyFont="1" applyFill="1" applyBorder="1" applyAlignment="1">
      <alignment horizontal="center"/>
    </xf>
    <xf numFmtId="0" fontId="61" fillId="2" borderId="99" xfId="0" applyFont="1" applyFill="1" applyBorder="1" applyAlignment="1">
      <alignment horizontal="center"/>
    </xf>
    <xf numFmtId="0" fontId="61" fillId="2" borderId="86" xfId="0" applyFont="1" applyFill="1" applyBorder="1" applyAlignment="1">
      <alignment horizontal="center"/>
    </xf>
    <xf numFmtId="0" fontId="61" fillId="4" borderId="26" xfId="0" applyFont="1" applyFill="1" applyBorder="1" applyAlignment="1">
      <alignment horizontal="center"/>
    </xf>
    <xf numFmtId="0" fontId="61" fillId="4" borderId="81" xfId="0" applyFont="1" applyFill="1" applyBorder="1" applyAlignment="1">
      <alignment horizontal="center"/>
    </xf>
    <xf numFmtId="0" fontId="61" fillId="4" borderId="82" xfId="0" applyFont="1" applyFill="1" applyBorder="1" applyAlignment="1">
      <alignment horizontal="center"/>
    </xf>
    <xf numFmtId="0" fontId="61" fillId="2" borderId="26" xfId="0" applyFont="1" applyFill="1" applyBorder="1" applyAlignment="1">
      <alignment horizontal="center"/>
    </xf>
    <xf numFmtId="0" fontId="61" fillId="2" borderId="81" xfId="0" applyFont="1" applyFill="1" applyBorder="1" applyAlignment="1">
      <alignment horizontal="center"/>
    </xf>
    <xf numFmtId="0" fontId="61" fillId="2" borderId="82" xfId="0" applyFont="1" applyFill="1" applyBorder="1" applyAlignment="1">
      <alignment horizontal="center"/>
    </xf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4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55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0" fontId="32" fillId="2" borderId="32" xfId="0" applyFont="1" applyFill="1" applyBorder="1" applyAlignment="1">
      <alignment horizontal="center" vertical="top" wrapText="1"/>
    </xf>
    <xf numFmtId="3" fontId="32" fillId="2" borderId="55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5" xfId="0" applyFont="1" applyFill="1" applyBorder="1" applyAlignment="1">
      <alignment horizontal="center"/>
    </xf>
    <xf numFmtId="9" fontId="45" fillId="2" borderId="55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5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5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4" xfId="14" applyFont="1" applyFill="1" applyBorder="1" applyAlignment="1">
      <alignment horizontal="center"/>
    </xf>
    <xf numFmtId="0" fontId="33" fillId="2" borderId="55" xfId="14" applyFont="1" applyFill="1" applyBorder="1" applyAlignment="1">
      <alignment horizontal="center"/>
    </xf>
    <xf numFmtId="3" fontId="34" fillId="10" borderId="121" xfId="0" applyNumberFormat="1" applyFont="1" applyFill="1" applyBorder="1" applyAlignment="1">
      <alignment horizontal="right" vertical="top"/>
    </xf>
    <xf numFmtId="3" fontId="34" fillId="10" borderId="122" xfId="0" applyNumberFormat="1" applyFont="1" applyFill="1" applyBorder="1" applyAlignment="1">
      <alignment horizontal="right" vertical="top"/>
    </xf>
    <xf numFmtId="177" fontId="34" fillId="10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7" fontId="34" fillId="10" borderId="124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3" fontId="36" fillId="10" borderId="127" xfId="0" applyNumberFormat="1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10" borderId="129" xfId="0" applyFont="1" applyFill="1" applyBorder="1" applyAlignment="1">
      <alignment horizontal="right" vertical="top"/>
    </xf>
    <xf numFmtId="0" fontId="34" fillId="10" borderId="123" xfId="0" applyFont="1" applyFill="1" applyBorder="1" applyAlignment="1">
      <alignment horizontal="right" vertical="top"/>
    </xf>
    <xf numFmtId="0" fontId="34" fillId="10" borderId="124" xfId="0" applyFont="1" applyFill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177" fontId="36" fillId="10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7" fontId="36" fillId="10" borderId="133" xfId="0" applyNumberFormat="1" applyFont="1" applyFill="1" applyBorder="1" applyAlignment="1">
      <alignment horizontal="right" vertical="top"/>
    </xf>
    <xf numFmtId="0" fontId="38" fillId="11" borderId="120" xfId="0" applyFont="1" applyFill="1" applyBorder="1" applyAlignment="1">
      <alignment vertical="top"/>
    </xf>
    <xf numFmtId="0" fontId="38" fillId="11" borderId="120" xfId="0" applyFont="1" applyFill="1" applyBorder="1" applyAlignment="1">
      <alignment vertical="top" indent="2"/>
    </xf>
    <xf numFmtId="0" fontId="38" fillId="11" borderId="120" xfId="0" applyFont="1" applyFill="1" applyBorder="1" applyAlignment="1">
      <alignment vertical="top" indent="4"/>
    </xf>
    <xf numFmtId="0" fontId="39" fillId="11" borderId="125" xfId="0" applyFont="1" applyFill="1" applyBorder="1" applyAlignment="1">
      <alignment vertical="top" indent="6"/>
    </xf>
    <xf numFmtId="0" fontId="38" fillId="11" borderId="120" xfId="0" applyFont="1" applyFill="1" applyBorder="1" applyAlignment="1">
      <alignment vertical="top" indent="8"/>
    </xf>
    <xf numFmtId="0" fontId="39" fillId="11" borderId="125" xfId="0" applyFont="1" applyFill="1" applyBorder="1" applyAlignment="1">
      <alignment vertical="top" indent="2"/>
    </xf>
    <xf numFmtId="0" fontId="38" fillId="11" borderId="120" xfId="0" applyFont="1" applyFill="1" applyBorder="1" applyAlignment="1">
      <alignment vertical="top" indent="6"/>
    </xf>
    <xf numFmtId="0" fontId="39" fillId="11" borderId="125" xfId="0" applyFont="1" applyFill="1" applyBorder="1" applyAlignment="1">
      <alignment vertical="top" indent="4"/>
    </xf>
    <xf numFmtId="0" fontId="33" fillId="11" borderId="120" xfId="0" applyFont="1" applyFill="1" applyBorder="1"/>
    <xf numFmtId="0" fontId="39" fillId="11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10" xfId="53" applyNumberFormat="1" applyFont="1" applyFill="1" applyBorder="1" applyAlignment="1">
      <alignment horizontal="left"/>
    </xf>
    <xf numFmtId="164" fontId="32" fillId="2" borderId="134" xfId="53" applyNumberFormat="1" applyFont="1" applyFill="1" applyBorder="1" applyAlignment="1">
      <alignment horizontal="left"/>
    </xf>
    <xf numFmtId="0" fontId="32" fillId="2" borderId="134" xfId="53" applyNumberFormat="1" applyFont="1" applyFill="1" applyBorder="1" applyAlignment="1">
      <alignment horizontal="left"/>
    </xf>
    <xf numFmtId="164" fontId="32" fillId="2" borderId="108" xfId="53" applyNumberFormat="1" applyFont="1" applyFill="1" applyBorder="1" applyAlignment="1">
      <alignment horizontal="left"/>
    </xf>
    <xf numFmtId="3" fontId="32" fillId="2" borderId="108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0" fontId="33" fillId="0" borderId="81" xfId="0" applyNumberFormat="1" applyFont="1" applyFill="1" applyBorder="1"/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0" fontId="33" fillId="0" borderId="89" xfId="0" applyNumberFormat="1" applyFont="1" applyFill="1" applyBorder="1"/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0" fontId="33" fillId="0" borderId="84" xfId="0" applyNumberFormat="1" applyFont="1" applyFill="1" applyBorder="1"/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10" xfId="0" applyFont="1" applyFill="1" applyBorder="1"/>
    <xf numFmtId="3" fontId="40" fillId="2" borderId="111" xfId="0" applyNumberFormat="1" applyFont="1" applyFill="1" applyBorder="1"/>
    <xf numFmtId="9" fontId="40" fillId="2" borderId="76" xfId="0" applyNumberFormat="1" applyFont="1" applyFill="1" applyBorder="1"/>
    <xf numFmtId="3" fontId="40" fillId="2" borderId="70" xfId="0" applyNumberFormat="1" applyFont="1" applyFill="1" applyBorder="1"/>
    <xf numFmtId="9" fontId="33" fillId="0" borderId="81" xfId="0" applyNumberFormat="1" applyFont="1" applyFill="1" applyBorder="1"/>
    <xf numFmtId="9" fontId="33" fillId="0" borderId="89" xfId="0" applyNumberFormat="1" applyFont="1" applyFill="1" applyBorder="1"/>
    <xf numFmtId="9" fontId="33" fillId="0" borderId="84" xfId="0" applyNumberFormat="1" applyFont="1" applyFill="1" applyBorder="1"/>
    <xf numFmtId="3" fontId="33" fillId="0" borderId="92" xfId="0" applyNumberFormat="1" applyFont="1" applyFill="1" applyBorder="1"/>
    <xf numFmtId="9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40" fillId="11" borderId="21" xfId="0" applyFont="1" applyFill="1" applyBorder="1"/>
    <xf numFmtId="3" fontId="40" fillId="11" borderId="29" xfId="0" applyNumberFormat="1" applyFont="1" applyFill="1" applyBorder="1"/>
    <xf numFmtId="9" fontId="40" fillId="11" borderId="29" xfId="0" applyNumberFormat="1" applyFont="1" applyFill="1" applyBorder="1"/>
    <xf numFmtId="3" fontId="40" fillId="11" borderId="22" xfId="0" applyNumberFormat="1" applyFont="1" applyFill="1" applyBorder="1"/>
    <xf numFmtId="0" fontId="40" fillId="0" borderId="80" xfId="0" applyFont="1" applyFill="1" applyBorder="1"/>
    <xf numFmtId="0" fontId="40" fillId="0" borderId="105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88" xfId="0" applyFont="1" applyFill="1" applyBorder="1"/>
    <xf numFmtId="0" fontId="40" fillId="2" borderId="134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2" xfId="80" applyNumberFormat="1" applyFont="1" applyFill="1" applyBorder="1"/>
    <xf numFmtId="3" fontId="3" fillId="2" borderId="93" xfId="80" applyNumberFormat="1" applyFont="1" applyFill="1" applyBorder="1"/>
    <xf numFmtId="9" fontId="3" fillId="2" borderId="135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3" fillId="0" borderId="82" xfId="0" applyNumberFormat="1" applyFont="1" applyFill="1" applyBorder="1"/>
    <xf numFmtId="9" fontId="33" fillId="0" borderId="90" xfId="0" applyNumberFormat="1" applyFont="1" applyFill="1" applyBorder="1"/>
    <xf numFmtId="9" fontId="33" fillId="0" borderId="85" xfId="0" applyNumberFormat="1" applyFont="1" applyFill="1" applyBorder="1"/>
    <xf numFmtId="0" fontId="40" fillId="0" borderId="101" xfId="0" applyFont="1" applyFill="1" applyBorder="1"/>
    <xf numFmtId="0" fontId="40" fillId="0" borderId="116" xfId="0" applyFont="1" applyFill="1" applyBorder="1" applyAlignment="1">
      <alignment horizontal="left" indent="1"/>
    </xf>
    <xf numFmtId="0" fontId="40" fillId="0" borderId="100" xfId="0" applyFont="1" applyFill="1" applyBorder="1" applyAlignment="1">
      <alignment horizontal="left" indent="1"/>
    </xf>
    <xf numFmtId="9" fontId="33" fillId="0" borderId="136" xfId="0" applyNumberFormat="1" applyFont="1" applyFill="1" applyBorder="1"/>
    <xf numFmtId="9" fontId="33" fillId="0" borderId="91" xfId="0" applyNumberFormat="1" applyFont="1" applyFill="1" applyBorder="1"/>
    <xf numFmtId="9" fontId="33" fillId="0" borderId="95" xfId="0" applyNumberFormat="1" applyFont="1" applyFill="1" applyBorder="1"/>
    <xf numFmtId="3" fontId="33" fillId="0" borderId="80" xfId="0" applyNumberFormat="1" applyFont="1" applyFill="1" applyBorder="1"/>
    <xf numFmtId="3" fontId="33" fillId="0" borderId="88" xfId="0" applyNumberFormat="1" applyFont="1" applyFill="1" applyBorder="1"/>
    <xf numFmtId="3" fontId="33" fillId="0" borderId="83" xfId="0" applyNumberFormat="1" applyFont="1" applyFill="1" applyBorder="1"/>
    <xf numFmtId="9" fontId="33" fillId="0" borderId="137" xfId="0" applyNumberFormat="1" applyFont="1" applyFill="1" applyBorder="1"/>
    <xf numFmtId="9" fontId="33" fillId="0" borderId="98" xfId="0" applyNumberFormat="1" applyFont="1" applyFill="1" applyBorder="1"/>
    <xf numFmtId="9" fontId="33" fillId="0" borderId="112" xfId="0" applyNumberFormat="1" applyFont="1" applyFill="1" applyBorder="1"/>
    <xf numFmtId="9" fontId="30" fillId="0" borderId="0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40" fillId="11" borderId="101" xfId="0" applyFont="1" applyFill="1" applyBorder="1"/>
    <xf numFmtId="0" fontId="40" fillId="11" borderId="116" xfId="0" applyFont="1" applyFill="1" applyBorder="1"/>
    <xf numFmtId="0" fontId="40" fillId="11" borderId="100" xfId="0" applyFont="1" applyFill="1" applyBorder="1"/>
    <xf numFmtId="0" fontId="3" fillId="2" borderId="92" xfId="80" applyFont="1" applyFill="1" applyBorder="1"/>
    <xf numFmtId="3" fontId="33" fillId="0" borderId="137" xfId="0" applyNumberFormat="1" applyFont="1" applyFill="1" applyBorder="1"/>
    <xf numFmtId="3" fontId="33" fillId="0" borderId="98" xfId="0" applyNumberFormat="1" applyFont="1" applyFill="1" applyBorder="1"/>
    <xf numFmtId="3" fontId="33" fillId="0" borderId="112" xfId="0" applyNumberFormat="1" applyFont="1" applyFill="1" applyBorder="1"/>
    <xf numFmtId="0" fontId="33" fillId="0" borderId="101" xfId="0" applyFont="1" applyFill="1" applyBorder="1"/>
    <xf numFmtId="0" fontId="33" fillId="0" borderId="116" xfId="0" applyFont="1" applyFill="1" applyBorder="1"/>
    <xf numFmtId="0" fontId="33" fillId="0" borderId="100" xfId="0" applyFont="1" applyFill="1" applyBorder="1"/>
    <xf numFmtId="3" fontId="33" fillId="0" borderId="136" xfId="0" applyNumberFormat="1" applyFont="1" applyFill="1" applyBorder="1"/>
    <xf numFmtId="3" fontId="33" fillId="0" borderId="91" xfId="0" applyNumberFormat="1" applyFont="1" applyFill="1" applyBorder="1"/>
    <xf numFmtId="3" fontId="33" fillId="0" borderId="95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33" fillId="0" borderId="145" xfId="0" applyFont="1" applyFill="1" applyBorder="1"/>
    <xf numFmtId="0" fontId="33" fillId="0" borderId="146" xfId="0" applyFont="1" applyFill="1" applyBorder="1"/>
    <xf numFmtId="0" fontId="33" fillId="0" borderId="146" xfId="0" applyFont="1" applyFill="1" applyBorder="1" applyAlignment="1">
      <alignment horizontal="right"/>
    </xf>
    <xf numFmtId="0" fontId="33" fillId="0" borderId="146" xfId="0" applyFont="1" applyFill="1" applyBorder="1" applyAlignment="1">
      <alignment horizontal="left"/>
    </xf>
    <xf numFmtId="164" fontId="33" fillId="0" borderId="146" xfId="0" applyNumberFormat="1" applyFont="1" applyFill="1" applyBorder="1"/>
    <xf numFmtId="165" fontId="33" fillId="0" borderId="146" xfId="0" applyNumberFormat="1" applyFont="1" applyFill="1" applyBorder="1"/>
    <xf numFmtId="9" fontId="33" fillId="0" borderId="146" xfId="0" applyNumberFormat="1" applyFont="1" applyFill="1" applyBorder="1"/>
    <xf numFmtId="9" fontId="33" fillId="0" borderId="147" xfId="0" applyNumberFormat="1" applyFont="1" applyFill="1" applyBorder="1"/>
    <xf numFmtId="0" fontId="40" fillId="2" borderId="57" xfId="0" applyFont="1" applyFill="1" applyBorder="1"/>
    <xf numFmtId="3" fontId="33" fillId="0" borderId="27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3" fontId="33" fillId="0" borderId="147" xfId="0" applyNumberFormat="1" applyFont="1" applyFill="1" applyBorder="1"/>
    <xf numFmtId="3" fontId="33" fillId="0" borderId="149" xfId="0" applyNumberFormat="1" applyFont="1" applyFill="1" applyBorder="1"/>
    <xf numFmtId="9" fontId="33" fillId="0" borderId="149" xfId="0" applyNumberFormat="1" applyFont="1" applyFill="1" applyBorder="1"/>
    <xf numFmtId="3" fontId="33" fillId="0" borderId="150" xfId="0" applyNumberFormat="1" applyFont="1" applyFill="1" applyBorder="1"/>
    <xf numFmtId="0" fontId="40" fillId="0" borderId="26" xfId="0" applyFont="1" applyFill="1" applyBorder="1"/>
    <xf numFmtId="0" fontId="40" fillId="0" borderId="142" xfId="0" applyFont="1" applyFill="1" applyBorder="1"/>
    <xf numFmtId="0" fontId="40" fillId="0" borderId="148" xfId="0" applyFont="1" applyFill="1" applyBorder="1"/>
    <xf numFmtId="0" fontId="40" fillId="2" borderId="59" xfId="0" applyFont="1" applyFill="1" applyBorder="1"/>
    <xf numFmtId="164" fontId="32" fillId="2" borderId="57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64" fontId="33" fillId="0" borderId="143" xfId="0" applyNumberFormat="1" applyFont="1" applyFill="1" applyBorder="1" applyAlignment="1">
      <alignment horizontal="right"/>
    </xf>
    <xf numFmtId="164" fontId="33" fillId="0" borderId="146" xfId="0" applyNumberFormat="1" applyFont="1" applyFill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8" xfId="26" applyNumberFormat="1" applyFont="1" applyFill="1" applyBorder="1" applyAlignment="1">
      <alignment horizontal="right"/>
    </xf>
    <xf numFmtId="0" fontId="61" fillId="4" borderId="26" xfId="0" applyFont="1" applyFill="1" applyBorder="1" applyAlignment="1">
      <alignment horizontal="left"/>
    </xf>
    <xf numFmtId="169" fontId="61" fillId="4" borderId="31" xfId="0" applyNumberFormat="1" applyFont="1" applyFill="1" applyBorder="1"/>
    <xf numFmtId="9" fontId="61" fillId="4" borderId="31" xfId="0" applyNumberFormat="1" applyFont="1" applyFill="1" applyBorder="1"/>
    <xf numFmtId="9" fontId="61" fillId="4" borderId="27" xfId="0" applyNumberFormat="1" applyFont="1" applyFill="1" applyBorder="1"/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1" fillId="4" borderId="142" xfId="0" applyFont="1" applyFill="1" applyBorder="1" applyAlignment="1">
      <alignment horizontal="left"/>
    </xf>
    <xf numFmtId="169" fontId="61" fillId="4" borderId="143" xfId="0" applyNumberFormat="1" applyFont="1" applyFill="1" applyBorder="1"/>
    <xf numFmtId="9" fontId="61" fillId="4" borderId="143" xfId="0" applyNumberFormat="1" applyFont="1" applyFill="1" applyBorder="1"/>
    <xf numFmtId="9" fontId="61" fillId="4" borderId="144" xfId="0" applyNumberFormat="1" applyFont="1" applyFill="1" applyBorder="1"/>
    <xf numFmtId="169" fontId="0" fillId="0" borderId="146" xfId="0" applyNumberFormat="1" applyBorder="1"/>
    <xf numFmtId="9" fontId="0" fillId="0" borderId="146" xfId="0" applyNumberFormat="1" applyBorder="1"/>
    <xf numFmtId="9" fontId="0" fillId="0" borderId="147" xfId="0" applyNumberFormat="1" applyBorder="1"/>
    <xf numFmtId="0" fontId="61" fillId="0" borderId="142" xfId="0" applyFont="1" applyBorder="1" applyAlignment="1">
      <alignment horizontal="left" indent="1"/>
    </xf>
    <xf numFmtId="0" fontId="61" fillId="0" borderId="145" xfId="0" applyFont="1" applyBorder="1" applyAlignment="1">
      <alignment horizontal="left" indent="1"/>
    </xf>
    <xf numFmtId="0" fontId="32" fillId="2" borderId="18" xfId="26" applyNumberFormat="1" applyFont="1" applyFill="1" applyBorder="1"/>
    <xf numFmtId="169" fontId="33" fillId="0" borderId="31" xfId="0" applyNumberFormat="1" applyFont="1" applyFill="1" applyBorder="1"/>
    <xf numFmtId="169" fontId="33" fillId="0" borderId="27" xfId="0" applyNumberFormat="1" applyFont="1" applyFill="1" applyBorder="1"/>
    <xf numFmtId="169" fontId="33" fillId="0" borderId="143" xfId="0" applyNumberFormat="1" applyFont="1" applyFill="1" applyBorder="1"/>
    <xf numFmtId="169" fontId="33" fillId="0" borderId="144" xfId="0" applyNumberFormat="1" applyFont="1" applyFill="1" applyBorder="1"/>
    <xf numFmtId="169" fontId="33" fillId="0" borderId="146" xfId="0" applyNumberFormat="1" applyFont="1" applyFill="1" applyBorder="1"/>
    <xf numFmtId="169" fontId="33" fillId="0" borderId="147" xfId="0" applyNumberFormat="1" applyFont="1" applyFill="1" applyBorder="1"/>
    <xf numFmtId="0" fontId="40" fillId="0" borderId="145" xfId="0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top" wrapText="1"/>
    </xf>
    <xf numFmtId="0" fontId="32" fillId="2" borderId="18" xfId="26" applyNumberFormat="1" applyFont="1" applyFill="1" applyBorder="1" applyAlignment="1">
      <alignment horizontal="right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7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0.78715000680261782</c:v>
                </c:pt>
                <c:pt idx="1">
                  <c:v>0.69430130268550028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2128"/>
        <c:axId val="15851119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0.67514988671946963</c:v>
                </c:pt>
                <c:pt idx="1">
                  <c:v>0.67514988671946963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05936"/>
        <c:axId val="1585108656"/>
      </c:scatterChart>
      <c:catAx>
        <c:axId val="15851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1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11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85102128"/>
        <c:crosses val="autoZero"/>
        <c:crossBetween val="between"/>
      </c:valAx>
      <c:valAx>
        <c:axId val="15851059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8656"/>
        <c:crosses val="max"/>
        <c:crossBetween val="midCat"/>
      </c:valAx>
      <c:valAx>
        <c:axId val="1585108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51059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1040"/>
        <c:axId val="158510430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09744"/>
        <c:axId val="1585100496"/>
      </c:scatterChart>
      <c:catAx>
        <c:axId val="15851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0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043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85101040"/>
        <c:crosses val="autoZero"/>
        <c:crossBetween val="between"/>
      </c:valAx>
      <c:valAx>
        <c:axId val="15851097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0496"/>
        <c:crosses val="max"/>
        <c:crossBetween val="midCat"/>
      </c:valAx>
      <c:valAx>
        <c:axId val="158510049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8510974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7" totalsRowShown="0" headerRowDxfId="92" tableBorderDxfId="91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0"/>
    <tableColumn id="2" name="popis" dataDxfId="89"/>
    <tableColumn id="3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3">
      <calculatedColumnFormula>IF(Tabulka[[#This Row],[15_vzpl]]=0,"",Tabulka[[#This Row],[14_vzsk]]/Tabulka[[#This Row],[15_vzpl]])</calculatedColumnFormula>
    </tableColumn>
    <tableColumn id="20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5" totalsRowShown="0">
  <autoFilter ref="C3:S2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57" bestFit="1" customWidth="1"/>
    <col min="2" max="2" width="102.21875" style="157" bestFit="1" customWidth="1"/>
    <col min="3" max="3" width="16.109375" style="47" hidden="1" customWidth="1"/>
    <col min="4" max="16384" width="8.88671875" style="157"/>
  </cols>
  <sheetData>
    <row r="1" spans="1:3" ht="18.600000000000001" customHeight="1" thickBot="1" x14ac:dyDescent="0.4">
      <c r="A1" s="362" t="s">
        <v>115</v>
      </c>
      <c r="B1" s="362"/>
    </row>
    <row r="2" spans="1:3" ht="14.4" customHeight="1" thickBot="1" x14ac:dyDescent="0.35">
      <c r="A2" s="265" t="s">
        <v>278</v>
      </c>
      <c r="B2" s="46"/>
    </row>
    <row r="3" spans="1:3" ht="14.4" customHeight="1" thickBot="1" x14ac:dyDescent="0.35">
      <c r="A3" s="358" t="s">
        <v>148</v>
      </c>
      <c r="B3" s="359"/>
    </row>
    <row r="4" spans="1:3" ht="14.4" customHeight="1" x14ac:dyDescent="0.3">
      <c r="A4" s="172" t="str">
        <f t="shared" ref="A4:A8" si="0">HYPERLINK("#'"&amp;C4&amp;"'!A1",C4)</f>
        <v>Motivace</v>
      </c>
      <c r="B4" s="111" t="s">
        <v>128</v>
      </c>
      <c r="C4" s="47" t="s">
        <v>129</v>
      </c>
    </row>
    <row r="5" spans="1:3" ht="14.4" customHeight="1" x14ac:dyDescent="0.3">
      <c r="A5" s="173" t="str">
        <f t="shared" si="0"/>
        <v>HI</v>
      </c>
      <c r="B5" s="112" t="s">
        <v>144</v>
      </c>
      <c r="C5" s="47" t="s">
        <v>118</v>
      </c>
    </row>
    <row r="6" spans="1:3" ht="14.4" customHeight="1" x14ac:dyDescent="0.3">
      <c r="A6" s="174" t="str">
        <f t="shared" si="0"/>
        <v>HI Graf</v>
      </c>
      <c r="B6" s="113" t="s">
        <v>111</v>
      </c>
      <c r="C6" s="47" t="s">
        <v>119</v>
      </c>
    </row>
    <row r="7" spans="1:3" ht="14.4" customHeight="1" x14ac:dyDescent="0.3">
      <c r="A7" s="174" t="str">
        <f t="shared" si="0"/>
        <v>Man Tab</v>
      </c>
      <c r="B7" s="113" t="s">
        <v>280</v>
      </c>
      <c r="C7" s="47" t="s">
        <v>120</v>
      </c>
    </row>
    <row r="8" spans="1:3" ht="14.4" customHeight="1" thickBot="1" x14ac:dyDescent="0.35">
      <c r="A8" s="175" t="str">
        <f t="shared" si="0"/>
        <v>HV</v>
      </c>
      <c r="B8" s="114" t="s">
        <v>61</v>
      </c>
      <c r="C8" s="47" t="s">
        <v>66</v>
      </c>
    </row>
    <row r="9" spans="1:3" ht="14.4" customHeight="1" thickBot="1" x14ac:dyDescent="0.35">
      <c r="A9" s="115"/>
      <c r="B9" s="115"/>
    </row>
    <row r="10" spans="1:3" ht="14.4" customHeight="1" thickBot="1" x14ac:dyDescent="0.35">
      <c r="A10" s="360" t="s">
        <v>116</v>
      </c>
      <c r="B10" s="359"/>
    </row>
    <row r="11" spans="1:3" ht="14.4" customHeight="1" x14ac:dyDescent="0.3">
      <c r="A11" s="176" t="str">
        <f t="shared" ref="A11" si="1">HYPERLINK("#'"&amp;C11&amp;"'!A1",C11)</f>
        <v>Léky Žádanky</v>
      </c>
      <c r="B11" s="112" t="s">
        <v>145</v>
      </c>
      <c r="C11" s="47" t="s">
        <v>121</v>
      </c>
    </row>
    <row r="12" spans="1:3" ht="14.4" customHeight="1" x14ac:dyDescent="0.3">
      <c r="A12" s="174" t="str">
        <f t="shared" ref="A12:A23" si="2">HYPERLINK("#'"&amp;C12&amp;"'!A1",C12)</f>
        <v>LŽ Detail</v>
      </c>
      <c r="B12" s="113" t="s">
        <v>171</v>
      </c>
      <c r="C12" s="47" t="s">
        <v>122</v>
      </c>
    </row>
    <row r="13" spans="1:3" ht="28.8" customHeight="1" x14ac:dyDescent="0.3">
      <c r="A13" s="174" t="str">
        <f t="shared" si="2"/>
        <v>LŽ PL</v>
      </c>
      <c r="B13" s="572" t="s">
        <v>172</v>
      </c>
      <c r="C13" s="47" t="s">
        <v>152</v>
      </c>
    </row>
    <row r="14" spans="1:3" ht="14.4" customHeight="1" x14ac:dyDescent="0.3">
      <c r="A14" s="174" t="str">
        <f t="shared" si="2"/>
        <v>LŽ PL Detail</v>
      </c>
      <c r="B14" s="113" t="s">
        <v>660</v>
      </c>
      <c r="C14" s="47" t="s">
        <v>154</v>
      </c>
    </row>
    <row r="15" spans="1:3" ht="14.4" customHeight="1" x14ac:dyDescent="0.3">
      <c r="A15" s="174" t="str">
        <f t="shared" si="2"/>
        <v>LŽ Statim</v>
      </c>
      <c r="B15" s="287" t="s">
        <v>204</v>
      </c>
      <c r="C15" s="47" t="s">
        <v>214</v>
      </c>
    </row>
    <row r="16" spans="1:3" ht="14.4" customHeight="1" x14ac:dyDescent="0.3">
      <c r="A16" s="174" t="str">
        <f t="shared" si="2"/>
        <v>Léky Recepty</v>
      </c>
      <c r="B16" s="113" t="s">
        <v>146</v>
      </c>
      <c r="C16" s="47" t="s">
        <v>123</v>
      </c>
    </row>
    <row r="17" spans="1:3" ht="14.4" customHeight="1" x14ac:dyDescent="0.3">
      <c r="A17" s="174" t="str">
        <f t="shared" si="2"/>
        <v>LRp Lékaři</v>
      </c>
      <c r="B17" s="113" t="s">
        <v>157</v>
      </c>
      <c r="C17" s="47" t="s">
        <v>158</v>
      </c>
    </row>
    <row r="18" spans="1:3" ht="14.4" customHeight="1" x14ac:dyDescent="0.3">
      <c r="A18" s="174" t="str">
        <f t="shared" si="2"/>
        <v>LRp Detail</v>
      </c>
      <c r="B18" s="113" t="s">
        <v>814</v>
      </c>
      <c r="C18" s="47" t="s">
        <v>124</v>
      </c>
    </row>
    <row r="19" spans="1:3" ht="28.8" customHeight="1" x14ac:dyDescent="0.3">
      <c r="A19" s="174" t="str">
        <f t="shared" si="2"/>
        <v>LRp PL</v>
      </c>
      <c r="B19" s="572" t="s">
        <v>815</v>
      </c>
      <c r="C19" s="47" t="s">
        <v>153</v>
      </c>
    </row>
    <row r="20" spans="1:3" ht="14.4" customHeight="1" x14ac:dyDescent="0.3">
      <c r="A20" s="174" t="str">
        <f>HYPERLINK("#'"&amp;C20&amp;"'!A1",C20)</f>
        <v>LRp PL Detail</v>
      </c>
      <c r="B20" s="113" t="s">
        <v>828</v>
      </c>
      <c r="C20" s="47" t="s">
        <v>155</v>
      </c>
    </row>
    <row r="21" spans="1:3" ht="14.4" customHeight="1" x14ac:dyDescent="0.3">
      <c r="A21" s="176" t="str">
        <f t="shared" ref="A21" si="3">HYPERLINK("#'"&amp;C21&amp;"'!A1",C21)</f>
        <v>Materiál Žádanky</v>
      </c>
      <c r="B21" s="113" t="s">
        <v>147</v>
      </c>
      <c r="C21" s="47" t="s">
        <v>125</v>
      </c>
    </row>
    <row r="22" spans="1:3" ht="14.4" customHeight="1" x14ac:dyDescent="0.3">
      <c r="A22" s="174" t="str">
        <f t="shared" si="2"/>
        <v>MŽ Detail</v>
      </c>
      <c r="B22" s="113" t="s">
        <v>1366</v>
      </c>
      <c r="C22" s="47" t="s">
        <v>126</v>
      </c>
    </row>
    <row r="23" spans="1:3" ht="14.4" customHeight="1" thickBot="1" x14ac:dyDescent="0.35">
      <c r="A23" s="176" t="str">
        <f t="shared" si="2"/>
        <v>Osobní náklady</v>
      </c>
      <c r="B23" s="113" t="s">
        <v>113</v>
      </c>
      <c r="C23" s="47" t="s">
        <v>127</v>
      </c>
    </row>
    <row r="24" spans="1:3" ht="14.4" customHeight="1" thickBot="1" x14ac:dyDescent="0.35">
      <c r="A24" s="116"/>
      <c r="B24" s="116"/>
    </row>
    <row r="25" spans="1:3" ht="14.4" customHeight="1" thickBot="1" x14ac:dyDescent="0.35">
      <c r="A25" s="361" t="s">
        <v>117</v>
      </c>
      <c r="B25" s="359"/>
    </row>
    <row r="26" spans="1:3" ht="14.4" customHeight="1" x14ac:dyDescent="0.3">
      <c r="A26" s="177" t="str">
        <f t="shared" ref="A26:A32" si="4">HYPERLINK("#'"&amp;C26&amp;"'!A1",C26)</f>
        <v>ZV Vykáz.-A</v>
      </c>
      <c r="B26" s="112" t="s">
        <v>1383</v>
      </c>
      <c r="C26" s="47" t="s">
        <v>130</v>
      </c>
    </row>
    <row r="27" spans="1:3" ht="14.4" customHeight="1" x14ac:dyDescent="0.3">
      <c r="A27" s="174" t="str">
        <f t="shared" ref="A27" si="5">HYPERLINK("#'"&amp;C27&amp;"'!A1",C27)</f>
        <v>ZV Vykáz.-A Lékaři</v>
      </c>
      <c r="B27" s="113" t="s">
        <v>1399</v>
      </c>
      <c r="C27" s="47" t="s">
        <v>217</v>
      </c>
    </row>
    <row r="28" spans="1:3" ht="14.4" customHeight="1" x14ac:dyDescent="0.3">
      <c r="A28" s="174" t="str">
        <f t="shared" si="4"/>
        <v>ZV Vykáz.-A Detail</v>
      </c>
      <c r="B28" s="113" t="s">
        <v>1680</v>
      </c>
      <c r="C28" s="47" t="s">
        <v>131</v>
      </c>
    </row>
    <row r="29" spans="1:3" ht="14.4" customHeight="1" x14ac:dyDescent="0.3">
      <c r="A29" s="300" t="str">
        <f>HYPERLINK("#'"&amp;C29&amp;"'!A1",C29)</f>
        <v>ZV Vykáz.-A Det.Lék.</v>
      </c>
      <c r="B29" s="113" t="s">
        <v>1681</v>
      </c>
      <c r="C29" s="47" t="s">
        <v>221</v>
      </c>
    </row>
    <row r="30" spans="1:3" ht="14.4" customHeight="1" x14ac:dyDescent="0.3">
      <c r="A30" s="174" t="str">
        <f t="shared" si="4"/>
        <v>ZV Vykáz.-H</v>
      </c>
      <c r="B30" s="113" t="s">
        <v>134</v>
      </c>
      <c r="C30" s="47" t="s">
        <v>132</v>
      </c>
    </row>
    <row r="31" spans="1:3" ht="14.4" customHeight="1" x14ac:dyDescent="0.3">
      <c r="A31" s="174" t="str">
        <f t="shared" si="4"/>
        <v>ZV Vykáz.-H Detail</v>
      </c>
      <c r="B31" s="113" t="s">
        <v>1928</v>
      </c>
      <c r="C31" s="47" t="s">
        <v>133</v>
      </c>
    </row>
    <row r="32" spans="1:3" ht="14.4" customHeight="1" x14ac:dyDescent="0.3">
      <c r="A32" s="174" t="str">
        <f t="shared" si="4"/>
        <v>ALOS</v>
      </c>
      <c r="B32" s="113" t="s">
        <v>99</v>
      </c>
      <c r="C32" s="47" t="s">
        <v>72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57" bestFit="1" customWidth="1"/>
    <col min="2" max="2" width="8.88671875" style="157" bestFit="1" customWidth="1"/>
    <col min="3" max="3" width="7" style="157" bestFit="1" customWidth="1"/>
    <col min="4" max="4" width="53.44140625" style="157" bestFit="1" customWidth="1"/>
    <col min="5" max="5" width="28.44140625" style="157" bestFit="1" customWidth="1"/>
    <col min="6" max="6" width="6.6640625" style="236" customWidth="1"/>
    <col min="7" max="7" width="10" style="236" customWidth="1"/>
    <col min="8" max="8" width="6.77734375" style="239" bestFit="1" customWidth="1"/>
    <col min="9" max="9" width="6.6640625" style="236" customWidth="1"/>
    <col min="10" max="10" width="10.88671875" style="236" customWidth="1"/>
    <col min="11" max="11" width="6.77734375" style="239" bestFit="1" customWidth="1"/>
    <col min="12" max="12" width="6.6640625" style="236" customWidth="1"/>
    <col min="13" max="13" width="10.88671875" style="236" customWidth="1"/>
    <col min="14" max="16384" width="8.88671875" style="157"/>
  </cols>
  <sheetData>
    <row r="1" spans="1:13" ht="18.600000000000001" customHeight="1" thickBot="1" x14ac:dyDescent="0.4">
      <c r="A1" s="401" t="s">
        <v>660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2"/>
      <c r="M1" s="362"/>
    </row>
    <row r="2" spans="1:13" ht="14.4" customHeight="1" thickBot="1" x14ac:dyDescent="0.35">
      <c r="A2" s="265" t="s">
        <v>278</v>
      </c>
      <c r="B2" s="235"/>
      <c r="C2" s="235"/>
      <c r="D2" s="235"/>
      <c r="E2" s="235"/>
      <c r="F2" s="243"/>
      <c r="G2" s="243"/>
      <c r="H2" s="244"/>
      <c r="I2" s="243"/>
      <c r="J2" s="243"/>
      <c r="K2" s="244"/>
      <c r="L2" s="243"/>
    </row>
    <row r="3" spans="1:13" ht="14.4" customHeight="1" thickBot="1" x14ac:dyDescent="0.35">
      <c r="E3" s="92" t="s">
        <v>135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688</v>
      </c>
      <c r="J3" s="43">
        <f>SUBTOTAL(9,J6:J1048576)</f>
        <v>952060.85913504648</v>
      </c>
      <c r="K3" s="44">
        <f>IF(M3=0,0,J3/M3)</f>
        <v>1</v>
      </c>
      <c r="L3" s="43">
        <f>SUBTOTAL(9,L6:L1048576)</f>
        <v>688</v>
      </c>
      <c r="M3" s="45">
        <f>SUBTOTAL(9,M6:M1048576)</f>
        <v>952060.85913504648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137</v>
      </c>
      <c r="G4" s="406"/>
      <c r="H4" s="407"/>
      <c r="I4" s="408" t="s">
        <v>136</v>
      </c>
      <c r="J4" s="406"/>
      <c r="K4" s="407"/>
      <c r="L4" s="409" t="s">
        <v>3</v>
      </c>
      <c r="M4" s="410"/>
    </row>
    <row r="5" spans="1:13" ht="14.4" customHeight="1" thickBot="1" x14ac:dyDescent="0.35">
      <c r="A5" s="556" t="s">
        <v>138</v>
      </c>
      <c r="B5" s="574" t="s">
        <v>139</v>
      </c>
      <c r="C5" s="574" t="s">
        <v>76</v>
      </c>
      <c r="D5" s="574" t="s">
        <v>140</v>
      </c>
      <c r="E5" s="574" t="s">
        <v>141</v>
      </c>
      <c r="F5" s="575" t="s">
        <v>28</v>
      </c>
      <c r="G5" s="575" t="s">
        <v>14</v>
      </c>
      <c r="H5" s="558" t="s">
        <v>142</v>
      </c>
      <c r="I5" s="557" t="s">
        <v>28</v>
      </c>
      <c r="J5" s="575" t="s">
        <v>14</v>
      </c>
      <c r="K5" s="558" t="s">
        <v>142</v>
      </c>
      <c r="L5" s="557" t="s">
        <v>28</v>
      </c>
      <c r="M5" s="576" t="s">
        <v>14</v>
      </c>
    </row>
    <row r="6" spans="1:13" ht="14.4" customHeight="1" x14ac:dyDescent="0.3">
      <c r="A6" s="535" t="s">
        <v>512</v>
      </c>
      <c r="B6" s="536" t="s">
        <v>618</v>
      </c>
      <c r="C6" s="536" t="s">
        <v>619</v>
      </c>
      <c r="D6" s="536" t="s">
        <v>531</v>
      </c>
      <c r="E6" s="536" t="s">
        <v>532</v>
      </c>
      <c r="F6" s="540"/>
      <c r="G6" s="540"/>
      <c r="H6" s="560">
        <v>0</v>
      </c>
      <c r="I6" s="540">
        <v>1</v>
      </c>
      <c r="J6" s="540">
        <v>40.39</v>
      </c>
      <c r="K6" s="560">
        <v>1</v>
      </c>
      <c r="L6" s="540">
        <v>1</v>
      </c>
      <c r="M6" s="541">
        <v>40.39</v>
      </c>
    </row>
    <row r="7" spans="1:13" ht="14.4" customHeight="1" x14ac:dyDescent="0.3">
      <c r="A7" s="542" t="s">
        <v>512</v>
      </c>
      <c r="B7" s="543" t="s">
        <v>620</v>
      </c>
      <c r="C7" s="543" t="s">
        <v>621</v>
      </c>
      <c r="D7" s="543" t="s">
        <v>559</v>
      </c>
      <c r="E7" s="543" t="s">
        <v>622</v>
      </c>
      <c r="F7" s="547"/>
      <c r="G7" s="547"/>
      <c r="H7" s="561">
        <v>0</v>
      </c>
      <c r="I7" s="547">
        <v>1</v>
      </c>
      <c r="J7" s="547">
        <v>71.800000000000011</v>
      </c>
      <c r="K7" s="561">
        <v>1</v>
      </c>
      <c r="L7" s="547">
        <v>1</v>
      </c>
      <c r="M7" s="548">
        <v>71.800000000000011</v>
      </c>
    </row>
    <row r="8" spans="1:13" ht="14.4" customHeight="1" x14ac:dyDescent="0.3">
      <c r="A8" s="542" t="s">
        <v>512</v>
      </c>
      <c r="B8" s="543" t="s">
        <v>623</v>
      </c>
      <c r="C8" s="543" t="s">
        <v>624</v>
      </c>
      <c r="D8" s="543" t="s">
        <v>557</v>
      </c>
      <c r="E8" s="543" t="s">
        <v>625</v>
      </c>
      <c r="F8" s="547"/>
      <c r="G8" s="547"/>
      <c r="H8" s="561">
        <v>0</v>
      </c>
      <c r="I8" s="547">
        <v>20</v>
      </c>
      <c r="J8" s="547">
        <v>1299.3</v>
      </c>
      <c r="K8" s="561">
        <v>1</v>
      </c>
      <c r="L8" s="547">
        <v>20</v>
      </c>
      <c r="M8" s="548">
        <v>1299.3</v>
      </c>
    </row>
    <row r="9" spans="1:13" ht="14.4" customHeight="1" x14ac:dyDescent="0.3">
      <c r="A9" s="542" t="s">
        <v>512</v>
      </c>
      <c r="B9" s="543" t="s">
        <v>626</v>
      </c>
      <c r="C9" s="543" t="s">
        <v>627</v>
      </c>
      <c r="D9" s="543" t="s">
        <v>628</v>
      </c>
      <c r="E9" s="543" t="s">
        <v>629</v>
      </c>
      <c r="F9" s="547"/>
      <c r="G9" s="547"/>
      <c r="H9" s="561">
        <v>0</v>
      </c>
      <c r="I9" s="547">
        <v>1</v>
      </c>
      <c r="J9" s="547">
        <v>19.590000000000003</v>
      </c>
      <c r="K9" s="561">
        <v>1</v>
      </c>
      <c r="L9" s="547">
        <v>1</v>
      </c>
      <c r="M9" s="548">
        <v>19.590000000000003</v>
      </c>
    </row>
    <row r="10" spans="1:13" ht="14.4" customHeight="1" x14ac:dyDescent="0.3">
      <c r="A10" s="542" t="s">
        <v>512</v>
      </c>
      <c r="B10" s="543" t="s">
        <v>630</v>
      </c>
      <c r="C10" s="543" t="s">
        <v>631</v>
      </c>
      <c r="D10" s="543" t="s">
        <v>562</v>
      </c>
      <c r="E10" s="543" t="s">
        <v>632</v>
      </c>
      <c r="F10" s="547"/>
      <c r="G10" s="547"/>
      <c r="H10" s="561">
        <v>0</v>
      </c>
      <c r="I10" s="547">
        <v>3</v>
      </c>
      <c r="J10" s="547">
        <v>508.68</v>
      </c>
      <c r="K10" s="561">
        <v>1</v>
      </c>
      <c r="L10" s="547">
        <v>3</v>
      </c>
      <c r="M10" s="548">
        <v>508.68</v>
      </c>
    </row>
    <row r="11" spans="1:13" ht="14.4" customHeight="1" x14ac:dyDescent="0.3">
      <c r="A11" s="542" t="s">
        <v>512</v>
      </c>
      <c r="B11" s="543" t="s">
        <v>633</v>
      </c>
      <c r="C11" s="543" t="s">
        <v>634</v>
      </c>
      <c r="D11" s="543" t="s">
        <v>565</v>
      </c>
      <c r="E11" s="543" t="s">
        <v>635</v>
      </c>
      <c r="F11" s="547"/>
      <c r="G11" s="547"/>
      <c r="H11" s="561">
        <v>0</v>
      </c>
      <c r="I11" s="547">
        <v>413</v>
      </c>
      <c r="J11" s="547">
        <v>213521</v>
      </c>
      <c r="K11" s="561">
        <v>1</v>
      </c>
      <c r="L11" s="547">
        <v>413</v>
      </c>
      <c r="M11" s="548">
        <v>213521</v>
      </c>
    </row>
    <row r="12" spans="1:13" ht="14.4" customHeight="1" x14ac:dyDescent="0.3">
      <c r="A12" s="542" t="s">
        <v>512</v>
      </c>
      <c r="B12" s="543" t="s">
        <v>636</v>
      </c>
      <c r="C12" s="543" t="s">
        <v>637</v>
      </c>
      <c r="D12" s="543" t="s">
        <v>575</v>
      </c>
      <c r="E12" s="543" t="s">
        <v>638</v>
      </c>
      <c r="F12" s="547"/>
      <c r="G12" s="547"/>
      <c r="H12" s="561">
        <v>0</v>
      </c>
      <c r="I12" s="547">
        <v>9</v>
      </c>
      <c r="J12" s="547">
        <v>14669.819999999996</v>
      </c>
      <c r="K12" s="561">
        <v>1</v>
      </c>
      <c r="L12" s="547">
        <v>9</v>
      </c>
      <c r="M12" s="548">
        <v>14669.819999999996</v>
      </c>
    </row>
    <row r="13" spans="1:13" ht="14.4" customHeight="1" x14ac:dyDescent="0.3">
      <c r="A13" s="542" t="s">
        <v>512</v>
      </c>
      <c r="B13" s="543" t="s">
        <v>639</v>
      </c>
      <c r="C13" s="543" t="s">
        <v>640</v>
      </c>
      <c r="D13" s="543" t="s">
        <v>641</v>
      </c>
      <c r="E13" s="543" t="s">
        <v>642</v>
      </c>
      <c r="F13" s="547"/>
      <c r="G13" s="547"/>
      <c r="H13" s="561">
        <v>0</v>
      </c>
      <c r="I13" s="547">
        <v>26</v>
      </c>
      <c r="J13" s="547">
        <v>37870.976058252854</v>
      </c>
      <c r="K13" s="561">
        <v>1</v>
      </c>
      <c r="L13" s="547">
        <v>26</v>
      </c>
      <c r="M13" s="548">
        <v>37870.976058252854</v>
      </c>
    </row>
    <row r="14" spans="1:13" ht="14.4" customHeight="1" x14ac:dyDescent="0.3">
      <c r="A14" s="542" t="s">
        <v>512</v>
      </c>
      <c r="B14" s="543" t="s">
        <v>639</v>
      </c>
      <c r="C14" s="543" t="s">
        <v>643</v>
      </c>
      <c r="D14" s="543" t="s">
        <v>641</v>
      </c>
      <c r="E14" s="543" t="s">
        <v>642</v>
      </c>
      <c r="F14" s="547"/>
      <c r="G14" s="547"/>
      <c r="H14" s="561">
        <v>0</v>
      </c>
      <c r="I14" s="547">
        <v>132</v>
      </c>
      <c r="J14" s="547">
        <v>192268.03206487972</v>
      </c>
      <c r="K14" s="561">
        <v>1</v>
      </c>
      <c r="L14" s="547">
        <v>132</v>
      </c>
      <c r="M14" s="548">
        <v>192268.03206487972</v>
      </c>
    </row>
    <row r="15" spans="1:13" ht="14.4" customHeight="1" x14ac:dyDescent="0.3">
      <c r="A15" s="542" t="s">
        <v>512</v>
      </c>
      <c r="B15" s="543" t="s">
        <v>639</v>
      </c>
      <c r="C15" s="543" t="s">
        <v>644</v>
      </c>
      <c r="D15" s="543" t="s">
        <v>641</v>
      </c>
      <c r="E15" s="543" t="s">
        <v>645</v>
      </c>
      <c r="F15" s="547"/>
      <c r="G15" s="547"/>
      <c r="H15" s="561">
        <v>0</v>
      </c>
      <c r="I15" s="547">
        <v>26</v>
      </c>
      <c r="J15" s="547">
        <v>94667.711011914012</v>
      </c>
      <c r="K15" s="561">
        <v>1</v>
      </c>
      <c r="L15" s="547">
        <v>26</v>
      </c>
      <c r="M15" s="548">
        <v>94667.711011914012</v>
      </c>
    </row>
    <row r="16" spans="1:13" ht="14.4" customHeight="1" x14ac:dyDescent="0.3">
      <c r="A16" s="542" t="s">
        <v>517</v>
      </c>
      <c r="B16" s="543" t="s">
        <v>646</v>
      </c>
      <c r="C16" s="543" t="s">
        <v>647</v>
      </c>
      <c r="D16" s="543" t="s">
        <v>648</v>
      </c>
      <c r="E16" s="543" t="s">
        <v>649</v>
      </c>
      <c r="F16" s="547"/>
      <c r="G16" s="547"/>
      <c r="H16" s="561">
        <v>0</v>
      </c>
      <c r="I16" s="547">
        <v>1</v>
      </c>
      <c r="J16" s="547">
        <v>21.210000000000004</v>
      </c>
      <c r="K16" s="561">
        <v>1</v>
      </c>
      <c r="L16" s="547">
        <v>1</v>
      </c>
      <c r="M16" s="548">
        <v>21.210000000000004</v>
      </c>
    </row>
    <row r="17" spans="1:13" ht="14.4" customHeight="1" x14ac:dyDescent="0.3">
      <c r="A17" s="542" t="s">
        <v>517</v>
      </c>
      <c r="B17" s="543" t="s">
        <v>623</v>
      </c>
      <c r="C17" s="543" t="s">
        <v>624</v>
      </c>
      <c r="D17" s="543" t="s">
        <v>557</v>
      </c>
      <c r="E17" s="543" t="s">
        <v>625</v>
      </c>
      <c r="F17" s="547"/>
      <c r="G17" s="547"/>
      <c r="H17" s="561">
        <v>0</v>
      </c>
      <c r="I17" s="547">
        <v>6</v>
      </c>
      <c r="J17" s="547">
        <v>389.76000000000005</v>
      </c>
      <c r="K17" s="561">
        <v>1</v>
      </c>
      <c r="L17" s="547">
        <v>6</v>
      </c>
      <c r="M17" s="548">
        <v>389.76000000000005</v>
      </c>
    </row>
    <row r="18" spans="1:13" ht="14.4" customHeight="1" x14ac:dyDescent="0.3">
      <c r="A18" s="542" t="s">
        <v>517</v>
      </c>
      <c r="B18" s="543" t="s">
        <v>650</v>
      </c>
      <c r="C18" s="543" t="s">
        <v>651</v>
      </c>
      <c r="D18" s="543" t="s">
        <v>652</v>
      </c>
      <c r="E18" s="543" t="s">
        <v>653</v>
      </c>
      <c r="F18" s="547"/>
      <c r="G18" s="547"/>
      <c r="H18" s="561">
        <v>0</v>
      </c>
      <c r="I18" s="547">
        <v>1</v>
      </c>
      <c r="J18" s="547">
        <v>67.319999999999993</v>
      </c>
      <c r="K18" s="561">
        <v>1</v>
      </c>
      <c r="L18" s="547">
        <v>1</v>
      </c>
      <c r="M18" s="548">
        <v>67.319999999999993</v>
      </c>
    </row>
    <row r="19" spans="1:13" ht="14.4" customHeight="1" x14ac:dyDescent="0.3">
      <c r="A19" s="542" t="s">
        <v>517</v>
      </c>
      <c r="B19" s="543" t="s">
        <v>654</v>
      </c>
      <c r="C19" s="543" t="s">
        <v>655</v>
      </c>
      <c r="D19" s="543" t="s">
        <v>656</v>
      </c>
      <c r="E19" s="543" t="s">
        <v>657</v>
      </c>
      <c r="F19" s="547"/>
      <c r="G19" s="547"/>
      <c r="H19" s="561">
        <v>0</v>
      </c>
      <c r="I19" s="547">
        <v>6</v>
      </c>
      <c r="J19" s="547">
        <v>29178.799093785954</v>
      </c>
      <c r="K19" s="561">
        <v>1</v>
      </c>
      <c r="L19" s="547">
        <v>6</v>
      </c>
      <c r="M19" s="548">
        <v>29178.799093785954</v>
      </c>
    </row>
    <row r="20" spans="1:13" ht="14.4" customHeight="1" thickBot="1" x14ac:dyDescent="0.35">
      <c r="A20" s="549" t="s">
        <v>517</v>
      </c>
      <c r="B20" s="550" t="s">
        <v>654</v>
      </c>
      <c r="C20" s="550" t="s">
        <v>658</v>
      </c>
      <c r="D20" s="550" t="s">
        <v>656</v>
      </c>
      <c r="E20" s="550" t="s">
        <v>659</v>
      </c>
      <c r="F20" s="554"/>
      <c r="G20" s="554"/>
      <c r="H20" s="562">
        <v>0</v>
      </c>
      <c r="I20" s="554">
        <v>42</v>
      </c>
      <c r="J20" s="554">
        <v>367466.47090621409</v>
      </c>
      <c r="K20" s="562">
        <v>1</v>
      </c>
      <c r="L20" s="554">
        <v>42</v>
      </c>
      <c r="M20" s="555">
        <v>367466.47090621409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1" customWidth="1"/>
    <col min="2" max="2" width="5.44140625" style="236" bestFit="1" customWidth="1"/>
    <col min="3" max="3" width="6.109375" style="236" bestFit="1" customWidth="1"/>
    <col min="4" max="4" width="7.44140625" style="236" bestFit="1" customWidth="1"/>
    <col min="5" max="5" width="6.21875" style="236" bestFit="1" customWidth="1"/>
    <col min="6" max="6" width="6.33203125" style="239" bestFit="1" customWidth="1"/>
    <col min="7" max="7" width="6.109375" style="239" bestFit="1" customWidth="1"/>
    <col min="8" max="8" width="7.44140625" style="239" bestFit="1" customWidth="1"/>
    <col min="9" max="9" width="6.21875" style="239" bestFit="1" customWidth="1"/>
    <col min="10" max="10" width="5.44140625" style="236" bestFit="1" customWidth="1"/>
    <col min="11" max="11" width="6.109375" style="236" bestFit="1" customWidth="1"/>
    <col min="12" max="12" width="7.44140625" style="236" bestFit="1" customWidth="1"/>
    <col min="13" max="13" width="6.21875" style="236" bestFit="1" customWidth="1"/>
    <col min="14" max="14" width="5.33203125" style="239" bestFit="1" customWidth="1"/>
    <col min="15" max="15" width="6.109375" style="239" bestFit="1" customWidth="1"/>
    <col min="16" max="16" width="7.44140625" style="239" bestFit="1" customWidth="1"/>
    <col min="17" max="17" width="6.21875" style="239" bestFit="1" customWidth="1"/>
    <col min="18" max="16384" width="8.88671875" style="157"/>
  </cols>
  <sheetData>
    <row r="1" spans="1:17" ht="18.600000000000001" customHeight="1" thickBot="1" x14ac:dyDescent="0.4">
      <c r="A1" s="401" t="s">
        <v>204</v>
      </c>
      <c r="B1" s="401"/>
      <c r="C1" s="401"/>
      <c r="D1" s="401"/>
      <c r="E1" s="401"/>
      <c r="F1" s="363"/>
      <c r="G1" s="363"/>
      <c r="H1" s="363"/>
      <c r="I1" s="363"/>
      <c r="J1" s="394"/>
      <c r="K1" s="394"/>
      <c r="L1" s="394"/>
      <c r="M1" s="394"/>
      <c r="N1" s="394"/>
      <c r="O1" s="394"/>
      <c r="P1" s="394"/>
      <c r="Q1" s="394"/>
    </row>
    <row r="2" spans="1:17" ht="14.4" customHeight="1" thickBot="1" x14ac:dyDescent="0.35">
      <c r="A2" s="265" t="s">
        <v>278</v>
      </c>
      <c r="B2" s="243"/>
      <c r="C2" s="243"/>
      <c r="D2" s="243"/>
      <c r="E2" s="243"/>
    </row>
    <row r="3" spans="1:17" ht="14.4" customHeight="1" thickBot="1" x14ac:dyDescent="0.35">
      <c r="A3" s="280" t="s">
        <v>3</v>
      </c>
      <c r="B3" s="284">
        <f>SUM(B6:B1048576)</f>
        <v>227</v>
      </c>
      <c r="C3" s="285">
        <f>SUM(C6:C1048576)</f>
        <v>4</v>
      </c>
      <c r="D3" s="285">
        <f>SUM(D6:D1048576)</f>
        <v>0</v>
      </c>
      <c r="E3" s="286">
        <f>SUM(E6:E1048576)</f>
        <v>0</v>
      </c>
      <c r="F3" s="283">
        <f>IF(SUM($B3:$E3)=0,"",B3/SUM($B3:$E3))</f>
        <v>0.98268398268398272</v>
      </c>
      <c r="G3" s="281">
        <f t="shared" ref="G3:I3" si="0">IF(SUM($B3:$E3)=0,"",C3/SUM($B3:$E3))</f>
        <v>1.7316017316017316E-2</v>
      </c>
      <c r="H3" s="281">
        <f t="shared" si="0"/>
        <v>0</v>
      </c>
      <c r="I3" s="282">
        <f t="shared" si="0"/>
        <v>0</v>
      </c>
      <c r="J3" s="285">
        <f>SUM(J6:J1048576)</f>
        <v>77</v>
      </c>
      <c r="K3" s="285">
        <f>SUM(K6:K1048576)</f>
        <v>4</v>
      </c>
      <c r="L3" s="285">
        <f>SUM(L6:L1048576)</f>
        <v>0</v>
      </c>
      <c r="M3" s="286">
        <f>SUM(M6:M1048576)</f>
        <v>0</v>
      </c>
      <c r="N3" s="283">
        <f>IF(SUM($J3:$M3)=0,"",J3/SUM($J3:$M3))</f>
        <v>0.95061728395061729</v>
      </c>
      <c r="O3" s="281">
        <f t="shared" ref="O3:Q3" si="1">IF(SUM($J3:$M3)=0,"",K3/SUM($J3:$M3))</f>
        <v>4.9382716049382713E-2</v>
      </c>
      <c r="P3" s="281">
        <f t="shared" si="1"/>
        <v>0</v>
      </c>
      <c r="Q3" s="282">
        <f t="shared" si="1"/>
        <v>0</v>
      </c>
    </row>
    <row r="4" spans="1:17" ht="14.4" customHeight="1" thickBot="1" x14ac:dyDescent="0.35">
      <c r="A4" s="279"/>
      <c r="B4" s="414" t="s">
        <v>206</v>
      </c>
      <c r="C4" s="415"/>
      <c r="D4" s="415"/>
      <c r="E4" s="416"/>
      <c r="F4" s="411" t="s">
        <v>211</v>
      </c>
      <c r="G4" s="412"/>
      <c r="H4" s="412"/>
      <c r="I4" s="413"/>
      <c r="J4" s="414" t="s">
        <v>212</v>
      </c>
      <c r="K4" s="415"/>
      <c r="L4" s="415"/>
      <c r="M4" s="416"/>
      <c r="N4" s="411" t="s">
        <v>213</v>
      </c>
      <c r="O4" s="412"/>
      <c r="P4" s="412"/>
      <c r="Q4" s="413"/>
    </row>
    <row r="5" spans="1:17" ht="14.4" customHeight="1" thickBot="1" x14ac:dyDescent="0.35">
      <c r="A5" s="577" t="s">
        <v>205</v>
      </c>
      <c r="B5" s="578" t="s">
        <v>207</v>
      </c>
      <c r="C5" s="578" t="s">
        <v>208</v>
      </c>
      <c r="D5" s="578" t="s">
        <v>209</v>
      </c>
      <c r="E5" s="579" t="s">
        <v>210</v>
      </c>
      <c r="F5" s="580" t="s">
        <v>207</v>
      </c>
      <c r="G5" s="581" t="s">
        <v>208</v>
      </c>
      <c r="H5" s="581" t="s">
        <v>209</v>
      </c>
      <c r="I5" s="582" t="s">
        <v>210</v>
      </c>
      <c r="J5" s="578" t="s">
        <v>207</v>
      </c>
      <c r="K5" s="578" t="s">
        <v>208</v>
      </c>
      <c r="L5" s="578" t="s">
        <v>209</v>
      </c>
      <c r="M5" s="579" t="s">
        <v>210</v>
      </c>
      <c r="N5" s="580" t="s">
        <v>207</v>
      </c>
      <c r="O5" s="581" t="s">
        <v>208</v>
      </c>
      <c r="P5" s="581" t="s">
        <v>209</v>
      </c>
      <c r="Q5" s="582" t="s">
        <v>210</v>
      </c>
    </row>
    <row r="6" spans="1:17" ht="14.4" customHeight="1" x14ac:dyDescent="0.3">
      <c r="A6" s="586" t="s">
        <v>661</v>
      </c>
      <c r="B6" s="592"/>
      <c r="C6" s="540"/>
      <c r="D6" s="540"/>
      <c r="E6" s="541"/>
      <c r="F6" s="589"/>
      <c r="G6" s="560"/>
      <c r="H6" s="560"/>
      <c r="I6" s="595"/>
      <c r="J6" s="592"/>
      <c r="K6" s="540"/>
      <c r="L6" s="540"/>
      <c r="M6" s="541"/>
      <c r="N6" s="589"/>
      <c r="O6" s="560"/>
      <c r="P6" s="560"/>
      <c r="Q6" s="583"/>
    </row>
    <row r="7" spans="1:17" ht="14.4" customHeight="1" x14ac:dyDescent="0.3">
      <c r="A7" s="587" t="s">
        <v>662</v>
      </c>
      <c r="B7" s="593">
        <v>143</v>
      </c>
      <c r="C7" s="547">
        <v>4</v>
      </c>
      <c r="D7" s="547"/>
      <c r="E7" s="548"/>
      <c r="F7" s="590">
        <v>0.97278911564625847</v>
      </c>
      <c r="G7" s="561">
        <v>2.7210884353741496E-2</v>
      </c>
      <c r="H7" s="561">
        <v>0</v>
      </c>
      <c r="I7" s="596">
        <v>0</v>
      </c>
      <c r="J7" s="593">
        <v>45</v>
      </c>
      <c r="K7" s="547">
        <v>4</v>
      </c>
      <c r="L7" s="547"/>
      <c r="M7" s="548"/>
      <c r="N7" s="590">
        <v>0.91836734693877553</v>
      </c>
      <c r="O7" s="561">
        <v>8.1632653061224483E-2</v>
      </c>
      <c r="P7" s="561">
        <v>0</v>
      </c>
      <c r="Q7" s="584">
        <v>0</v>
      </c>
    </row>
    <row r="8" spans="1:17" ht="14.4" customHeight="1" thickBot="1" x14ac:dyDescent="0.35">
      <c r="A8" s="588" t="s">
        <v>663</v>
      </c>
      <c r="B8" s="594">
        <v>84</v>
      </c>
      <c r="C8" s="554"/>
      <c r="D8" s="554"/>
      <c r="E8" s="555"/>
      <c r="F8" s="591">
        <v>1</v>
      </c>
      <c r="G8" s="562">
        <v>0</v>
      </c>
      <c r="H8" s="562">
        <v>0</v>
      </c>
      <c r="I8" s="597">
        <v>0</v>
      </c>
      <c r="J8" s="594">
        <v>32</v>
      </c>
      <c r="K8" s="554"/>
      <c r="L8" s="554"/>
      <c r="M8" s="555"/>
      <c r="N8" s="591">
        <v>1</v>
      </c>
      <c r="O8" s="562">
        <v>0</v>
      </c>
      <c r="P8" s="562">
        <v>0</v>
      </c>
      <c r="Q8" s="5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57" customWidth="1"/>
    <col min="2" max="2" width="34.21875" style="157" customWidth="1"/>
    <col min="3" max="3" width="11.109375" style="157" bestFit="1" customWidth="1"/>
    <col min="4" max="4" width="7.33203125" style="157" bestFit="1" customWidth="1"/>
    <col min="5" max="5" width="11.109375" style="157" bestFit="1" customWidth="1"/>
    <col min="6" max="6" width="5.33203125" style="157" customWidth="1"/>
    <col min="7" max="7" width="7.33203125" style="157" bestFit="1" customWidth="1"/>
    <col min="8" max="8" width="5.33203125" style="157" customWidth="1"/>
    <col min="9" max="9" width="11.109375" style="157" customWidth="1"/>
    <col min="10" max="10" width="5.33203125" style="157" customWidth="1"/>
    <col min="11" max="11" width="7.33203125" style="157" customWidth="1"/>
    <col min="12" max="12" width="5.33203125" style="157" customWidth="1"/>
    <col min="13" max="13" width="0" style="157" hidden="1" customWidth="1"/>
    <col min="14" max="16384" width="8.88671875" style="157"/>
  </cols>
  <sheetData>
    <row r="1" spans="1:14" ht="18.600000000000001" customHeight="1" thickBot="1" x14ac:dyDescent="0.4">
      <c r="A1" s="401" t="s">
        <v>146</v>
      </c>
      <c r="B1" s="401"/>
      <c r="C1" s="401"/>
      <c r="D1" s="401"/>
      <c r="E1" s="401"/>
      <c r="F1" s="401"/>
      <c r="G1" s="401"/>
      <c r="H1" s="401"/>
      <c r="I1" s="363"/>
      <c r="J1" s="363"/>
      <c r="K1" s="363"/>
      <c r="L1" s="363"/>
    </row>
    <row r="2" spans="1:14" ht="14.4" customHeight="1" thickBot="1" x14ac:dyDescent="0.35">
      <c r="A2" s="265" t="s">
        <v>278</v>
      </c>
      <c r="B2" s="235"/>
      <c r="C2" s="235"/>
      <c r="D2" s="235"/>
      <c r="E2" s="235"/>
      <c r="F2" s="235"/>
      <c r="G2" s="235"/>
      <c r="H2" s="235"/>
    </row>
    <row r="3" spans="1:14" ht="14.4" customHeight="1" thickBot="1" x14ac:dyDescent="0.35">
      <c r="A3" s="171"/>
      <c r="B3" s="171"/>
      <c r="C3" s="418" t="s">
        <v>15</v>
      </c>
      <c r="D3" s="417"/>
      <c r="E3" s="417" t="s">
        <v>16</v>
      </c>
      <c r="F3" s="417"/>
      <c r="G3" s="417"/>
      <c r="H3" s="417"/>
      <c r="I3" s="417" t="s">
        <v>156</v>
      </c>
      <c r="J3" s="417"/>
      <c r="K3" s="417"/>
      <c r="L3" s="419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524">
        <v>34</v>
      </c>
      <c r="B5" s="525" t="s">
        <v>664</v>
      </c>
      <c r="C5" s="528">
        <v>11635.990000000003</v>
      </c>
      <c r="D5" s="528">
        <v>34</v>
      </c>
      <c r="E5" s="528">
        <v>10993.720000000003</v>
      </c>
      <c r="F5" s="598">
        <v>0.94480314953862965</v>
      </c>
      <c r="G5" s="528">
        <v>29</v>
      </c>
      <c r="H5" s="598">
        <v>0.8529411764705882</v>
      </c>
      <c r="I5" s="528">
        <v>642.2700000000001</v>
      </c>
      <c r="J5" s="598">
        <v>5.5196850461370274E-2</v>
      </c>
      <c r="K5" s="528">
        <v>5</v>
      </c>
      <c r="L5" s="598">
        <v>0.14705882352941177</v>
      </c>
      <c r="M5" s="528" t="s">
        <v>69</v>
      </c>
      <c r="N5" s="178"/>
    </row>
    <row r="6" spans="1:14" ht="14.4" customHeight="1" x14ac:dyDescent="0.3">
      <c r="A6" s="524">
        <v>34</v>
      </c>
      <c r="B6" s="525" t="s">
        <v>665</v>
      </c>
      <c r="C6" s="528">
        <v>11635.990000000003</v>
      </c>
      <c r="D6" s="528">
        <v>34</v>
      </c>
      <c r="E6" s="528">
        <v>10993.720000000003</v>
      </c>
      <c r="F6" s="598">
        <v>0.94480314953862965</v>
      </c>
      <c r="G6" s="528">
        <v>29</v>
      </c>
      <c r="H6" s="598">
        <v>0.8529411764705882</v>
      </c>
      <c r="I6" s="528">
        <v>642.2700000000001</v>
      </c>
      <c r="J6" s="598">
        <v>5.5196850461370274E-2</v>
      </c>
      <c r="K6" s="528">
        <v>5</v>
      </c>
      <c r="L6" s="598">
        <v>0.14705882352941177</v>
      </c>
      <c r="M6" s="528" t="s">
        <v>1</v>
      </c>
      <c r="N6" s="178"/>
    </row>
    <row r="7" spans="1:14" ht="14.4" customHeight="1" x14ac:dyDescent="0.3">
      <c r="A7" s="524" t="s">
        <v>502</v>
      </c>
      <c r="B7" s="525" t="s">
        <v>3</v>
      </c>
      <c r="C7" s="528">
        <v>11635.990000000003</v>
      </c>
      <c r="D7" s="528">
        <v>34</v>
      </c>
      <c r="E7" s="528">
        <v>10993.720000000003</v>
      </c>
      <c r="F7" s="598">
        <v>0.94480314953862965</v>
      </c>
      <c r="G7" s="528">
        <v>29</v>
      </c>
      <c r="H7" s="598">
        <v>0.8529411764705882</v>
      </c>
      <c r="I7" s="528">
        <v>642.2700000000001</v>
      </c>
      <c r="J7" s="598">
        <v>5.5196850461370274E-2</v>
      </c>
      <c r="K7" s="528">
        <v>5</v>
      </c>
      <c r="L7" s="598">
        <v>0.14705882352941177</v>
      </c>
      <c r="M7" s="528" t="s">
        <v>511</v>
      </c>
      <c r="N7" s="178"/>
    </row>
    <row r="9" spans="1:14" ht="14.4" customHeight="1" x14ac:dyDescent="0.3">
      <c r="A9" s="524">
        <v>34</v>
      </c>
      <c r="B9" s="525" t="s">
        <v>664</v>
      </c>
      <c r="C9" s="528" t="s">
        <v>504</v>
      </c>
      <c r="D9" s="528" t="s">
        <v>504</v>
      </c>
      <c r="E9" s="528" t="s">
        <v>504</v>
      </c>
      <c r="F9" s="598" t="s">
        <v>504</v>
      </c>
      <c r="G9" s="528" t="s">
        <v>504</v>
      </c>
      <c r="H9" s="598" t="s">
        <v>504</v>
      </c>
      <c r="I9" s="528" t="s">
        <v>504</v>
      </c>
      <c r="J9" s="598" t="s">
        <v>504</v>
      </c>
      <c r="K9" s="528" t="s">
        <v>504</v>
      </c>
      <c r="L9" s="598" t="s">
        <v>504</v>
      </c>
      <c r="M9" s="528" t="s">
        <v>69</v>
      </c>
      <c r="N9" s="178"/>
    </row>
    <row r="10" spans="1:14" ht="14.4" customHeight="1" x14ac:dyDescent="0.3">
      <c r="A10" s="524" t="s">
        <v>666</v>
      </c>
      <c r="B10" s="525" t="s">
        <v>665</v>
      </c>
      <c r="C10" s="528">
        <v>11635.990000000003</v>
      </c>
      <c r="D10" s="528">
        <v>34</v>
      </c>
      <c r="E10" s="528">
        <v>10993.720000000003</v>
      </c>
      <c r="F10" s="598">
        <v>0.94480314953862965</v>
      </c>
      <c r="G10" s="528">
        <v>29</v>
      </c>
      <c r="H10" s="598">
        <v>0.8529411764705882</v>
      </c>
      <c r="I10" s="528">
        <v>642.2700000000001</v>
      </c>
      <c r="J10" s="598">
        <v>5.5196850461370274E-2</v>
      </c>
      <c r="K10" s="528">
        <v>5</v>
      </c>
      <c r="L10" s="598">
        <v>0.14705882352941177</v>
      </c>
      <c r="M10" s="528" t="s">
        <v>1</v>
      </c>
      <c r="N10" s="178"/>
    </row>
    <row r="11" spans="1:14" ht="14.4" customHeight="1" x14ac:dyDescent="0.3">
      <c r="A11" s="524" t="s">
        <v>666</v>
      </c>
      <c r="B11" s="525" t="s">
        <v>667</v>
      </c>
      <c r="C11" s="528">
        <v>11635.990000000003</v>
      </c>
      <c r="D11" s="528">
        <v>34</v>
      </c>
      <c r="E11" s="528">
        <v>10993.720000000003</v>
      </c>
      <c r="F11" s="598">
        <v>0.94480314953862965</v>
      </c>
      <c r="G11" s="528">
        <v>29</v>
      </c>
      <c r="H11" s="598">
        <v>0.8529411764705882</v>
      </c>
      <c r="I11" s="528">
        <v>642.2700000000001</v>
      </c>
      <c r="J11" s="598">
        <v>5.5196850461370274E-2</v>
      </c>
      <c r="K11" s="528">
        <v>5</v>
      </c>
      <c r="L11" s="598">
        <v>0.14705882352941177</v>
      </c>
      <c r="M11" s="528" t="s">
        <v>515</v>
      </c>
      <c r="N11" s="178"/>
    </row>
    <row r="12" spans="1:14" ht="14.4" customHeight="1" x14ac:dyDescent="0.3">
      <c r="A12" s="524" t="s">
        <v>504</v>
      </c>
      <c r="B12" s="525" t="s">
        <v>504</v>
      </c>
      <c r="C12" s="528" t="s">
        <v>504</v>
      </c>
      <c r="D12" s="528" t="s">
        <v>504</v>
      </c>
      <c r="E12" s="528" t="s">
        <v>504</v>
      </c>
      <c r="F12" s="598" t="s">
        <v>504</v>
      </c>
      <c r="G12" s="528" t="s">
        <v>504</v>
      </c>
      <c r="H12" s="598" t="s">
        <v>504</v>
      </c>
      <c r="I12" s="528" t="s">
        <v>504</v>
      </c>
      <c r="J12" s="598" t="s">
        <v>504</v>
      </c>
      <c r="K12" s="528" t="s">
        <v>504</v>
      </c>
      <c r="L12" s="598" t="s">
        <v>504</v>
      </c>
      <c r="M12" s="528" t="s">
        <v>516</v>
      </c>
      <c r="N12" s="178"/>
    </row>
    <row r="13" spans="1:14" ht="14.4" customHeight="1" x14ac:dyDescent="0.3">
      <c r="A13" s="524" t="s">
        <v>502</v>
      </c>
      <c r="B13" s="525" t="s">
        <v>668</v>
      </c>
      <c r="C13" s="528">
        <v>11635.990000000003</v>
      </c>
      <c r="D13" s="528">
        <v>34</v>
      </c>
      <c r="E13" s="528">
        <v>10993.720000000003</v>
      </c>
      <c r="F13" s="598">
        <v>0.94480314953862965</v>
      </c>
      <c r="G13" s="528">
        <v>29</v>
      </c>
      <c r="H13" s="598">
        <v>0.8529411764705882</v>
      </c>
      <c r="I13" s="528">
        <v>642.2700000000001</v>
      </c>
      <c r="J13" s="598">
        <v>5.5196850461370274E-2</v>
      </c>
      <c r="K13" s="528">
        <v>5</v>
      </c>
      <c r="L13" s="598">
        <v>0.14705882352941177</v>
      </c>
      <c r="M13" s="528" t="s">
        <v>511</v>
      </c>
      <c r="N13" s="178"/>
    </row>
    <row r="14" spans="1:14" ht="14.4" customHeight="1" x14ac:dyDescent="0.3">
      <c r="A14" s="599" t="s">
        <v>255</v>
      </c>
    </row>
    <row r="15" spans="1:14" ht="14.4" customHeight="1" x14ac:dyDescent="0.3">
      <c r="A15" s="600" t="s">
        <v>669</v>
      </c>
    </row>
    <row r="16" spans="1:14" ht="14.4" customHeight="1" x14ac:dyDescent="0.3">
      <c r="A16" s="599" t="s">
        <v>670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57" customWidth="1"/>
    <col min="2" max="2" width="11.109375" style="236" bestFit="1" customWidth="1"/>
    <col min="3" max="3" width="11.109375" style="157" hidden="1" customWidth="1"/>
    <col min="4" max="4" width="7.33203125" style="236" bestFit="1" customWidth="1"/>
    <col min="5" max="5" width="7.33203125" style="157" hidden="1" customWidth="1"/>
    <col min="6" max="6" width="11.109375" style="236" bestFit="1" customWidth="1"/>
    <col min="7" max="7" width="5.33203125" style="239" customWidth="1"/>
    <col min="8" max="8" width="7.33203125" style="236" bestFit="1" customWidth="1"/>
    <col min="9" max="9" width="5.33203125" style="239" customWidth="1"/>
    <col min="10" max="10" width="11.109375" style="236" customWidth="1"/>
    <col min="11" max="11" width="5.33203125" style="239" customWidth="1"/>
    <col min="12" max="12" width="7.33203125" style="236" customWidth="1"/>
    <col min="13" max="13" width="5.33203125" style="239" customWidth="1"/>
    <col min="14" max="14" width="0" style="157" hidden="1" customWidth="1"/>
    <col min="15" max="16384" width="8.88671875" style="157"/>
  </cols>
  <sheetData>
    <row r="1" spans="1:13" ht="18.600000000000001" customHeight="1" thickBot="1" x14ac:dyDescent="0.4">
      <c r="A1" s="401" t="s">
        <v>157</v>
      </c>
      <c r="B1" s="401"/>
      <c r="C1" s="401"/>
      <c r="D1" s="401"/>
      <c r="E1" s="401"/>
      <c r="F1" s="401"/>
      <c r="G1" s="401"/>
      <c r="H1" s="401"/>
      <c r="I1" s="401"/>
      <c r="J1" s="363"/>
      <c r="K1" s="363"/>
      <c r="L1" s="363"/>
      <c r="M1" s="363"/>
    </row>
    <row r="2" spans="1:13" ht="14.4" customHeight="1" thickBot="1" x14ac:dyDescent="0.35">
      <c r="A2" s="265" t="s">
        <v>278</v>
      </c>
      <c r="B2" s="243"/>
      <c r="C2" s="235"/>
      <c r="D2" s="243"/>
      <c r="E2" s="235"/>
      <c r="F2" s="243"/>
      <c r="G2" s="244"/>
      <c r="H2" s="243"/>
      <c r="I2" s="244"/>
    </row>
    <row r="3" spans="1:13" ht="14.4" customHeight="1" thickBot="1" x14ac:dyDescent="0.35">
      <c r="A3" s="171"/>
      <c r="B3" s="418" t="s">
        <v>15</v>
      </c>
      <c r="C3" s="420"/>
      <c r="D3" s="417"/>
      <c r="E3" s="170"/>
      <c r="F3" s="417" t="s">
        <v>16</v>
      </c>
      <c r="G3" s="417"/>
      <c r="H3" s="417"/>
      <c r="I3" s="417"/>
      <c r="J3" s="417" t="s">
        <v>156</v>
      </c>
      <c r="K3" s="417"/>
      <c r="L3" s="417"/>
      <c r="M3" s="419"/>
    </row>
    <row r="4" spans="1:13" ht="14.4" customHeight="1" thickBot="1" x14ac:dyDescent="0.35">
      <c r="A4" s="577" t="s">
        <v>143</v>
      </c>
      <c r="B4" s="578" t="s">
        <v>19</v>
      </c>
      <c r="C4" s="604"/>
      <c r="D4" s="578" t="s">
        <v>20</v>
      </c>
      <c r="E4" s="604"/>
      <c r="F4" s="578" t="s">
        <v>19</v>
      </c>
      <c r="G4" s="581" t="s">
        <v>2</v>
      </c>
      <c r="H4" s="578" t="s">
        <v>20</v>
      </c>
      <c r="I4" s="581" t="s">
        <v>2</v>
      </c>
      <c r="J4" s="578" t="s">
        <v>19</v>
      </c>
      <c r="K4" s="581" t="s">
        <v>2</v>
      </c>
      <c r="L4" s="578" t="s">
        <v>20</v>
      </c>
      <c r="M4" s="582" t="s">
        <v>2</v>
      </c>
    </row>
    <row r="5" spans="1:13" ht="14.4" customHeight="1" x14ac:dyDescent="0.3">
      <c r="A5" s="601" t="s">
        <v>671</v>
      </c>
      <c r="B5" s="592">
        <v>157.38</v>
      </c>
      <c r="C5" s="536">
        <v>1</v>
      </c>
      <c r="D5" s="605">
        <v>2</v>
      </c>
      <c r="E5" s="608" t="s">
        <v>671</v>
      </c>
      <c r="F5" s="592">
        <v>83.39</v>
      </c>
      <c r="G5" s="560">
        <v>0.52986402338289496</v>
      </c>
      <c r="H5" s="540">
        <v>1</v>
      </c>
      <c r="I5" s="583">
        <v>0.5</v>
      </c>
      <c r="J5" s="611">
        <v>73.989999999999995</v>
      </c>
      <c r="K5" s="560">
        <v>0.4701359766171051</v>
      </c>
      <c r="L5" s="540">
        <v>1</v>
      </c>
      <c r="M5" s="583">
        <v>0.5</v>
      </c>
    </row>
    <row r="6" spans="1:13" ht="14.4" customHeight="1" x14ac:dyDescent="0.3">
      <c r="A6" s="602" t="s">
        <v>672</v>
      </c>
      <c r="B6" s="593">
        <v>321.49</v>
      </c>
      <c r="C6" s="543">
        <v>1</v>
      </c>
      <c r="D6" s="606">
        <v>2</v>
      </c>
      <c r="E6" s="609" t="s">
        <v>672</v>
      </c>
      <c r="F6" s="593">
        <v>321.49</v>
      </c>
      <c r="G6" s="561">
        <v>1</v>
      </c>
      <c r="H6" s="547">
        <v>2</v>
      </c>
      <c r="I6" s="584">
        <v>1</v>
      </c>
      <c r="J6" s="612"/>
      <c r="K6" s="561">
        <v>0</v>
      </c>
      <c r="L6" s="547"/>
      <c r="M6" s="584">
        <v>0</v>
      </c>
    </row>
    <row r="7" spans="1:13" ht="14.4" customHeight="1" x14ac:dyDescent="0.3">
      <c r="A7" s="602" t="s">
        <v>673</v>
      </c>
      <c r="B7" s="593">
        <v>341.08</v>
      </c>
      <c r="C7" s="543">
        <v>1</v>
      </c>
      <c r="D7" s="606">
        <v>1</v>
      </c>
      <c r="E7" s="609" t="s">
        <v>673</v>
      </c>
      <c r="F7" s="593">
        <v>341.08</v>
      </c>
      <c r="G7" s="561">
        <v>1</v>
      </c>
      <c r="H7" s="547">
        <v>1</v>
      </c>
      <c r="I7" s="584">
        <v>1</v>
      </c>
      <c r="J7" s="612"/>
      <c r="K7" s="561">
        <v>0</v>
      </c>
      <c r="L7" s="547"/>
      <c r="M7" s="584">
        <v>0</v>
      </c>
    </row>
    <row r="8" spans="1:13" ht="14.4" customHeight="1" x14ac:dyDescent="0.3">
      <c r="A8" s="602" t="s">
        <v>674</v>
      </c>
      <c r="B8" s="593">
        <v>576.46</v>
      </c>
      <c r="C8" s="543">
        <v>1</v>
      </c>
      <c r="D8" s="606">
        <v>2</v>
      </c>
      <c r="E8" s="609" t="s">
        <v>674</v>
      </c>
      <c r="F8" s="593">
        <v>528.37</v>
      </c>
      <c r="G8" s="561">
        <v>0.91657703917010713</v>
      </c>
      <c r="H8" s="547">
        <v>2</v>
      </c>
      <c r="I8" s="584">
        <v>1</v>
      </c>
      <c r="J8" s="612">
        <v>48.09</v>
      </c>
      <c r="K8" s="561">
        <v>8.3422960829892798E-2</v>
      </c>
      <c r="L8" s="547"/>
      <c r="M8" s="584">
        <v>0</v>
      </c>
    </row>
    <row r="9" spans="1:13" ht="14.4" customHeight="1" x14ac:dyDescent="0.3">
      <c r="A9" s="602" t="s">
        <v>675</v>
      </c>
      <c r="B9" s="593">
        <v>644.06999999999994</v>
      </c>
      <c r="C9" s="543">
        <v>1</v>
      </c>
      <c r="D9" s="606">
        <v>2</v>
      </c>
      <c r="E9" s="609" t="s">
        <v>675</v>
      </c>
      <c r="F9" s="593">
        <v>242.55</v>
      </c>
      <c r="G9" s="561">
        <v>0.37658950114118034</v>
      </c>
      <c r="H9" s="547">
        <v>1</v>
      </c>
      <c r="I9" s="584">
        <v>0.5</v>
      </c>
      <c r="J9" s="612">
        <v>401.52</v>
      </c>
      <c r="K9" s="561">
        <v>0.62341049885881972</v>
      </c>
      <c r="L9" s="547">
        <v>1</v>
      </c>
      <c r="M9" s="584">
        <v>0.5</v>
      </c>
    </row>
    <row r="10" spans="1:13" ht="14.4" customHeight="1" x14ac:dyDescent="0.3">
      <c r="A10" s="602" t="s">
        <v>676</v>
      </c>
      <c r="B10" s="593">
        <v>2122.8399999999997</v>
      </c>
      <c r="C10" s="543">
        <v>1</v>
      </c>
      <c r="D10" s="606">
        <v>5</v>
      </c>
      <c r="E10" s="609" t="s">
        <v>676</v>
      </c>
      <c r="F10" s="593">
        <v>2122.8399999999997</v>
      </c>
      <c r="G10" s="561">
        <v>1</v>
      </c>
      <c r="H10" s="547">
        <v>4</v>
      </c>
      <c r="I10" s="584">
        <v>0.8</v>
      </c>
      <c r="J10" s="612">
        <v>0</v>
      </c>
      <c r="K10" s="561">
        <v>0</v>
      </c>
      <c r="L10" s="547">
        <v>1</v>
      </c>
      <c r="M10" s="584">
        <v>0.2</v>
      </c>
    </row>
    <row r="11" spans="1:13" ht="14.4" customHeight="1" x14ac:dyDescent="0.3">
      <c r="A11" s="602" t="s">
        <v>677</v>
      </c>
      <c r="B11" s="593">
        <v>369.97999999999996</v>
      </c>
      <c r="C11" s="543">
        <v>1</v>
      </c>
      <c r="D11" s="606">
        <v>4</v>
      </c>
      <c r="E11" s="609" t="s">
        <v>677</v>
      </c>
      <c r="F11" s="593">
        <v>320.89999999999998</v>
      </c>
      <c r="G11" s="561">
        <v>0.86734418076652797</v>
      </c>
      <c r="H11" s="547">
        <v>3</v>
      </c>
      <c r="I11" s="584">
        <v>0.75</v>
      </c>
      <c r="J11" s="612">
        <v>49.08</v>
      </c>
      <c r="K11" s="561">
        <v>0.13265581923347208</v>
      </c>
      <c r="L11" s="547">
        <v>1</v>
      </c>
      <c r="M11" s="584">
        <v>0.25</v>
      </c>
    </row>
    <row r="12" spans="1:13" ht="14.4" customHeight="1" x14ac:dyDescent="0.3">
      <c r="A12" s="602" t="s">
        <v>678</v>
      </c>
      <c r="B12" s="593">
        <v>61.97</v>
      </c>
      <c r="C12" s="543">
        <v>1</v>
      </c>
      <c r="D12" s="606">
        <v>1</v>
      </c>
      <c r="E12" s="609" t="s">
        <v>678</v>
      </c>
      <c r="F12" s="593">
        <v>61.97</v>
      </c>
      <c r="G12" s="561">
        <v>1</v>
      </c>
      <c r="H12" s="547">
        <v>1</v>
      </c>
      <c r="I12" s="584">
        <v>1</v>
      </c>
      <c r="J12" s="612"/>
      <c r="K12" s="561">
        <v>0</v>
      </c>
      <c r="L12" s="547"/>
      <c r="M12" s="584">
        <v>0</v>
      </c>
    </row>
    <row r="13" spans="1:13" ht="14.4" customHeight="1" x14ac:dyDescent="0.3">
      <c r="A13" s="602" t="s">
        <v>679</v>
      </c>
      <c r="B13" s="593">
        <v>259.29000000000002</v>
      </c>
      <c r="C13" s="543">
        <v>1</v>
      </c>
      <c r="D13" s="606">
        <v>1</v>
      </c>
      <c r="E13" s="609" t="s">
        <v>679</v>
      </c>
      <c r="F13" s="593">
        <v>259.29000000000002</v>
      </c>
      <c r="G13" s="561">
        <v>1</v>
      </c>
      <c r="H13" s="547">
        <v>1</v>
      </c>
      <c r="I13" s="584">
        <v>1</v>
      </c>
      <c r="J13" s="612"/>
      <c r="K13" s="561">
        <v>0</v>
      </c>
      <c r="L13" s="547"/>
      <c r="M13" s="584">
        <v>0</v>
      </c>
    </row>
    <row r="14" spans="1:13" ht="14.4" customHeight="1" x14ac:dyDescent="0.3">
      <c r="A14" s="602" t="s">
        <v>680</v>
      </c>
      <c r="B14" s="593">
        <v>89.91</v>
      </c>
      <c r="C14" s="543">
        <v>1</v>
      </c>
      <c r="D14" s="606">
        <v>1</v>
      </c>
      <c r="E14" s="609" t="s">
        <v>680</v>
      </c>
      <c r="F14" s="593">
        <v>89.91</v>
      </c>
      <c r="G14" s="561">
        <v>1</v>
      </c>
      <c r="H14" s="547">
        <v>1</v>
      </c>
      <c r="I14" s="584">
        <v>1</v>
      </c>
      <c r="J14" s="612"/>
      <c r="K14" s="561">
        <v>0</v>
      </c>
      <c r="L14" s="547"/>
      <c r="M14" s="584">
        <v>0</v>
      </c>
    </row>
    <row r="15" spans="1:13" ht="14.4" customHeight="1" x14ac:dyDescent="0.3">
      <c r="A15" s="602" t="s">
        <v>681</v>
      </c>
      <c r="B15" s="593">
        <v>1439.3</v>
      </c>
      <c r="C15" s="543">
        <v>1</v>
      </c>
      <c r="D15" s="606">
        <v>8</v>
      </c>
      <c r="E15" s="609" t="s">
        <v>681</v>
      </c>
      <c r="F15" s="593">
        <v>1369.71</v>
      </c>
      <c r="G15" s="561">
        <v>0.95165010769123881</v>
      </c>
      <c r="H15" s="547">
        <v>7</v>
      </c>
      <c r="I15" s="584">
        <v>0.875</v>
      </c>
      <c r="J15" s="612">
        <v>69.59</v>
      </c>
      <c r="K15" s="561">
        <v>4.834989230876121E-2</v>
      </c>
      <c r="L15" s="547">
        <v>1</v>
      </c>
      <c r="M15" s="584">
        <v>0.125</v>
      </c>
    </row>
    <row r="16" spans="1:13" ht="14.4" customHeight="1" x14ac:dyDescent="0.3">
      <c r="A16" s="602" t="s">
        <v>682</v>
      </c>
      <c r="B16" s="593">
        <v>2564.7600000000002</v>
      </c>
      <c r="C16" s="543">
        <v>1</v>
      </c>
      <c r="D16" s="606">
        <v>3</v>
      </c>
      <c r="E16" s="609" t="s">
        <v>682</v>
      </c>
      <c r="F16" s="593">
        <v>2564.7600000000002</v>
      </c>
      <c r="G16" s="561">
        <v>1</v>
      </c>
      <c r="H16" s="547">
        <v>3</v>
      </c>
      <c r="I16" s="584">
        <v>1</v>
      </c>
      <c r="J16" s="612"/>
      <c r="K16" s="561">
        <v>0</v>
      </c>
      <c r="L16" s="547"/>
      <c r="M16" s="584">
        <v>0</v>
      </c>
    </row>
    <row r="17" spans="1:13" ht="14.4" customHeight="1" thickBot="1" x14ac:dyDescent="0.35">
      <c r="A17" s="603" t="s">
        <v>683</v>
      </c>
      <c r="B17" s="594">
        <v>2687.46</v>
      </c>
      <c r="C17" s="550">
        <v>1</v>
      </c>
      <c r="D17" s="607">
        <v>2</v>
      </c>
      <c r="E17" s="610" t="s">
        <v>683</v>
      </c>
      <c r="F17" s="594">
        <v>2687.46</v>
      </c>
      <c r="G17" s="562">
        <v>1</v>
      </c>
      <c r="H17" s="554">
        <v>2</v>
      </c>
      <c r="I17" s="585">
        <v>1</v>
      </c>
      <c r="J17" s="613"/>
      <c r="K17" s="562">
        <v>0</v>
      </c>
      <c r="L17" s="554"/>
      <c r="M17" s="585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57" hidden="1" customWidth="1" outlineLevel="1"/>
    <col min="2" max="2" width="28.33203125" style="157" hidden="1" customWidth="1" outlineLevel="1"/>
    <col min="3" max="3" width="9" style="157" customWidth="1" collapsed="1"/>
    <col min="4" max="4" width="18.77734375" style="247" customWidth="1"/>
    <col min="5" max="5" width="13.5546875" style="237" customWidth="1"/>
    <col min="6" max="6" width="6" style="157" bestFit="1" customWidth="1"/>
    <col min="7" max="7" width="8.77734375" style="157" customWidth="1"/>
    <col min="8" max="8" width="5" style="157" bestFit="1" customWidth="1"/>
    <col min="9" max="9" width="8.5546875" style="157" hidden="1" customWidth="1" outlineLevel="1"/>
    <col min="10" max="10" width="25.77734375" style="157" customWidth="1" collapsed="1"/>
    <col min="11" max="11" width="8.77734375" style="157" customWidth="1"/>
    <col min="12" max="12" width="7.77734375" style="238" customWidth="1"/>
    <col min="13" max="13" width="11.109375" style="238" customWidth="1"/>
    <col min="14" max="14" width="7.77734375" style="157" customWidth="1"/>
    <col min="15" max="15" width="7.77734375" style="248" customWidth="1"/>
    <col min="16" max="16" width="11.109375" style="238" customWidth="1"/>
    <col min="17" max="17" width="5.44140625" style="239" bestFit="1" customWidth="1"/>
    <col min="18" max="18" width="7.77734375" style="157" customWidth="1"/>
    <col min="19" max="19" width="5.44140625" style="239" bestFit="1" customWidth="1"/>
    <col min="20" max="20" width="7.77734375" style="248" customWidth="1"/>
    <col min="21" max="21" width="5.44140625" style="239" bestFit="1" customWidth="1"/>
    <col min="22" max="16384" width="8.88671875" style="157"/>
  </cols>
  <sheetData>
    <row r="1" spans="1:21" ht="18.600000000000001" customHeight="1" thickBot="1" x14ac:dyDescent="0.4">
      <c r="A1" s="392" t="s">
        <v>814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</row>
    <row r="2" spans="1:21" ht="14.4" customHeight="1" thickBot="1" x14ac:dyDescent="0.35">
      <c r="A2" s="265" t="s">
        <v>278</v>
      </c>
      <c r="B2" s="245"/>
      <c r="C2" s="235"/>
      <c r="D2" s="235"/>
      <c r="E2" s="246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</row>
    <row r="3" spans="1:21" ht="14.4" customHeight="1" thickBot="1" x14ac:dyDescent="0.35">
      <c r="A3" s="424"/>
      <c r="B3" s="425"/>
      <c r="C3" s="425"/>
      <c r="D3" s="425"/>
      <c r="E3" s="425"/>
      <c r="F3" s="425"/>
      <c r="G3" s="425"/>
      <c r="H3" s="425"/>
      <c r="I3" s="425"/>
      <c r="J3" s="425"/>
      <c r="K3" s="426" t="s">
        <v>135</v>
      </c>
      <c r="L3" s="427"/>
      <c r="M3" s="66">
        <f>SUBTOTAL(9,M7:M1048576)</f>
        <v>11635.99</v>
      </c>
      <c r="N3" s="66">
        <f>SUBTOTAL(9,N7:N1048576)</f>
        <v>66</v>
      </c>
      <c r="O3" s="66">
        <f>SUBTOTAL(9,O7:O1048576)</f>
        <v>34</v>
      </c>
      <c r="P3" s="66">
        <f>SUBTOTAL(9,P7:P1048576)</f>
        <v>10993.720000000001</v>
      </c>
      <c r="Q3" s="67">
        <f>IF(M3=0,0,P3/M3)</f>
        <v>0.94480314953862987</v>
      </c>
      <c r="R3" s="66">
        <f>SUBTOTAL(9,R7:R1048576)</f>
        <v>59</v>
      </c>
      <c r="S3" s="67">
        <f>IF(N3=0,0,R3/N3)</f>
        <v>0.89393939393939392</v>
      </c>
      <c r="T3" s="66">
        <f>SUBTOTAL(9,T7:T1048576)</f>
        <v>29</v>
      </c>
      <c r="U3" s="68">
        <f>IF(O3=0,0,T3/O3)</f>
        <v>0.8529411764705882</v>
      </c>
    </row>
    <row r="4" spans="1:21" ht="14.4" customHeight="1" x14ac:dyDescent="0.3">
      <c r="A4" s="69"/>
      <c r="B4" s="70"/>
      <c r="C4" s="70"/>
      <c r="D4" s="71"/>
      <c r="E4" s="171"/>
      <c r="F4" s="70"/>
      <c r="G4" s="70"/>
      <c r="H4" s="70"/>
      <c r="I4" s="70"/>
      <c r="J4" s="70"/>
      <c r="K4" s="70"/>
      <c r="L4" s="70"/>
      <c r="M4" s="428" t="s">
        <v>15</v>
      </c>
      <c r="N4" s="429"/>
      <c r="O4" s="429"/>
      <c r="P4" s="430" t="s">
        <v>21</v>
      </c>
      <c r="Q4" s="429"/>
      <c r="R4" s="429"/>
      <c r="S4" s="429"/>
      <c r="T4" s="429"/>
      <c r="U4" s="431"/>
    </row>
    <row r="5" spans="1:21" ht="14.4" customHeight="1" thickBot="1" x14ac:dyDescent="0.35">
      <c r="A5" s="72"/>
      <c r="B5" s="73"/>
      <c r="C5" s="70"/>
      <c r="D5" s="71"/>
      <c r="E5" s="171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21" t="s">
        <v>22</v>
      </c>
      <c r="Q5" s="422"/>
      <c r="R5" s="421" t="s">
        <v>13</v>
      </c>
      <c r="S5" s="422"/>
      <c r="T5" s="421" t="s">
        <v>20</v>
      </c>
      <c r="U5" s="423"/>
    </row>
    <row r="6" spans="1:21" s="237" customFormat="1" ht="14.4" customHeight="1" thickBot="1" x14ac:dyDescent="0.35">
      <c r="A6" s="614" t="s">
        <v>23</v>
      </c>
      <c r="B6" s="615" t="s">
        <v>5</v>
      </c>
      <c r="C6" s="614" t="s">
        <v>24</v>
      </c>
      <c r="D6" s="615" t="s">
        <v>6</v>
      </c>
      <c r="E6" s="615" t="s">
        <v>159</v>
      </c>
      <c r="F6" s="615" t="s">
        <v>25</v>
      </c>
      <c r="G6" s="615" t="s">
        <v>26</v>
      </c>
      <c r="H6" s="615" t="s">
        <v>8</v>
      </c>
      <c r="I6" s="615" t="s">
        <v>10</v>
      </c>
      <c r="J6" s="615" t="s">
        <v>11</v>
      </c>
      <c r="K6" s="615" t="s">
        <v>12</v>
      </c>
      <c r="L6" s="615" t="s">
        <v>27</v>
      </c>
      <c r="M6" s="616" t="s">
        <v>14</v>
      </c>
      <c r="N6" s="617" t="s">
        <v>28</v>
      </c>
      <c r="O6" s="617" t="s">
        <v>28</v>
      </c>
      <c r="P6" s="617" t="s">
        <v>14</v>
      </c>
      <c r="Q6" s="617" t="s">
        <v>2</v>
      </c>
      <c r="R6" s="617" t="s">
        <v>28</v>
      </c>
      <c r="S6" s="617" t="s">
        <v>2</v>
      </c>
      <c r="T6" s="617" t="s">
        <v>28</v>
      </c>
      <c r="U6" s="618" t="s">
        <v>2</v>
      </c>
    </row>
    <row r="7" spans="1:21" ht="14.4" customHeight="1" x14ac:dyDescent="0.3">
      <c r="A7" s="619">
        <v>34</v>
      </c>
      <c r="B7" s="620" t="s">
        <v>664</v>
      </c>
      <c r="C7" s="620" t="s">
        <v>666</v>
      </c>
      <c r="D7" s="621" t="s">
        <v>813</v>
      </c>
      <c r="E7" s="622" t="s">
        <v>671</v>
      </c>
      <c r="F7" s="620" t="s">
        <v>665</v>
      </c>
      <c r="G7" s="620" t="s">
        <v>684</v>
      </c>
      <c r="H7" s="620" t="s">
        <v>530</v>
      </c>
      <c r="I7" s="620" t="s">
        <v>627</v>
      </c>
      <c r="J7" s="620" t="s">
        <v>628</v>
      </c>
      <c r="K7" s="620" t="s">
        <v>629</v>
      </c>
      <c r="L7" s="623">
        <v>9.4</v>
      </c>
      <c r="M7" s="623">
        <v>9.4</v>
      </c>
      <c r="N7" s="620">
        <v>1</v>
      </c>
      <c r="O7" s="624">
        <v>0.5</v>
      </c>
      <c r="P7" s="623">
        <v>9.4</v>
      </c>
      <c r="Q7" s="625">
        <v>1</v>
      </c>
      <c r="R7" s="620">
        <v>1</v>
      </c>
      <c r="S7" s="625">
        <v>1</v>
      </c>
      <c r="T7" s="624">
        <v>0.5</v>
      </c>
      <c r="U7" s="150">
        <v>1</v>
      </c>
    </row>
    <row r="8" spans="1:21" ht="14.4" customHeight="1" x14ac:dyDescent="0.3">
      <c r="A8" s="626">
        <v>34</v>
      </c>
      <c r="B8" s="627" t="s">
        <v>664</v>
      </c>
      <c r="C8" s="627" t="s">
        <v>666</v>
      </c>
      <c r="D8" s="628" t="s">
        <v>813</v>
      </c>
      <c r="E8" s="629" t="s">
        <v>671</v>
      </c>
      <c r="F8" s="627" t="s">
        <v>665</v>
      </c>
      <c r="G8" s="627" t="s">
        <v>685</v>
      </c>
      <c r="H8" s="627" t="s">
        <v>504</v>
      </c>
      <c r="I8" s="627" t="s">
        <v>686</v>
      </c>
      <c r="J8" s="627" t="s">
        <v>687</v>
      </c>
      <c r="K8" s="627" t="s">
        <v>688</v>
      </c>
      <c r="L8" s="630">
        <v>73.989999999999995</v>
      </c>
      <c r="M8" s="630">
        <v>147.97999999999999</v>
      </c>
      <c r="N8" s="627">
        <v>2</v>
      </c>
      <c r="O8" s="631">
        <v>1.5</v>
      </c>
      <c r="P8" s="630">
        <v>73.989999999999995</v>
      </c>
      <c r="Q8" s="632">
        <v>0.5</v>
      </c>
      <c r="R8" s="627">
        <v>1</v>
      </c>
      <c r="S8" s="632">
        <v>0.5</v>
      </c>
      <c r="T8" s="631">
        <v>0.5</v>
      </c>
      <c r="U8" s="633">
        <v>0.33333333333333331</v>
      </c>
    </row>
    <row r="9" spans="1:21" ht="14.4" customHeight="1" x14ac:dyDescent="0.3">
      <c r="A9" s="626">
        <v>34</v>
      </c>
      <c r="B9" s="627" t="s">
        <v>664</v>
      </c>
      <c r="C9" s="627" t="s">
        <v>666</v>
      </c>
      <c r="D9" s="628" t="s">
        <v>813</v>
      </c>
      <c r="E9" s="629" t="s">
        <v>672</v>
      </c>
      <c r="F9" s="627" t="s">
        <v>665</v>
      </c>
      <c r="G9" s="627" t="s">
        <v>689</v>
      </c>
      <c r="H9" s="627" t="s">
        <v>504</v>
      </c>
      <c r="I9" s="627" t="s">
        <v>690</v>
      </c>
      <c r="J9" s="627" t="s">
        <v>691</v>
      </c>
      <c r="K9" s="627" t="s">
        <v>692</v>
      </c>
      <c r="L9" s="630">
        <v>278.95</v>
      </c>
      <c r="M9" s="630">
        <v>278.95</v>
      </c>
      <c r="N9" s="627">
        <v>1</v>
      </c>
      <c r="O9" s="631">
        <v>1</v>
      </c>
      <c r="P9" s="630">
        <v>278.95</v>
      </c>
      <c r="Q9" s="632">
        <v>1</v>
      </c>
      <c r="R9" s="627">
        <v>1</v>
      </c>
      <c r="S9" s="632">
        <v>1</v>
      </c>
      <c r="T9" s="631">
        <v>1</v>
      </c>
      <c r="U9" s="633">
        <v>1</v>
      </c>
    </row>
    <row r="10" spans="1:21" ht="14.4" customHeight="1" x14ac:dyDescent="0.3">
      <c r="A10" s="626">
        <v>34</v>
      </c>
      <c r="B10" s="627" t="s">
        <v>664</v>
      </c>
      <c r="C10" s="627" t="s">
        <v>666</v>
      </c>
      <c r="D10" s="628" t="s">
        <v>813</v>
      </c>
      <c r="E10" s="629" t="s">
        <v>672</v>
      </c>
      <c r="F10" s="627" t="s">
        <v>665</v>
      </c>
      <c r="G10" s="627" t="s">
        <v>693</v>
      </c>
      <c r="H10" s="627" t="s">
        <v>504</v>
      </c>
      <c r="I10" s="627" t="s">
        <v>694</v>
      </c>
      <c r="J10" s="627" t="s">
        <v>695</v>
      </c>
      <c r="K10" s="627" t="s">
        <v>696</v>
      </c>
      <c r="L10" s="630">
        <v>42.54</v>
      </c>
      <c r="M10" s="630">
        <v>42.54</v>
      </c>
      <c r="N10" s="627">
        <v>1</v>
      </c>
      <c r="O10" s="631">
        <v>1</v>
      </c>
      <c r="P10" s="630">
        <v>42.54</v>
      </c>
      <c r="Q10" s="632">
        <v>1</v>
      </c>
      <c r="R10" s="627">
        <v>1</v>
      </c>
      <c r="S10" s="632">
        <v>1</v>
      </c>
      <c r="T10" s="631">
        <v>1</v>
      </c>
      <c r="U10" s="633">
        <v>1</v>
      </c>
    </row>
    <row r="11" spans="1:21" ht="14.4" customHeight="1" x14ac:dyDescent="0.3">
      <c r="A11" s="626">
        <v>34</v>
      </c>
      <c r="B11" s="627" t="s">
        <v>664</v>
      </c>
      <c r="C11" s="627" t="s">
        <v>666</v>
      </c>
      <c r="D11" s="628" t="s">
        <v>813</v>
      </c>
      <c r="E11" s="629" t="s">
        <v>673</v>
      </c>
      <c r="F11" s="627" t="s">
        <v>665</v>
      </c>
      <c r="G11" s="627" t="s">
        <v>697</v>
      </c>
      <c r="H11" s="627" t="s">
        <v>504</v>
      </c>
      <c r="I11" s="627" t="s">
        <v>698</v>
      </c>
      <c r="J11" s="627" t="s">
        <v>699</v>
      </c>
      <c r="K11" s="627" t="s">
        <v>700</v>
      </c>
      <c r="L11" s="630">
        <v>85.27</v>
      </c>
      <c r="M11" s="630">
        <v>341.08</v>
      </c>
      <c r="N11" s="627">
        <v>4</v>
      </c>
      <c r="O11" s="631">
        <v>1</v>
      </c>
      <c r="P11" s="630">
        <v>341.08</v>
      </c>
      <c r="Q11" s="632">
        <v>1</v>
      </c>
      <c r="R11" s="627">
        <v>4</v>
      </c>
      <c r="S11" s="632">
        <v>1</v>
      </c>
      <c r="T11" s="631">
        <v>1</v>
      </c>
      <c r="U11" s="633">
        <v>1</v>
      </c>
    </row>
    <row r="12" spans="1:21" ht="14.4" customHeight="1" x14ac:dyDescent="0.3">
      <c r="A12" s="626">
        <v>34</v>
      </c>
      <c r="B12" s="627" t="s">
        <v>664</v>
      </c>
      <c r="C12" s="627" t="s">
        <v>666</v>
      </c>
      <c r="D12" s="628" t="s">
        <v>813</v>
      </c>
      <c r="E12" s="629" t="s">
        <v>675</v>
      </c>
      <c r="F12" s="627" t="s">
        <v>665</v>
      </c>
      <c r="G12" s="627" t="s">
        <v>701</v>
      </c>
      <c r="H12" s="627" t="s">
        <v>504</v>
      </c>
      <c r="I12" s="627" t="s">
        <v>702</v>
      </c>
      <c r="J12" s="627" t="s">
        <v>703</v>
      </c>
      <c r="K12" s="627" t="s">
        <v>704</v>
      </c>
      <c r="L12" s="630">
        <v>147.85</v>
      </c>
      <c r="M12" s="630">
        <v>147.85</v>
      </c>
      <c r="N12" s="627">
        <v>1</v>
      </c>
      <c r="O12" s="631">
        <v>0.5</v>
      </c>
      <c r="P12" s="630">
        <v>147.85</v>
      </c>
      <c r="Q12" s="632">
        <v>1</v>
      </c>
      <c r="R12" s="627">
        <v>1</v>
      </c>
      <c r="S12" s="632">
        <v>1</v>
      </c>
      <c r="T12" s="631">
        <v>0.5</v>
      </c>
      <c r="U12" s="633">
        <v>1</v>
      </c>
    </row>
    <row r="13" spans="1:21" ht="14.4" customHeight="1" x14ac:dyDescent="0.3">
      <c r="A13" s="626">
        <v>34</v>
      </c>
      <c r="B13" s="627" t="s">
        <v>664</v>
      </c>
      <c r="C13" s="627" t="s">
        <v>666</v>
      </c>
      <c r="D13" s="628" t="s">
        <v>813</v>
      </c>
      <c r="E13" s="629" t="s">
        <v>675</v>
      </c>
      <c r="F13" s="627" t="s">
        <v>665</v>
      </c>
      <c r="G13" s="627" t="s">
        <v>705</v>
      </c>
      <c r="H13" s="627" t="s">
        <v>504</v>
      </c>
      <c r="I13" s="627" t="s">
        <v>706</v>
      </c>
      <c r="J13" s="627" t="s">
        <v>707</v>
      </c>
      <c r="K13" s="627" t="s">
        <v>708</v>
      </c>
      <c r="L13" s="630">
        <v>94.7</v>
      </c>
      <c r="M13" s="630">
        <v>189.4</v>
      </c>
      <c r="N13" s="627">
        <v>2</v>
      </c>
      <c r="O13" s="631">
        <v>1</v>
      </c>
      <c r="P13" s="630">
        <v>94.7</v>
      </c>
      <c r="Q13" s="632">
        <v>0.5</v>
      </c>
      <c r="R13" s="627">
        <v>1</v>
      </c>
      <c r="S13" s="632">
        <v>0.5</v>
      </c>
      <c r="T13" s="631">
        <v>0.5</v>
      </c>
      <c r="U13" s="633">
        <v>0.5</v>
      </c>
    </row>
    <row r="14" spans="1:21" ht="14.4" customHeight="1" x14ac:dyDescent="0.3">
      <c r="A14" s="626">
        <v>34</v>
      </c>
      <c r="B14" s="627" t="s">
        <v>664</v>
      </c>
      <c r="C14" s="627" t="s">
        <v>666</v>
      </c>
      <c r="D14" s="628" t="s">
        <v>813</v>
      </c>
      <c r="E14" s="629" t="s">
        <v>675</v>
      </c>
      <c r="F14" s="627" t="s">
        <v>665</v>
      </c>
      <c r="G14" s="627" t="s">
        <v>709</v>
      </c>
      <c r="H14" s="627" t="s">
        <v>504</v>
      </c>
      <c r="I14" s="627" t="s">
        <v>710</v>
      </c>
      <c r="J14" s="627" t="s">
        <v>711</v>
      </c>
      <c r="K14" s="627" t="s">
        <v>712</v>
      </c>
      <c r="L14" s="630">
        <v>306.82</v>
      </c>
      <c r="M14" s="630">
        <v>306.82</v>
      </c>
      <c r="N14" s="627">
        <v>1</v>
      </c>
      <c r="O14" s="631">
        <v>0.5</v>
      </c>
      <c r="P14" s="630"/>
      <c r="Q14" s="632">
        <v>0</v>
      </c>
      <c r="R14" s="627"/>
      <c r="S14" s="632">
        <v>0</v>
      </c>
      <c r="T14" s="631"/>
      <c r="U14" s="633">
        <v>0</v>
      </c>
    </row>
    <row r="15" spans="1:21" ht="14.4" customHeight="1" x14ac:dyDescent="0.3">
      <c r="A15" s="626">
        <v>34</v>
      </c>
      <c r="B15" s="627" t="s">
        <v>664</v>
      </c>
      <c r="C15" s="627" t="s">
        <v>666</v>
      </c>
      <c r="D15" s="628" t="s">
        <v>813</v>
      </c>
      <c r="E15" s="629" t="s">
        <v>677</v>
      </c>
      <c r="F15" s="627" t="s">
        <v>665</v>
      </c>
      <c r="G15" s="627" t="s">
        <v>713</v>
      </c>
      <c r="H15" s="627" t="s">
        <v>504</v>
      </c>
      <c r="I15" s="627" t="s">
        <v>714</v>
      </c>
      <c r="J15" s="627" t="s">
        <v>715</v>
      </c>
      <c r="K15" s="627" t="s">
        <v>716</v>
      </c>
      <c r="L15" s="630">
        <v>95.76</v>
      </c>
      <c r="M15" s="630">
        <v>95.76</v>
      </c>
      <c r="N15" s="627">
        <v>1</v>
      </c>
      <c r="O15" s="631">
        <v>1</v>
      </c>
      <c r="P15" s="630">
        <v>95.76</v>
      </c>
      <c r="Q15" s="632">
        <v>1</v>
      </c>
      <c r="R15" s="627">
        <v>1</v>
      </c>
      <c r="S15" s="632">
        <v>1</v>
      </c>
      <c r="T15" s="631">
        <v>1</v>
      </c>
      <c r="U15" s="633">
        <v>1</v>
      </c>
    </row>
    <row r="16" spans="1:21" ht="14.4" customHeight="1" x14ac:dyDescent="0.3">
      <c r="A16" s="626">
        <v>34</v>
      </c>
      <c r="B16" s="627" t="s">
        <v>664</v>
      </c>
      <c r="C16" s="627" t="s">
        <v>666</v>
      </c>
      <c r="D16" s="628" t="s">
        <v>813</v>
      </c>
      <c r="E16" s="629" t="s">
        <v>677</v>
      </c>
      <c r="F16" s="627" t="s">
        <v>665</v>
      </c>
      <c r="G16" s="627" t="s">
        <v>717</v>
      </c>
      <c r="H16" s="627" t="s">
        <v>504</v>
      </c>
      <c r="I16" s="627" t="s">
        <v>718</v>
      </c>
      <c r="J16" s="627" t="s">
        <v>719</v>
      </c>
      <c r="K16" s="627" t="s">
        <v>720</v>
      </c>
      <c r="L16" s="630">
        <v>23.51</v>
      </c>
      <c r="M16" s="630">
        <v>23.51</v>
      </c>
      <c r="N16" s="627">
        <v>1</v>
      </c>
      <c r="O16" s="631">
        <v>0.5</v>
      </c>
      <c r="P16" s="630">
        <v>23.51</v>
      </c>
      <c r="Q16" s="632">
        <v>1</v>
      </c>
      <c r="R16" s="627">
        <v>1</v>
      </c>
      <c r="S16" s="632">
        <v>1</v>
      </c>
      <c r="T16" s="631">
        <v>0.5</v>
      </c>
      <c r="U16" s="633">
        <v>1</v>
      </c>
    </row>
    <row r="17" spans="1:21" ht="14.4" customHeight="1" x14ac:dyDescent="0.3">
      <c r="A17" s="626">
        <v>34</v>
      </c>
      <c r="B17" s="627" t="s">
        <v>664</v>
      </c>
      <c r="C17" s="627" t="s">
        <v>666</v>
      </c>
      <c r="D17" s="628" t="s">
        <v>813</v>
      </c>
      <c r="E17" s="629" t="s">
        <v>677</v>
      </c>
      <c r="F17" s="627" t="s">
        <v>665</v>
      </c>
      <c r="G17" s="627" t="s">
        <v>721</v>
      </c>
      <c r="H17" s="627" t="s">
        <v>504</v>
      </c>
      <c r="I17" s="627" t="s">
        <v>722</v>
      </c>
      <c r="J17" s="627" t="s">
        <v>723</v>
      </c>
      <c r="K17" s="627" t="s">
        <v>724</v>
      </c>
      <c r="L17" s="630">
        <v>89.91</v>
      </c>
      <c r="M17" s="630">
        <v>89.91</v>
      </c>
      <c r="N17" s="627">
        <v>1</v>
      </c>
      <c r="O17" s="631">
        <v>0.5</v>
      </c>
      <c r="P17" s="630">
        <v>89.91</v>
      </c>
      <c r="Q17" s="632">
        <v>1</v>
      </c>
      <c r="R17" s="627">
        <v>1</v>
      </c>
      <c r="S17" s="632">
        <v>1</v>
      </c>
      <c r="T17" s="631">
        <v>0.5</v>
      </c>
      <c r="U17" s="633">
        <v>1</v>
      </c>
    </row>
    <row r="18" spans="1:21" ht="14.4" customHeight="1" x14ac:dyDescent="0.3">
      <c r="A18" s="626">
        <v>34</v>
      </c>
      <c r="B18" s="627" t="s">
        <v>664</v>
      </c>
      <c r="C18" s="627" t="s">
        <v>666</v>
      </c>
      <c r="D18" s="628" t="s">
        <v>813</v>
      </c>
      <c r="E18" s="629" t="s">
        <v>677</v>
      </c>
      <c r="F18" s="627" t="s">
        <v>665</v>
      </c>
      <c r="G18" s="627" t="s">
        <v>725</v>
      </c>
      <c r="H18" s="627" t="s">
        <v>504</v>
      </c>
      <c r="I18" s="627" t="s">
        <v>726</v>
      </c>
      <c r="J18" s="627" t="s">
        <v>727</v>
      </c>
      <c r="K18" s="627" t="s">
        <v>728</v>
      </c>
      <c r="L18" s="630">
        <v>111.72</v>
      </c>
      <c r="M18" s="630">
        <v>111.72</v>
      </c>
      <c r="N18" s="627">
        <v>1</v>
      </c>
      <c r="O18" s="631">
        <v>1</v>
      </c>
      <c r="P18" s="630">
        <v>111.72</v>
      </c>
      <c r="Q18" s="632">
        <v>1</v>
      </c>
      <c r="R18" s="627">
        <v>1</v>
      </c>
      <c r="S18" s="632">
        <v>1</v>
      </c>
      <c r="T18" s="631">
        <v>1</v>
      </c>
      <c r="U18" s="633">
        <v>1</v>
      </c>
    </row>
    <row r="19" spans="1:21" ht="14.4" customHeight="1" x14ac:dyDescent="0.3">
      <c r="A19" s="626">
        <v>34</v>
      </c>
      <c r="B19" s="627" t="s">
        <v>664</v>
      </c>
      <c r="C19" s="627" t="s">
        <v>666</v>
      </c>
      <c r="D19" s="628" t="s">
        <v>813</v>
      </c>
      <c r="E19" s="629" t="s">
        <v>677</v>
      </c>
      <c r="F19" s="627" t="s">
        <v>665</v>
      </c>
      <c r="G19" s="627" t="s">
        <v>729</v>
      </c>
      <c r="H19" s="627" t="s">
        <v>530</v>
      </c>
      <c r="I19" s="627" t="s">
        <v>730</v>
      </c>
      <c r="J19" s="627" t="s">
        <v>731</v>
      </c>
      <c r="K19" s="627" t="s">
        <v>732</v>
      </c>
      <c r="L19" s="630">
        <v>49.08</v>
      </c>
      <c r="M19" s="630">
        <v>49.08</v>
      </c>
      <c r="N19" s="627">
        <v>1</v>
      </c>
      <c r="O19" s="631">
        <v>1</v>
      </c>
      <c r="P19" s="630"/>
      <c r="Q19" s="632">
        <v>0</v>
      </c>
      <c r="R19" s="627"/>
      <c r="S19" s="632">
        <v>0</v>
      </c>
      <c r="T19" s="631"/>
      <c r="U19" s="633">
        <v>0</v>
      </c>
    </row>
    <row r="20" spans="1:21" ht="14.4" customHeight="1" x14ac:dyDescent="0.3">
      <c r="A20" s="626">
        <v>34</v>
      </c>
      <c r="B20" s="627" t="s">
        <v>664</v>
      </c>
      <c r="C20" s="627" t="s">
        <v>666</v>
      </c>
      <c r="D20" s="628" t="s">
        <v>813</v>
      </c>
      <c r="E20" s="629" t="s">
        <v>681</v>
      </c>
      <c r="F20" s="627" t="s">
        <v>665</v>
      </c>
      <c r="G20" s="627" t="s">
        <v>733</v>
      </c>
      <c r="H20" s="627" t="s">
        <v>504</v>
      </c>
      <c r="I20" s="627" t="s">
        <v>734</v>
      </c>
      <c r="J20" s="627" t="s">
        <v>735</v>
      </c>
      <c r="K20" s="627" t="s">
        <v>736</v>
      </c>
      <c r="L20" s="630">
        <v>47.47</v>
      </c>
      <c r="M20" s="630">
        <v>94.94</v>
      </c>
      <c r="N20" s="627">
        <v>2</v>
      </c>
      <c r="O20" s="631">
        <v>0.5</v>
      </c>
      <c r="P20" s="630">
        <v>94.94</v>
      </c>
      <c r="Q20" s="632">
        <v>1</v>
      </c>
      <c r="R20" s="627">
        <v>2</v>
      </c>
      <c r="S20" s="632">
        <v>1</v>
      </c>
      <c r="T20" s="631">
        <v>0.5</v>
      </c>
      <c r="U20" s="633">
        <v>1</v>
      </c>
    </row>
    <row r="21" spans="1:21" ht="14.4" customHeight="1" x14ac:dyDescent="0.3">
      <c r="A21" s="626">
        <v>34</v>
      </c>
      <c r="B21" s="627" t="s">
        <v>664</v>
      </c>
      <c r="C21" s="627" t="s">
        <v>666</v>
      </c>
      <c r="D21" s="628" t="s">
        <v>813</v>
      </c>
      <c r="E21" s="629" t="s">
        <v>681</v>
      </c>
      <c r="F21" s="627" t="s">
        <v>665</v>
      </c>
      <c r="G21" s="627" t="s">
        <v>733</v>
      </c>
      <c r="H21" s="627" t="s">
        <v>504</v>
      </c>
      <c r="I21" s="627" t="s">
        <v>737</v>
      </c>
      <c r="J21" s="627" t="s">
        <v>738</v>
      </c>
      <c r="K21" s="627" t="s">
        <v>739</v>
      </c>
      <c r="L21" s="630">
        <v>42.05</v>
      </c>
      <c r="M21" s="630">
        <v>84.1</v>
      </c>
      <c r="N21" s="627">
        <v>2</v>
      </c>
      <c r="O21" s="631">
        <v>1.5</v>
      </c>
      <c r="P21" s="630">
        <v>84.1</v>
      </c>
      <c r="Q21" s="632">
        <v>1</v>
      </c>
      <c r="R21" s="627">
        <v>2</v>
      </c>
      <c r="S21" s="632">
        <v>1</v>
      </c>
      <c r="T21" s="631">
        <v>1.5</v>
      </c>
      <c r="U21" s="633">
        <v>1</v>
      </c>
    </row>
    <row r="22" spans="1:21" ht="14.4" customHeight="1" x14ac:dyDescent="0.3">
      <c r="A22" s="626">
        <v>34</v>
      </c>
      <c r="B22" s="627" t="s">
        <v>664</v>
      </c>
      <c r="C22" s="627" t="s">
        <v>666</v>
      </c>
      <c r="D22" s="628" t="s">
        <v>813</v>
      </c>
      <c r="E22" s="629" t="s">
        <v>681</v>
      </c>
      <c r="F22" s="627" t="s">
        <v>665</v>
      </c>
      <c r="G22" s="627" t="s">
        <v>740</v>
      </c>
      <c r="H22" s="627" t="s">
        <v>530</v>
      </c>
      <c r="I22" s="627" t="s">
        <v>741</v>
      </c>
      <c r="J22" s="627" t="s">
        <v>742</v>
      </c>
      <c r="K22" s="627" t="s">
        <v>743</v>
      </c>
      <c r="L22" s="630">
        <v>85.02</v>
      </c>
      <c r="M22" s="630">
        <v>85.02</v>
      </c>
      <c r="N22" s="627">
        <v>1</v>
      </c>
      <c r="O22" s="631">
        <v>0.5</v>
      </c>
      <c r="P22" s="630">
        <v>85.02</v>
      </c>
      <c r="Q22" s="632">
        <v>1</v>
      </c>
      <c r="R22" s="627">
        <v>1</v>
      </c>
      <c r="S22" s="632">
        <v>1</v>
      </c>
      <c r="T22" s="631">
        <v>0.5</v>
      </c>
      <c r="U22" s="633">
        <v>1</v>
      </c>
    </row>
    <row r="23" spans="1:21" ht="14.4" customHeight="1" x14ac:dyDescent="0.3">
      <c r="A23" s="626">
        <v>34</v>
      </c>
      <c r="B23" s="627" t="s">
        <v>664</v>
      </c>
      <c r="C23" s="627" t="s">
        <v>666</v>
      </c>
      <c r="D23" s="628" t="s">
        <v>813</v>
      </c>
      <c r="E23" s="629" t="s">
        <v>681</v>
      </c>
      <c r="F23" s="627" t="s">
        <v>665</v>
      </c>
      <c r="G23" s="627" t="s">
        <v>744</v>
      </c>
      <c r="H23" s="627" t="s">
        <v>504</v>
      </c>
      <c r="I23" s="627" t="s">
        <v>745</v>
      </c>
      <c r="J23" s="627" t="s">
        <v>746</v>
      </c>
      <c r="K23" s="627" t="s">
        <v>747</v>
      </c>
      <c r="L23" s="630">
        <v>159.71</v>
      </c>
      <c r="M23" s="630">
        <v>159.71</v>
      </c>
      <c r="N23" s="627">
        <v>1</v>
      </c>
      <c r="O23" s="631">
        <v>0.5</v>
      </c>
      <c r="P23" s="630">
        <v>159.71</v>
      </c>
      <c r="Q23" s="632">
        <v>1</v>
      </c>
      <c r="R23" s="627">
        <v>1</v>
      </c>
      <c r="S23" s="632">
        <v>1</v>
      </c>
      <c r="T23" s="631">
        <v>0.5</v>
      </c>
      <c r="U23" s="633">
        <v>1</v>
      </c>
    </row>
    <row r="24" spans="1:21" ht="14.4" customHeight="1" x14ac:dyDescent="0.3">
      <c r="A24" s="626">
        <v>34</v>
      </c>
      <c r="B24" s="627" t="s">
        <v>664</v>
      </c>
      <c r="C24" s="627" t="s">
        <v>666</v>
      </c>
      <c r="D24" s="628" t="s">
        <v>813</v>
      </c>
      <c r="E24" s="629" t="s">
        <v>681</v>
      </c>
      <c r="F24" s="627" t="s">
        <v>665</v>
      </c>
      <c r="G24" s="627" t="s">
        <v>721</v>
      </c>
      <c r="H24" s="627" t="s">
        <v>504</v>
      </c>
      <c r="I24" s="627" t="s">
        <v>722</v>
      </c>
      <c r="J24" s="627" t="s">
        <v>723</v>
      </c>
      <c r="K24" s="627" t="s">
        <v>724</v>
      </c>
      <c r="L24" s="630">
        <v>89.91</v>
      </c>
      <c r="M24" s="630">
        <v>539.46</v>
      </c>
      <c r="N24" s="627">
        <v>6</v>
      </c>
      <c r="O24" s="631">
        <v>1.5</v>
      </c>
      <c r="P24" s="630">
        <v>539.46</v>
      </c>
      <c r="Q24" s="632">
        <v>1</v>
      </c>
      <c r="R24" s="627">
        <v>6</v>
      </c>
      <c r="S24" s="632">
        <v>1</v>
      </c>
      <c r="T24" s="631">
        <v>1.5</v>
      </c>
      <c r="U24" s="633">
        <v>1</v>
      </c>
    </row>
    <row r="25" spans="1:21" ht="14.4" customHeight="1" x14ac:dyDescent="0.3">
      <c r="A25" s="626">
        <v>34</v>
      </c>
      <c r="B25" s="627" t="s">
        <v>664</v>
      </c>
      <c r="C25" s="627" t="s">
        <v>666</v>
      </c>
      <c r="D25" s="628" t="s">
        <v>813</v>
      </c>
      <c r="E25" s="629" t="s">
        <v>681</v>
      </c>
      <c r="F25" s="627" t="s">
        <v>665</v>
      </c>
      <c r="G25" s="627" t="s">
        <v>748</v>
      </c>
      <c r="H25" s="627" t="s">
        <v>504</v>
      </c>
      <c r="I25" s="627" t="s">
        <v>749</v>
      </c>
      <c r="J25" s="627" t="s">
        <v>750</v>
      </c>
      <c r="K25" s="627" t="s">
        <v>751</v>
      </c>
      <c r="L25" s="630">
        <v>132.97999999999999</v>
      </c>
      <c r="M25" s="630">
        <v>132.97999999999999</v>
      </c>
      <c r="N25" s="627">
        <v>1</v>
      </c>
      <c r="O25" s="631">
        <v>1</v>
      </c>
      <c r="P25" s="630">
        <v>132.97999999999999</v>
      </c>
      <c r="Q25" s="632">
        <v>1</v>
      </c>
      <c r="R25" s="627">
        <v>1</v>
      </c>
      <c r="S25" s="632">
        <v>1</v>
      </c>
      <c r="T25" s="631">
        <v>1</v>
      </c>
      <c r="U25" s="633">
        <v>1</v>
      </c>
    </row>
    <row r="26" spans="1:21" ht="14.4" customHeight="1" x14ac:dyDescent="0.3">
      <c r="A26" s="626">
        <v>34</v>
      </c>
      <c r="B26" s="627" t="s">
        <v>664</v>
      </c>
      <c r="C26" s="627" t="s">
        <v>666</v>
      </c>
      <c r="D26" s="628" t="s">
        <v>813</v>
      </c>
      <c r="E26" s="629" t="s">
        <v>681</v>
      </c>
      <c r="F26" s="627" t="s">
        <v>665</v>
      </c>
      <c r="G26" s="627" t="s">
        <v>752</v>
      </c>
      <c r="H26" s="627" t="s">
        <v>504</v>
      </c>
      <c r="I26" s="627" t="s">
        <v>753</v>
      </c>
      <c r="J26" s="627" t="s">
        <v>754</v>
      </c>
      <c r="K26" s="627" t="s">
        <v>755</v>
      </c>
      <c r="L26" s="630">
        <v>69.59</v>
      </c>
      <c r="M26" s="630">
        <v>69.59</v>
      </c>
      <c r="N26" s="627">
        <v>1</v>
      </c>
      <c r="O26" s="631">
        <v>1</v>
      </c>
      <c r="P26" s="630"/>
      <c r="Q26" s="632">
        <v>0</v>
      </c>
      <c r="R26" s="627"/>
      <c r="S26" s="632">
        <v>0</v>
      </c>
      <c r="T26" s="631"/>
      <c r="U26" s="633">
        <v>0</v>
      </c>
    </row>
    <row r="27" spans="1:21" ht="14.4" customHeight="1" x14ac:dyDescent="0.3">
      <c r="A27" s="626">
        <v>34</v>
      </c>
      <c r="B27" s="627" t="s">
        <v>664</v>
      </c>
      <c r="C27" s="627" t="s">
        <v>666</v>
      </c>
      <c r="D27" s="628" t="s">
        <v>813</v>
      </c>
      <c r="E27" s="629" t="s">
        <v>681</v>
      </c>
      <c r="F27" s="627" t="s">
        <v>665</v>
      </c>
      <c r="G27" s="627" t="s">
        <v>756</v>
      </c>
      <c r="H27" s="627" t="s">
        <v>504</v>
      </c>
      <c r="I27" s="627" t="s">
        <v>757</v>
      </c>
      <c r="J27" s="627" t="s">
        <v>758</v>
      </c>
      <c r="K27" s="627" t="s">
        <v>759</v>
      </c>
      <c r="L27" s="630">
        <v>119.14</v>
      </c>
      <c r="M27" s="630">
        <v>119.14</v>
      </c>
      <c r="N27" s="627">
        <v>1</v>
      </c>
      <c r="O27" s="631">
        <v>1</v>
      </c>
      <c r="P27" s="630">
        <v>119.14</v>
      </c>
      <c r="Q27" s="632">
        <v>1</v>
      </c>
      <c r="R27" s="627">
        <v>1</v>
      </c>
      <c r="S27" s="632">
        <v>1</v>
      </c>
      <c r="T27" s="631">
        <v>1</v>
      </c>
      <c r="U27" s="633">
        <v>1</v>
      </c>
    </row>
    <row r="28" spans="1:21" ht="14.4" customHeight="1" x14ac:dyDescent="0.3">
      <c r="A28" s="626">
        <v>34</v>
      </c>
      <c r="B28" s="627" t="s">
        <v>664</v>
      </c>
      <c r="C28" s="627" t="s">
        <v>666</v>
      </c>
      <c r="D28" s="628" t="s">
        <v>813</v>
      </c>
      <c r="E28" s="629" t="s">
        <v>681</v>
      </c>
      <c r="F28" s="627" t="s">
        <v>665</v>
      </c>
      <c r="G28" s="627" t="s">
        <v>760</v>
      </c>
      <c r="H28" s="627" t="s">
        <v>530</v>
      </c>
      <c r="I28" s="627" t="s">
        <v>761</v>
      </c>
      <c r="J28" s="627" t="s">
        <v>762</v>
      </c>
      <c r="K28" s="627" t="s">
        <v>763</v>
      </c>
      <c r="L28" s="630">
        <v>154.36000000000001</v>
      </c>
      <c r="M28" s="630">
        <v>154.36000000000001</v>
      </c>
      <c r="N28" s="627">
        <v>1</v>
      </c>
      <c r="O28" s="631">
        <v>0.5</v>
      </c>
      <c r="P28" s="630">
        <v>154.36000000000001</v>
      </c>
      <c r="Q28" s="632">
        <v>1</v>
      </c>
      <c r="R28" s="627">
        <v>1</v>
      </c>
      <c r="S28" s="632">
        <v>1</v>
      </c>
      <c r="T28" s="631">
        <v>0.5</v>
      </c>
      <c r="U28" s="633">
        <v>1</v>
      </c>
    </row>
    <row r="29" spans="1:21" ht="14.4" customHeight="1" x14ac:dyDescent="0.3">
      <c r="A29" s="626">
        <v>34</v>
      </c>
      <c r="B29" s="627" t="s">
        <v>664</v>
      </c>
      <c r="C29" s="627" t="s">
        <v>666</v>
      </c>
      <c r="D29" s="628" t="s">
        <v>813</v>
      </c>
      <c r="E29" s="629" t="s">
        <v>683</v>
      </c>
      <c r="F29" s="627" t="s">
        <v>665</v>
      </c>
      <c r="G29" s="627" t="s">
        <v>764</v>
      </c>
      <c r="H29" s="627" t="s">
        <v>504</v>
      </c>
      <c r="I29" s="627" t="s">
        <v>765</v>
      </c>
      <c r="J29" s="627" t="s">
        <v>766</v>
      </c>
      <c r="K29" s="627" t="s">
        <v>767</v>
      </c>
      <c r="L29" s="630">
        <v>1295.6400000000001</v>
      </c>
      <c r="M29" s="630">
        <v>2591.2800000000002</v>
      </c>
      <c r="N29" s="627">
        <v>2</v>
      </c>
      <c r="O29" s="631">
        <v>1</v>
      </c>
      <c r="P29" s="630">
        <v>2591.2800000000002</v>
      </c>
      <c r="Q29" s="632">
        <v>1</v>
      </c>
      <c r="R29" s="627">
        <v>2</v>
      </c>
      <c r="S29" s="632">
        <v>1</v>
      </c>
      <c r="T29" s="631">
        <v>1</v>
      </c>
      <c r="U29" s="633">
        <v>1</v>
      </c>
    </row>
    <row r="30" spans="1:21" ht="14.4" customHeight="1" x14ac:dyDescent="0.3">
      <c r="A30" s="626">
        <v>34</v>
      </c>
      <c r="B30" s="627" t="s">
        <v>664</v>
      </c>
      <c r="C30" s="627" t="s">
        <v>666</v>
      </c>
      <c r="D30" s="628" t="s">
        <v>813</v>
      </c>
      <c r="E30" s="629" t="s">
        <v>683</v>
      </c>
      <c r="F30" s="627" t="s">
        <v>665</v>
      </c>
      <c r="G30" s="627" t="s">
        <v>721</v>
      </c>
      <c r="H30" s="627" t="s">
        <v>504</v>
      </c>
      <c r="I30" s="627" t="s">
        <v>768</v>
      </c>
      <c r="J30" s="627" t="s">
        <v>769</v>
      </c>
      <c r="K30" s="627" t="s">
        <v>770</v>
      </c>
      <c r="L30" s="630">
        <v>48.09</v>
      </c>
      <c r="M30" s="630">
        <v>96.18</v>
      </c>
      <c r="N30" s="627">
        <v>2</v>
      </c>
      <c r="O30" s="631">
        <v>1</v>
      </c>
      <c r="P30" s="630">
        <v>96.18</v>
      </c>
      <c r="Q30" s="632">
        <v>1</v>
      </c>
      <c r="R30" s="627">
        <v>2</v>
      </c>
      <c r="S30" s="632">
        <v>1</v>
      </c>
      <c r="T30" s="631">
        <v>1</v>
      </c>
      <c r="U30" s="633">
        <v>1</v>
      </c>
    </row>
    <row r="31" spans="1:21" ht="14.4" customHeight="1" x14ac:dyDescent="0.3">
      <c r="A31" s="626">
        <v>34</v>
      </c>
      <c r="B31" s="627" t="s">
        <v>664</v>
      </c>
      <c r="C31" s="627" t="s">
        <v>666</v>
      </c>
      <c r="D31" s="628" t="s">
        <v>813</v>
      </c>
      <c r="E31" s="629" t="s">
        <v>679</v>
      </c>
      <c r="F31" s="627" t="s">
        <v>665</v>
      </c>
      <c r="G31" s="627" t="s">
        <v>771</v>
      </c>
      <c r="H31" s="627" t="s">
        <v>504</v>
      </c>
      <c r="I31" s="627" t="s">
        <v>772</v>
      </c>
      <c r="J31" s="627" t="s">
        <v>773</v>
      </c>
      <c r="K31" s="627" t="s">
        <v>774</v>
      </c>
      <c r="L31" s="630">
        <v>86.43</v>
      </c>
      <c r="M31" s="630">
        <v>259.29000000000002</v>
      </c>
      <c r="N31" s="627">
        <v>3</v>
      </c>
      <c r="O31" s="631">
        <v>1</v>
      </c>
      <c r="P31" s="630">
        <v>259.29000000000002</v>
      </c>
      <c r="Q31" s="632">
        <v>1</v>
      </c>
      <c r="R31" s="627">
        <v>3</v>
      </c>
      <c r="S31" s="632">
        <v>1</v>
      </c>
      <c r="T31" s="631">
        <v>1</v>
      </c>
      <c r="U31" s="633">
        <v>1</v>
      </c>
    </row>
    <row r="32" spans="1:21" ht="14.4" customHeight="1" x14ac:dyDescent="0.3">
      <c r="A32" s="626">
        <v>34</v>
      </c>
      <c r="B32" s="627" t="s">
        <v>664</v>
      </c>
      <c r="C32" s="627" t="s">
        <v>666</v>
      </c>
      <c r="D32" s="628" t="s">
        <v>813</v>
      </c>
      <c r="E32" s="629" t="s">
        <v>682</v>
      </c>
      <c r="F32" s="627" t="s">
        <v>665</v>
      </c>
      <c r="G32" s="627" t="s">
        <v>775</v>
      </c>
      <c r="H32" s="627" t="s">
        <v>504</v>
      </c>
      <c r="I32" s="627" t="s">
        <v>776</v>
      </c>
      <c r="J32" s="627" t="s">
        <v>777</v>
      </c>
      <c r="K32" s="627" t="s">
        <v>778</v>
      </c>
      <c r="L32" s="630">
        <v>176.32</v>
      </c>
      <c r="M32" s="630">
        <v>528.96</v>
      </c>
      <c r="N32" s="627">
        <v>3</v>
      </c>
      <c r="O32" s="631">
        <v>1.5</v>
      </c>
      <c r="P32" s="630">
        <v>528.96</v>
      </c>
      <c r="Q32" s="632">
        <v>1</v>
      </c>
      <c r="R32" s="627">
        <v>3</v>
      </c>
      <c r="S32" s="632">
        <v>1</v>
      </c>
      <c r="T32" s="631">
        <v>1.5</v>
      </c>
      <c r="U32" s="633">
        <v>1</v>
      </c>
    </row>
    <row r="33" spans="1:21" ht="14.4" customHeight="1" x14ac:dyDescent="0.3">
      <c r="A33" s="626">
        <v>34</v>
      </c>
      <c r="B33" s="627" t="s">
        <v>664</v>
      </c>
      <c r="C33" s="627" t="s">
        <v>666</v>
      </c>
      <c r="D33" s="628" t="s">
        <v>813</v>
      </c>
      <c r="E33" s="629" t="s">
        <v>682</v>
      </c>
      <c r="F33" s="627" t="s">
        <v>665</v>
      </c>
      <c r="G33" s="627" t="s">
        <v>779</v>
      </c>
      <c r="H33" s="627" t="s">
        <v>530</v>
      </c>
      <c r="I33" s="627" t="s">
        <v>780</v>
      </c>
      <c r="J33" s="627" t="s">
        <v>781</v>
      </c>
      <c r="K33" s="627" t="s">
        <v>782</v>
      </c>
      <c r="L33" s="630">
        <v>902.57</v>
      </c>
      <c r="M33" s="630">
        <v>1805.14</v>
      </c>
      <c r="N33" s="627">
        <v>2</v>
      </c>
      <c r="O33" s="631">
        <v>0.5</v>
      </c>
      <c r="P33" s="630">
        <v>1805.14</v>
      </c>
      <c r="Q33" s="632">
        <v>1</v>
      </c>
      <c r="R33" s="627">
        <v>2</v>
      </c>
      <c r="S33" s="632">
        <v>1</v>
      </c>
      <c r="T33" s="631">
        <v>0.5</v>
      </c>
      <c r="U33" s="633">
        <v>1</v>
      </c>
    </row>
    <row r="34" spans="1:21" ht="14.4" customHeight="1" x14ac:dyDescent="0.3">
      <c r="A34" s="626">
        <v>34</v>
      </c>
      <c r="B34" s="627" t="s">
        <v>664</v>
      </c>
      <c r="C34" s="627" t="s">
        <v>666</v>
      </c>
      <c r="D34" s="628" t="s">
        <v>813</v>
      </c>
      <c r="E34" s="629" t="s">
        <v>682</v>
      </c>
      <c r="F34" s="627" t="s">
        <v>665</v>
      </c>
      <c r="G34" s="627" t="s">
        <v>729</v>
      </c>
      <c r="H34" s="627" t="s">
        <v>530</v>
      </c>
      <c r="I34" s="627" t="s">
        <v>783</v>
      </c>
      <c r="J34" s="627" t="s">
        <v>731</v>
      </c>
      <c r="K34" s="627" t="s">
        <v>784</v>
      </c>
      <c r="L34" s="630">
        <v>115.33</v>
      </c>
      <c r="M34" s="630">
        <v>230.66</v>
      </c>
      <c r="N34" s="627">
        <v>2</v>
      </c>
      <c r="O34" s="631">
        <v>1</v>
      </c>
      <c r="P34" s="630">
        <v>230.66</v>
      </c>
      <c r="Q34" s="632">
        <v>1</v>
      </c>
      <c r="R34" s="627">
        <v>2</v>
      </c>
      <c r="S34" s="632">
        <v>1</v>
      </c>
      <c r="T34" s="631">
        <v>1</v>
      </c>
      <c r="U34" s="633">
        <v>1</v>
      </c>
    </row>
    <row r="35" spans="1:21" ht="14.4" customHeight="1" x14ac:dyDescent="0.3">
      <c r="A35" s="626">
        <v>34</v>
      </c>
      <c r="B35" s="627" t="s">
        <v>664</v>
      </c>
      <c r="C35" s="627" t="s">
        <v>666</v>
      </c>
      <c r="D35" s="628" t="s">
        <v>813</v>
      </c>
      <c r="E35" s="629" t="s">
        <v>676</v>
      </c>
      <c r="F35" s="627" t="s">
        <v>665</v>
      </c>
      <c r="G35" s="627" t="s">
        <v>785</v>
      </c>
      <c r="H35" s="627" t="s">
        <v>504</v>
      </c>
      <c r="I35" s="627" t="s">
        <v>786</v>
      </c>
      <c r="J35" s="627" t="s">
        <v>787</v>
      </c>
      <c r="K35" s="627" t="s">
        <v>788</v>
      </c>
      <c r="L35" s="630">
        <v>52.16</v>
      </c>
      <c r="M35" s="630">
        <v>104.32</v>
      </c>
      <c r="N35" s="627">
        <v>2</v>
      </c>
      <c r="O35" s="631">
        <v>0.5</v>
      </c>
      <c r="P35" s="630">
        <v>104.32</v>
      </c>
      <c r="Q35" s="632">
        <v>1</v>
      </c>
      <c r="R35" s="627">
        <v>2</v>
      </c>
      <c r="S35" s="632">
        <v>1</v>
      </c>
      <c r="T35" s="631">
        <v>0.5</v>
      </c>
      <c r="U35" s="633">
        <v>1</v>
      </c>
    </row>
    <row r="36" spans="1:21" ht="14.4" customHeight="1" x14ac:dyDescent="0.3">
      <c r="A36" s="626">
        <v>34</v>
      </c>
      <c r="B36" s="627" t="s">
        <v>664</v>
      </c>
      <c r="C36" s="627" t="s">
        <v>666</v>
      </c>
      <c r="D36" s="628" t="s">
        <v>813</v>
      </c>
      <c r="E36" s="629" t="s">
        <v>676</v>
      </c>
      <c r="F36" s="627" t="s">
        <v>665</v>
      </c>
      <c r="G36" s="627" t="s">
        <v>701</v>
      </c>
      <c r="H36" s="627" t="s">
        <v>504</v>
      </c>
      <c r="I36" s="627" t="s">
        <v>789</v>
      </c>
      <c r="J36" s="627" t="s">
        <v>790</v>
      </c>
      <c r="K36" s="627" t="s">
        <v>791</v>
      </c>
      <c r="L36" s="630">
        <v>656.81</v>
      </c>
      <c r="M36" s="630">
        <v>1970.4299999999998</v>
      </c>
      <c r="N36" s="627">
        <v>3</v>
      </c>
      <c r="O36" s="631">
        <v>1.5</v>
      </c>
      <c r="P36" s="630">
        <v>1970.4299999999998</v>
      </c>
      <c r="Q36" s="632">
        <v>1</v>
      </c>
      <c r="R36" s="627">
        <v>3</v>
      </c>
      <c r="S36" s="632">
        <v>1</v>
      </c>
      <c r="T36" s="631">
        <v>1.5</v>
      </c>
      <c r="U36" s="633">
        <v>1</v>
      </c>
    </row>
    <row r="37" spans="1:21" ht="14.4" customHeight="1" x14ac:dyDescent="0.3">
      <c r="A37" s="626">
        <v>34</v>
      </c>
      <c r="B37" s="627" t="s">
        <v>664</v>
      </c>
      <c r="C37" s="627" t="s">
        <v>666</v>
      </c>
      <c r="D37" s="628" t="s">
        <v>813</v>
      </c>
      <c r="E37" s="629" t="s">
        <v>676</v>
      </c>
      <c r="F37" s="627" t="s">
        <v>665</v>
      </c>
      <c r="G37" s="627" t="s">
        <v>721</v>
      </c>
      <c r="H37" s="627" t="s">
        <v>504</v>
      </c>
      <c r="I37" s="627" t="s">
        <v>768</v>
      </c>
      <c r="J37" s="627" t="s">
        <v>769</v>
      </c>
      <c r="K37" s="627" t="s">
        <v>770</v>
      </c>
      <c r="L37" s="630">
        <v>48.09</v>
      </c>
      <c r="M37" s="630">
        <v>48.09</v>
      </c>
      <c r="N37" s="627">
        <v>1</v>
      </c>
      <c r="O37" s="631">
        <v>1</v>
      </c>
      <c r="P37" s="630">
        <v>48.09</v>
      </c>
      <c r="Q37" s="632">
        <v>1</v>
      </c>
      <c r="R37" s="627">
        <v>1</v>
      </c>
      <c r="S37" s="632">
        <v>1</v>
      </c>
      <c r="T37" s="631">
        <v>1</v>
      </c>
      <c r="U37" s="633">
        <v>1</v>
      </c>
    </row>
    <row r="38" spans="1:21" ht="14.4" customHeight="1" x14ac:dyDescent="0.3">
      <c r="A38" s="626">
        <v>34</v>
      </c>
      <c r="B38" s="627" t="s">
        <v>664</v>
      </c>
      <c r="C38" s="627" t="s">
        <v>666</v>
      </c>
      <c r="D38" s="628" t="s">
        <v>813</v>
      </c>
      <c r="E38" s="629" t="s">
        <v>676</v>
      </c>
      <c r="F38" s="627" t="s">
        <v>665</v>
      </c>
      <c r="G38" s="627" t="s">
        <v>792</v>
      </c>
      <c r="H38" s="627" t="s">
        <v>504</v>
      </c>
      <c r="I38" s="627" t="s">
        <v>793</v>
      </c>
      <c r="J38" s="627" t="s">
        <v>794</v>
      </c>
      <c r="K38" s="627" t="s">
        <v>795</v>
      </c>
      <c r="L38" s="630">
        <v>0</v>
      </c>
      <c r="M38" s="630">
        <v>0</v>
      </c>
      <c r="N38" s="627">
        <v>1</v>
      </c>
      <c r="O38" s="631">
        <v>1</v>
      </c>
      <c r="P38" s="630">
        <v>0</v>
      </c>
      <c r="Q38" s="632"/>
      <c r="R38" s="627">
        <v>1</v>
      </c>
      <c r="S38" s="632">
        <v>1</v>
      </c>
      <c r="T38" s="631">
        <v>1</v>
      </c>
      <c r="U38" s="633">
        <v>1</v>
      </c>
    </row>
    <row r="39" spans="1:21" ht="14.4" customHeight="1" x14ac:dyDescent="0.3">
      <c r="A39" s="626">
        <v>34</v>
      </c>
      <c r="B39" s="627" t="s">
        <v>664</v>
      </c>
      <c r="C39" s="627" t="s">
        <v>666</v>
      </c>
      <c r="D39" s="628" t="s">
        <v>813</v>
      </c>
      <c r="E39" s="629" t="s">
        <v>676</v>
      </c>
      <c r="F39" s="627" t="s">
        <v>665</v>
      </c>
      <c r="G39" s="627" t="s">
        <v>792</v>
      </c>
      <c r="H39" s="627" t="s">
        <v>504</v>
      </c>
      <c r="I39" s="627" t="s">
        <v>796</v>
      </c>
      <c r="J39" s="627" t="s">
        <v>794</v>
      </c>
      <c r="K39" s="627" t="s">
        <v>797</v>
      </c>
      <c r="L39" s="630">
        <v>0</v>
      </c>
      <c r="M39" s="630">
        <v>0</v>
      </c>
      <c r="N39" s="627">
        <v>1</v>
      </c>
      <c r="O39" s="631">
        <v>1</v>
      </c>
      <c r="P39" s="630"/>
      <c r="Q39" s="632"/>
      <c r="R39" s="627"/>
      <c r="S39" s="632">
        <v>0</v>
      </c>
      <c r="T39" s="631"/>
      <c r="U39" s="633">
        <v>0</v>
      </c>
    </row>
    <row r="40" spans="1:21" ht="14.4" customHeight="1" x14ac:dyDescent="0.3">
      <c r="A40" s="626">
        <v>34</v>
      </c>
      <c r="B40" s="627" t="s">
        <v>664</v>
      </c>
      <c r="C40" s="627" t="s">
        <v>666</v>
      </c>
      <c r="D40" s="628" t="s">
        <v>813</v>
      </c>
      <c r="E40" s="629" t="s">
        <v>674</v>
      </c>
      <c r="F40" s="627" t="s">
        <v>665</v>
      </c>
      <c r="G40" s="627" t="s">
        <v>713</v>
      </c>
      <c r="H40" s="627" t="s">
        <v>530</v>
      </c>
      <c r="I40" s="627" t="s">
        <v>798</v>
      </c>
      <c r="J40" s="627" t="s">
        <v>799</v>
      </c>
      <c r="K40" s="627" t="s">
        <v>800</v>
      </c>
      <c r="L40" s="630">
        <v>119.7</v>
      </c>
      <c r="M40" s="630">
        <v>119.7</v>
      </c>
      <c r="N40" s="627">
        <v>1</v>
      </c>
      <c r="O40" s="631">
        <v>1</v>
      </c>
      <c r="P40" s="630">
        <v>119.7</v>
      </c>
      <c r="Q40" s="632">
        <v>1</v>
      </c>
      <c r="R40" s="627">
        <v>1</v>
      </c>
      <c r="S40" s="632">
        <v>1</v>
      </c>
      <c r="T40" s="631">
        <v>1</v>
      </c>
      <c r="U40" s="633">
        <v>1</v>
      </c>
    </row>
    <row r="41" spans="1:21" ht="14.4" customHeight="1" x14ac:dyDescent="0.3">
      <c r="A41" s="626">
        <v>34</v>
      </c>
      <c r="B41" s="627" t="s">
        <v>664</v>
      </c>
      <c r="C41" s="627" t="s">
        <v>666</v>
      </c>
      <c r="D41" s="628" t="s">
        <v>813</v>
      </c>
      <c r="E41" s="629" t="s">
        <v>674</v>
      </c>
      <c r="F41" s="627" t="s">
        <v>665</v>
      </c>
      <c r="G41" s="627" t="s">
        <v>705</v>
      </c>
      <c r="H41" s="627" t="s">
        <v>504</v>
      </c>
      <c r="I41" s="627" t="s">
        <v>801</v>
      </c>
      <c r="J41" s="627" t="s">
        <v>707</v>
      </c>
      <c r="K41" s="627" t="s">
        <v>802</v>
      </c>
      <c r="L41" s="630">
        <v>94.7</v>
      </c>
      <c r="M41" s="630">
        <v>189.4</v>
      </c>
      <c r="N41" s="627">
        <v>2</v>
      </c>
      <c r="O41" s="631">
        <v>1</v>
      </c>
      <c r="P41" s="630">
        <v>189.4</v>
      </c>
      <c r="Q41" s="632">
        <v>1</v>
      </c>
      <c r="R41" s="627">
        <v>2</v>
      </c>
      <c r="S41" s="632">
        <v>1</v>
      </c>
      <c r="T41" s="631">
        <v>1</v>
      </c>
      <c r="U41" s="633">
        <v>1</v>
      </c>
    </row>
    <row r="42" spans="1:21" ht="14.4" customHeight="1" x14ac:dyDescent="0.3">
      <c r="A42" s="626">
        <v>34</v>
      </c>
      <c r="B42" s="627" t="s">
        <v>664</v>
      </c>
      <c r="C42" s="627" t="s">
        <v>666</v>
      </c>
      <c r="D42" s="628" t="s">
        <v>813</v>
      </c>
      <c r="E42" s="629" t="s">
        <v>674</v>
      </c>
      <c r="F42" s="627" t="s">
        <v>665</v>
      </c>
      <c r="G42" s="627" t="s">
        <v>721</v>
      </c>
      <c r="H42" s="627" t="s">
        <v>504</v>
      </c>
      <c r="I42" s="627" t="s">
        <v>768</v>
      </c>
      <c r="J42" s="627" t="s">
        <v>769</v>
      </c>
      <c r="K42" s="627" t="s">
        <v>770</v>
      </c>
      <c r="L42" s="630">
        <v>48.09</v>
      </c>
      <c r="M42" s="630">
        <v>48.09</v>
      </c>
      <c r="N42" s="627">
        <v>1</v>
      </c>
      <c r="O42" s="631"/>
      <c r="P42" s="630"/>
      <c r="Q42" s="632">
        <v>0</v>
      </c>
      <c r="R42" s="627"/>
      <c r="S42" s="632">
        <v>0</v>
      </c>
      <c r="T42" s="631"/>
      <c r="U42" s="633"/>
    </row>
    <row r="43" spans="1:21" ht="14.4" customHeight="1" x14ac:dyDescent="0.3">
      <c r="A43" s="626">
        <v>34</v>
      </c>
      <c r="B43" s="627" t="s">
        <v>664</v>
      </c>
      <c r="C43" s="627" t="s">
        <v>666</v>
      </c>
      <c r="D43" s="628" t="s">
        <v>813</v>
      </c>
      <c r="E43" s="629" t="s">
        <v>674</v>
      </c>
      <c r="F43" s="627" t="s">
        <v>665</v>
      </c>
      <c r="G43" s="627" t="s">
        <v>803</v>
      </c>
      <c r="H43" s="627" t="s">
        <v>504</v>
      </c>
      <c r="I43" s="627" t="s">
        <v>804</v>
      </c>
      <c r="J43" s="627" t="s">
        <v>805</v>
      </c>
      <c r="K43" s="627" t="s">
        <v>806</v>
      </c>
      <c r="L43" s="630">
        <v>73.09</v>
      </c>
      <c r="M43" s="630">
        <v>219.27</v>
      </c>
      <c r="N43" s="627">
        <v>3</v>
      </c>
      <c r="O43" s="631"/>
      <c r="P43" s="630">
        <v>219.27</v>
      </c>
      <c r="Q43" s="632">
        <v>1</v>
      </c>
      <c r="R43" s="627">
        <v>3</v>
      </c>
      <c r="S43" s="632">
        <v>1</v>
      </c>
      <c r="T43" s="631"/>
      <c r="U43" s="633"/>
    </row>
    <row r="44" spans="1:21" ht="14.4" customHeight="1" x14ac:dyDescent="0.3">
      <c r="A44" s="626">
        <v>34</v>
      </c>
      <c r="B44" s="627" t="s">
        <v>664</v>
      </c>
      <c r="C44" s="627" t="s">
        <v>666</v>
      </c>
      <c r="D44" s="628" t="s">
        <v>813</v>
      </c>
      <c r="E44" s="629" t="s">
        <v>680</v>
      </c>
      <c r="F44" s="627" t="s">
        <v>665</v>
      </c>
      <c r="G44" s="627" t="s">
        <v>721</v>
      </c>
      <c r="H44" s="627" t="s">
        <v>504</v>
      </c>
      <c r="I44" s="627" t="s">
        <v>722</v>
      </c>
      <c r="J44" s="627" t="s">
        <v>723</v>
      </c>
      <c r="K44" s="627" t="s">
        <v>724</v>
      </c>
      <c r="L44" s="630">
        <v>89.91</v>
      </c>
      <c r="M44" s="630">
        <v>89.91</v>
      </c>
      <c r="N44" s="627">
        <v>1</v>
      </c>
      <c r="O44" s="631">
        <v>1</v>
      </c>
      <c r="P44" s="630">
        <v>89.91</v>
      </c>
      <c r="Q44" s="632">
        <v>1</v>
      </c>
      <c r="R44" s="627">
        <v>1</v>
      </c>
      <c r="S44" s="632">
        <v>1</v>
      </c>
      <c r="T44" s="631">
        <v>1</v>
      </c>
      <c r="U44" s="633">
        <v>1</v>
      </c>
    </row>
    <row r="45" spans="1:21" ht="14.4" customHeight="1" x14ac:dyDescent="0.3">
      <c r="A45" s="626">
        <v>34</v>
      </c>
      <c r="B45" s="627" t="s">
        <v>664</v>
      </c>
      <c r="C45" s="627" t="s">
        <v>666</v>
      </c>
      <c r="D45" s="628" t="s">
        <v>813</v>
      </c>
      <c r="E45" s="629" t="s">
        <v>678</v>
      </c>
      <c r="F45" s="627" t="s">
        <v>665</v>
      </c>
      <c r="G45" s="627" t="s">
        <v>807</v>
      </c>
      <c r="H45" s="627" t="s">
        <v>504</v>
      </c>
      <c r="I45" s="627" t="s">
        <v>808</v>
      </c>
      <c r="J45" s="627" t="s">
        <v>598</v>
      </c>
      <c r="K45" s="627" t="s">
        <v>599</v>
      </c>
      <c r="L45" s="630">
        <v>0</v>
      </c>
      <c r="M45" s="630">
        <v>0</v>
      </c>
      <c r="N45" s="627">
        <v>1</v>
      </c>
      <c r="O45" s="631">
        <v>0.5</v>
      </c>
      <c r="P45" s="630">
        <v>0</v>
      </c>
      <c r="Q45" s="632"/>
      <c r="R45" s="627">
        <v>1</v>
      </c>
      <c r="S45" s="632">
        <v>1</v>
      </c>
      <c r="T45" s="631">
        <v>0.5</v>
      </c>
      <c r="U45" s="633">
        <v>1</v>
      </c>
    </row>
    <row r="46" spans="1:21" ht="14.4" customHeight="1" thickBot="1" x14ac:dyDescent="0.35">
      <c r="A46" s="634">
        <v>34</v>
      </c>
      <c r="B46" s="635" t="s">
        <v>664</v>
      </c>
      <c r="C46" s="635" t="s">
        <v>666</v>
      </c>
      <c r="D46" s="636" t="s">
        <v>813</v>
      </c>
      <c r="E46" s="637" t="s">
        <v>678</v>
      </c>
      <c r="F46" s="635" t="s">
        <v>665</v>
      </c>
      <c r="G46" s="635" t="s">
        <v>809</v>
      </c>
      <c r="H46" s="635" t="s">
        <v>504</v>
      </c>
      <c r="I46" s="635" t="s">
        <v>810</v>
      </c>
      <c r="J46" s="635" t="s">
        <v>811</v>
      </c>
      <c r="K46" s="635" t="s">
        <v>812</v>
      </c>
      <c r="L46" s="638">
        <v>61.97</v>
      </c>
      <c r="M46" s="638">
        <v>61.97</v>
      </c>
      <c r="N46" s="635">
        <v>1</v>
      </c>
      <c r="O46" s="639">
        <v>0.5</v>
      </c>
      <c r="P46" s="638">
        <v>61.97</v>
      </c>
      <c r="Q46" s="640">
        <v>1</v>
      </c>
      <c r="R46" s="635">
        <v>1</v>
      </c>
      <c r="S46" s="640">
        <v>1</v>
      </c>
      <c r="T46" s="639">
        <v>0.5</v>
      </c>
      <c r="U46" s="64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57" customWidth="1"/>
    <col min="2" max="2" width="10" style="236" customWidth="1"/>
    <col min="3" max="3" width="5.5546875" style="239" customWidth="1"/>
    <col min="4" max="4" width="10" style="236" customWidth="1"/>
    <col min="5" max="5" width="5.5546875" style="239" customWidth="1"/>
    <col min="6" max="6" width="10" style="236" customWidth="1"/>
    <col min="7" max="7" width="8.88671875" style="157" customWidth="1"/>
    <col min="8" max="16384" width="8.88671875" style="157"/>
  </cols>
  <sheetData>
    <row r="1" spans="1:6" ht="37.799999999999997" customHeight="1" thickBot="1" x14ac:dyDescent="0.4">
      <c r="A1" s="400" t="s">
        <v>815</v>
      </c>
      <c r="B1" s="401"/>
      <c r="C1" s="401"/>
      <c r="D1" s="401"/>
      <c r="E1" s="401"/>
      <c r="F1" s="401"/>
    </row>
    <row r="2" spans="1:6" ht="14.4" customHeight="1" thickBot="1" x14ac:dyDescent="0.35">
      <c r="A2" s="265" t="s">
        <v>278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402" t="s">
        <v>137</v>
      </c>
      <c r="C3" s="403"/>
      <c r="D3" s="404" t="s">
        <v>136</v>
      </c>
      <c r="E3" s="403"/>
      <c r="F3" s="93" t="s">
        <v>3</v>
      </c>
    </row>
    <row r="4" spans="1:6" ht="14.4" customHeight="1" thickBot="1" x14ac:dyDescent="0.35">
      <c r="A4" s="642" t="s">
        <v>173</v>
      </c>
      <c r="B4" s="557" t="s">
        <v>14</v>
      </c>
      <c r="C4" s="558" t="s">
        <v>2</v>
      </c>
      <c r="D4" s="557" t="s">
        <v>14</v>
      </c>
      <c r="E4" s="558" t="s">
        <v>2</v>
      </c>
      <c r="F4" s="559" t="s">
        <v>14</v>
      </c>
    </row>
    <row r="5" spans="1:6" ht="14.4" customHeight="1" x14ac:dyDescent="0.3">
      <c r="A5" s="651" t="s">
        <v>673</v>
      </c>
      <c r="B5" s="144">
        <v>341.08</v>
      </c>
      <c r="C5" s="625">
        <v>1</v>
      </c>
      <c r="D5" s="144"/>
      <c r="E5" s="625">
        <v>0</v>
      </c>
      <c r="F5" s="643">
        <v>341.08</v>
      </c>
    </row>
    <row r="6" spans="1:6" ht="14.4" customHeight="1" x14ac:dyDescent="0.3">
      <c r="A6" s="652" t="s">
        <v>679</v>
      </c>
      <c r="B6" s="644">
        <v>259.29000000000002</v>
      </c>
      <c r="C6" s="632">
        <v>1</v>
      </c>
      <c r="D6" s="644"/>
      <c r="E6" s="632">
        <v>0</v>
      </c>
      <c r="F6" s="645">
        <v>259.29000000000002</v>
      </c>
    </row>
    <row r="7" spans="1:6" ht="14.4" customHeight="1" x14ac:dyDescent="0.3">
      <c r="A7" s="652" t="s">
        <v>677</v>
      </c>
      <c r="B7" s="644">
        <v>95.76</v>
      </c>
      <c r="C7" s="632">
        <v>0.6611433305716653</v>
      </c>
      <c r="D7" s="644">
        <v>49.08</v>
      </c>
      <c r="E7" s="632">
        <v>0.3388566694283347</v>
      </c>
      <c r="F7" s="645">
        <v>144.84</v>
      </c>
    </row>
    <row r="8" spans="1:6" ht="14.4" customHeight="1" x14ac:dyDescent="0.3">
      <c r="A8" s="652" t="s">
        <v>671</v>
      </c>
      <c r="B8" s="644"/>
      <c r="C8" s="632">
        <v>0</v>
      </c>
      <c r="D8" s="644">
        <v>9.4</v>
      </c>
      <c r="E8" s="632">
        <v>1</v>
      </c>
      <c r="F8" s="645">
        <v>9.4</v>
      </c>
    </row>
    <row r="9" spans="1:6" ht="14.4" customHeight="1" x14ac:dyDescent="0.3">
      <c r="A9" s="652" t="s">
        <v>682</v>
      </c>
      <c r="B9" s="644"/>
      <c r="C9" s="632">
        <v>0</v>
      </c>
      <c r="D9" s="644">
        <v>2035.8000000000002</v>
      </c>
      <c r="E9" s="632">
        <v>1</v>
      </c>
      <c r="F9" s="645">
        <v>2035.8000000000002</v>
      </c>
    </row>
    <row r="10" spans="1:6" ht="14.4" customHeight="1" x14ac:dyDescent="0.3">
      <c r="A10" s="652" t="s">
        <v>674</v>
      </c>
      <c r="B10" s="644"/>
      <c r="C10" s="632">
        <v>0</v>
      </c>
      <c r="D10" s="644">
        <v>119.7</v>
      </c>
      <c r="E10" s="632">
        <v>1</v>
      </c>
      <c r="F10" s="645">
        <v>119.7</v>
      </c>
    </row>
    <row r="11" spans="1:6" ht="14.4" customHeight="1" thickBot="1" x14ac:dyDescent="0.35">
      <c r="A11" s="653" t="s">
        <v>681</v>
      </c>
      <c r="B11" s="648"/>
      <c r="C11" s="649">
        <v>0</v>
      </c>
      <c r="D11" s="648">
        <v>239.38</v>
      </c>
      <c r="E11" s="649">
        <v>1</v>
      </c>
      <c r="F11" s="650">
        <v>239.38</v>
      </c>
    </row>
    <row r="12" spans="1:6" ht="14.4" customHeight="1" thickBot="1" x14ac:dyDescent="0.35">
      <c r="A12" s="566" t="s">
        <v>3</v>
      </c>
      <c r="B12" s="567">
        <v>696.13</v>
      </c>
      <c r="C12" s="568">
        <v>0.22102943651194321</v>
      </c>
      <c r="D12" s="567">
        <v>2453.36</v>
      </c>
      <c r="E12" s="568">
        <v>0.77897056348805693</v>
      </c>
      <c r="F12" s="569">
        <v>3149.49</v>
      </c>
    </row>
    <row r="13" spans="1:6" ht="14.4" customHeight="1" thickBot="1" x14ac:dyDescent="0.35"/>
    <row r="14" spans="1:6" ht="14.4" customHeight="1" x14ac:dyDescent="0.3">
      <c r="A14" s="651" t="s">
        <v>816</v>
      </c>
      <c r="B14" s="144">
        <v>341.08</v>
      </c>
      <c r="C14" s="625">
        <v>1</v>
      </c>
      <c r="D14" s="144"/>
      <c r="E14" s="625">
        <v>0</v>
      </c>
      <c r="F14" s="643">
        <v>341.08</v>
      </c>
    </row>
    <row r="15" spans="1:6" ht="14.4" customHeight="1" x14ac:dyDescent="0.3">
      <c r="A15" s="652" t="s">
        <v>817</v>
      </c>
      <c r="B15" s="644">
        <v>259.29000000000002</v>
      </c>
      <c r="C15" s="632">
        <v>1</v>
      </c>
      <c r="D15" s="644"/>
      <c r="E15" s="632">
        <v>0</v>
      </c>
      <c r="F15" s="645">
        <v>259.29000000000002</v>
      </c>
    </row>
    <row r="16" spans="1:6" ht="14.4" customHeight="1" x14ac:dyDescent="0.3">
      <c r="A16" s="652" t="s">
        <v>818</v>
      </c>
      <c r="B16" s="644">
        <v>95.76</v>
      </c>
      <c r="C16" s="632">
        <v>0.44444444444444448</v>
      </c>
      <c r="D16" s="644">
        <v>119.7</v>
      </c>
      <c r="E16" s="632">
        <v>0.55555555555555558</v>
      </c>
      <c r="F16" s="645">
        <v>215.46</v>
      </c>
    </row>
    <row r="17" spans="1:6" ht="14.4" customHeight="1" x14ac:dyDescent="0.3">
      <c r="A17" s="652" t="s">
        <v>819</v>
      </c>
      <c r="B17" s="644"/>
      <c r="C17" s="632">
        <v>0</v>
      </c>
      <c r="D17" s="644">
        <v>154.36000000000001</v>
      </c>
      <c r="E17" s="632">
        <v>1</v>
      </c>
      <c r="F17" s="645">
        <v>154.36000000000001</v>
      </c>
    </row>
    <row r="18" spans="1:6" ht="14.4" customHeight="1" x14ac:dyDescent="0.3">
      <c r="A18" s="652" t="s">
        <v>607</v>
      </c>
      <c r="B18" s="644"/>
      <c r="C18" s="632">
        <v>0</v>
      </c>
      <c r="D18" s="644">
        <v>85.02</v>
      </c>
      <c r="E18" s="632">
        <v>1</v>
      </c>
      <c r="F18" s="645">
        <v>85.02</v>
      </c>
    </row>
    <row r="19" spans="1:6" ht="14.4" customHeight="1" x14ac:dyDescent="0.3">
      <c r="A19" s="652" t="s">
        <v>820</v>
      </c>
      <c r="B19" s="644"/>
      <c r="C19" s="632">
        <v>0</v>
      </c>
      <c r="D19" s="644">
        <v>279.74</v>
      </c>
      <c r="E19" s="632">
        <v>1</v>
      </c>
      <c r="F19" s="645">
        <v>279.74</v>
      </c>
    </row>
    <row r="20" spans="1:6" ht="14.4" customHeight="1" x14ac:dyDescent="0.3">
      <c r="A20" s="652" t="s">
        <v>821</v>
      </c>
      <c r="B20" s="644"/>
      <c r="C20" s="632">
        <v>0</v>
      </c>
      <c r="D20" s="644">
        <v>1805.14</v>
      </c>
      <c r="E20" s="632">
        <v>1</v>
      </c>
      <c r="F20" s="645">
        <v>1805.14</v>
      </c>
    </row>
    <row r="21" spans="1:6" ht="14.4" customHeight="1" thickBot="1" x14ac:dyDescent="0.35">
      <c r="A21" s="653" t="s">
        <v>611</v>
      </c>
      <c r="B21" s="648"/>
      <c r="C21" s="649">
        <v>0</v>
      </c>
      <c r="D21" s="648">
        <v>9.4</v>
      </c>
      <c r="E21" s="649">
        <v>1</v>
      </c>
      <c r="F21" s="650">
        <v>9.4</v>
      </c>
    </row>
    <row r="22" spans="1:6" ht="14.4" customHeight="1" thickBot="1" x14ac:dyDescent="0.35">
      <c r="A22" s="566" t="s">
        <v>3</v>
      </c>
      <c r="B22" s="567">
        <v>696.13</v>
      </c>
      <c r="C22" s="568">
        <v>0.22102943651194315</v>
      </c>
      <c r="D22" s="567">
        <v>2453.3600000000006</v>
      </c>
      <c r="E22" s="568">
        <v>0.77897056348805682</v>
      </c>
      <c r="F22" s="569">
        <v>3149.4900000000007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{61DF925E-5285-413F-9246-84FABB981F04}</x14:id>
        </ext>
      </extLst>
    </cfRule>
  </conditionalFormatting>
  <conditionalFormatting sqref="F14:F2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{97111396-9E57-4332-9571-4D1503E4290D}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DF925E-5285-413F-9246-84FABB981F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97111396-9E57-4332-9571-4D1503E429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57" customWidth="1"/>
    <col min="2" max="2" width="8.88671875" style="157" bestFit="1" customWidth="1"/>
    <col min="3" max="3" width="7" style="157" bestFit="1" customWidth="1"/>
    <col min="4" max="5" width="22.21875" style="157" customWidth="1"/>
    <col min="6" max="6" width="6.6640625" style="236" customWidth="1"/>
    <col min="7" max="7" width="10" style="236" customWidth="1"/>
    <col min="8" max="8" width="6.77734375" style="239" customWidth="1"/>
    <col min="9" max="9" width="6.6640625" style="236" customWidth="1"/>
    <col min="10" max="10" width="10" style="236" customWidth="1"/>
    <col min="11" max="11" width="6.77734375" style="239" customWidth="1"/>
    <col min="12" max="12" width="6.6640625" style="236" customWidth="1"/>
    <col min="13" max="13" width="10" style="236" customWidth="1"/>
    <col min="14" max="16384" width="8.88671875" style="157"/>
  </cols>
  <sheetData>
    <row r="1" spans="1:13" ht="18.600000000000001" customHeight="1" thickBot="1" x14ac:dyDescent="0.4">
      <c r="A1" s="401" t="s">
        <v>828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2"/>
      <c r="M1" s="362"/>
    </row>
    <row r="2" spans="1:13" ht="14.4" customHeight="1" thickBot="1" x14ac:dyDescent="0.35">
      <c r="A2" s="265" t="s">
        <v>278</v>
      </c>
      <c r="B2" s="235"/>
      <c r="C2" s="235"/>
      <c r="D2" s="235"/>
      <c r="E2" s="235"/>
      <c r="F2" s="243"/>
      <c r="G2" s="243"/>
      <c r="H2" s="244"/>
      <c r="I2" s="243"/>
      <c r="J2" s="243"/>
      <c r="K2" s="244"/>
      <c r="L2" s="243"/>
    </row>
    <row r="3" spans="1:13" ht="14.4" customHeight="1" thickBot="1" x14ac:dyDescent="0.35">
      <c r="E3" s="92" t="s">
        <v>135</v>
      </c>
      <c r="F3" s="43">
        <f>SUBTOTAL(9,F6:F1048576)</f>
        <v>8</v>
      </c>
      <c r="G3" s="43">
        <f>SUBTOTAL(9,G6:G1048576)</f>
        <v>696.13</v>
      </c>
      <c r="H3" s="44">
        <f>IF(M3=0,0,G3/M3)</f>
        <v>0.22102943651194318</v>
      </c>
      <c r="I3" s="43">
        <f>SUBTOTAL(9,I6:I1048576)</f>
        <v>9</v>
      </c>
      <c r="J3" s="43">
        <f>SUBTOTAL(9,J6:J1048576)</f>
        <v>2453.36</v>
      </c>
      <c r="K3" s="44">
        <f>IF(M3=0,0,J3/M3)</f>
        <v>0.77897056348805682</v>
      </c>
      <c r="L3" s="43">
        <f>SUBTOTAL(9,L6:L1048576)</f>
        <v>17</v>
      </c>
      <c r="M3" s="45">
        <f>SUBTOTAL(9,M6:M1048576)</f>
        <v>3149.4900000000002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137</v>
      </c>
      <c r="G4" s="406"/>
      <c r="H4" s="407"/>
      <c r="I4" s="408" t="s">
        <v>136</v>
      </c>
      <c r="J4" s="406"/>
      <c r="K4" s="407"/>
      <c r="L4" s="409" t="s">
        <v>3</v>
      </c>
      <c r="M4" s="410"/>
    </row>
    <row r="5" spans="1:13" ht="14.4" customHeight="1" thickBot="1" x14ac:dyDescent="0.35">
      <c r="A5" s="642" t="s">
        <v>143</v>
      </c>
      <c r="B5" s="654" t="s">
        <v>139</v>
      </c>
      <c r="C5" s="654" t="s">
        <v>76</v>
      </c>
      <c r="D5" s="654" t="s">
        <v>140</v>
      </c>
      <c r="E5" s="654" t="s">
        <v>141</v>
      </c>
      <c r="F5" s="575" t="s">
        <v>28</v>
      </c>
      <c r="G5" s="575" t="s">
        <v>14</v>
      </c>
      <c r="H5" s="558" t="s">
        <v>142</v>
      </c>
      <c r="I5" s="557" t="s">
        <v>28</v>
      </c>
      <c r="J5" s="575" t="s">
        <v>14</v>
      </c>
      <c r="K5" s="558" t="s">
        <v>142</v>
      </c>
      <c r="L5" s="557" t="s">
        <v>28</v>
      </c>
      <c r="M5" s="576" t="s">
        <v>14</v>
      </c>
    </row>
    <row r="6" spans="1:13" ht="14.4" customHeight="1" x14ac:dyDescent="0.3">
      <c r="A6" s="619" t="s">
        <v>671</v>
      </c>
      <c r="B6" s="620" t="s">
        <v>626</v>
      </c>
      <c r="C6" s="620" t="s">
        <v>627</v>
      </c>
      <c r="D6" s="620" t="s">
        <v>628</v>
      </c>
      <c r="E6" s="620" t="s">
        <v>629</v>
      </c>
      <c r="F6" s="144"/>
      <c r="G6" s="144"/>
      <c r="H6" s="625">
        <v>0</v>
      </c>
      <c r="I6" s="144">
        <v>1</v>
      </c>
      <c r="J6" s="144">
        <v>9.4</v>
      </c>
      <c r="K6" s="625">
        <v>1</v>
      </c>
      <c r="L6" s="144">
        <v>1</v>
      </c>
      <c r="M6" s="643">
        <v>9.4</v>
      </c>
    </row>
    <row r="7" spans="1:13" ht="14.4" customHeight="1" x14ac:dyDescent="0.3">
      <c r="A7" s="626" t="s">
        <v>673</v>
      </c>
      <c r="B7" s="627" t="s">
        <v>822</v>
      </c>
      <c r="C7" s="627" t="s">
        <v>698</v>
      </c>
      <c r="D7" s="627" t="s">
        <v>699</v>
      </c>
      <c r="E7" s="627" t="s">
        <v>700</v>
      </c>
      <c r="F7" s="644">
        <v>4</v>
      </c>
      <c r="G7" s="644">
        <v>341.08</v>
      </c>
      <c r="H7" s="632">
        <v>1</v>
      </c>
      <c r="I7" s="644"/>
      <c r="J7" s="644"/>
      <c r="K7" s="632">
        <v>0</v>
      </c>
      <c r="L7" s="644">
        <v>4</v>
      </c>
      <c r="M7" s="645">
        <v>341.08</v>
      </c>
    </row>
    <row r="8" spans="1:13" ht="14.4" customHeight="1" x14ac:dyDescent="0.3">
      <c r="A8" s="626" t="s">
        <v>674</v>
      </c>
      <c r="B8" s="627" t="s">
        <v>823</v>
      </c>
      <c r="C8" s="627" t="s">
        <v>798</v>
      </c>
      <c r="D8" s="627" t="s">
        <v>799</v>
      </c>
      <c r="E8" s="627" t="s">
        <v>800</v>
      </c>
      <c r="F8" s="644"/>
      <c r="G8" s="644"/>
      <c r="H8" s="632">
        <v>0</v>
      </c>
      <c r="I8" s="644">
        <v>1</v>
      </c>
      <c r="J8" s="644">
        <v>119.7</v>
      </c>
      <c r="K8" s="632">
        <v>1</v>
      </c>
      <c r="L8" s="644">
        <v>1</v>
      </c>
      <c r="M8" s="645">
        <v>119.7</v>
      </c>
    </row>
    <row r="9" spans="1:13" ht="14.4" customHeight="1" x14ac:dyDescent="0.3">
      <c r="A9" s="626" t="s">
        <v>677</v>
      </c>
      <c r="B9" s="627" t="s">
        <v>824</v>
      </c>
      <c r="C9" s="627" t="s">
        <v>730</v>
      </c>
      <c r="D9" s="627" t="s">
        <v>731</v>
      </c>
      <c r="E9" s="627" t="s">
        <v>732</v>
      </c>
      <c r="F9" s="644"/>
      <c r="G9" s="644"/>
      <c r="H9" s="632">
        <v>0</v>
      </c>
      <c r="I9" s="644">
        <v>1</v>
      </c>
      <c r="J9" s="644">
        <v>49.08</v>
      </c>
      <c r="K9" s="632">
        <v>1</v>
      </c>
      <c r="L9" s="644">
        <v>1</v>
      </c>
      <c r="M9" s="645">
        <v>49.08</v>
      </c>
    </row>
    <row r="10" spans="1:13" ht="14.4" customHeight="1" x14ac:dyDescent="0.3">
      <c r="A10" s="626" t="s">
        <v>677</v>
      </c>
      <c r="B10" s="627" t="s">
        <v>823</v>
      </c>
      <c r="C10" s="627" t="s">
        <v>714</v>
      </c>
      <c r="D10" s="627" t="s">
        <v>715</v>
      </c>
      <c r="E10" s="627" t="s">
        <v>716</v>
      </c>
      <c r="F10" s="644">
        <v>1</v>
      </c>
      <c r="G10" s="644">
        <v>95.76</v>
      </c>
      <c r="H10" s="632">
        <v>1</v>
      </c>
      <c r="I10" s="644"/>
      <c r="J10" s="644"/>
      <c r="K10" s="632">
        <v>0</v>
      </c>
      <c r="L10" s="644">
        <v>1</v>
      </c>
      <c r="M10" s="645">
        <v>95.76</v>
      </c>
    </row>
    <row r="11" spans="1:13" ht="14.4" customHeight="1" x14ac:dyDescent="0.3">
      <c r="A11" s="626" t="s">
        <v>679</v>
      </c>
      <c r="B11" s="627" t="s">
        <v>825</v>
      </c>
      <c r="C11" s="627" t="s">
        <v>772</v>
      </c>
      <c r="D11" s="627" t="s">
        <v>773</v>
      </c>
      <c r="E11" s="627" t="s">
        <v>774</v>
      </c>
      <c r="F11" s="644">
        <v>3</v>
      </c>
      <c r="G11" s="644">
        <v>259.29000000000002</v>
      </c>
      <c r="H11" s="632">
        <v>1</v>
      </c>
      <c r="I11" s="644"/>
      <c r="J11" s="644"/>
      <c r="K11" s="632">
        <v>0</v>
      </c>
      <c r="L11" s="644">
        <v>3</v>
      </c>
      <c r="M11" s="645">
        <v>259.29000000000002</v>
      </c>
    </row>
    <row r="12" spans="1:13" ht="14.4" customHeight="1" x14ac:dyDescent="0.3">
      <c r="A12" s="626" t="s">
        <v>681</v>
      </c>
      <c r="B12" s="627" t="s">
        <v>618</v>
      </c>
      <c r="C12" s="627" t="s">
        <v>741</v>
      </c>
      <c r="D12" s="627" t="s">
        <v>742</v>
      </c>
      <c r="E12" s="627" t="s">
        <v>743</v>
      </c>
      <c r="F12" s="644"/>
      <c r="G12" s="644"/>
      <c r="H12" s="632">
        <v>0</v>
      </c>
      <c r="I12" s="644">
        <v>1</v>
      </c>
      <c r="J12" s="644">
        <v>85.02</v>
      </c>
      <c r="K12" s="632">
        <v>1</v>
      </c>
      <c r="L12" s="644">
        <v>1</v>
      </c>
      <c r="M12" s="645">
        <v>85.02</v>
      </c>
    </row>
    <row r="13" spans="1:13" ht="14.4" customHeight="1" x14ac:dyDescent="0.3">
      <c r="A13" s="626" t="s">
        <v>681</v>
      </c>
      <c r="B13" s="627" t="s">
        <v>826</v>
      </c>
      <c r="C13" s="627" t="s">
        <v>761</v>
      </c>
      <c r="D13" s="627" t="s">
        <v>762</v>
      </c>
      <c r="E13" s="627" t="s">
        <v>763</v>
      </c>
      <c r="F13" s="644"/>
      <c r="G13" s="644"/>
      <c r="H13" s="632">
        <v>0</v>
      </c>
      <c r="I13" s="644">
        <v>1</v>
      </c>
      <c r="J13" s="644">
        <v>154.36000000000001</v>
      </c>
      <c r="K13" s="632">
        <v>1</v>
      </c>
      <c r="L13" s="644">
        <v>1</v>
      </c>
      <c r="M13" s="645">
        <v>154.36000000000001</v>
      </c>
    </row>
    <row r="14" spans="1:13" ht="14.4" customHeight="1" x14ac:dyDescent="0.3">
      <c r="A14" s="626" t="s">
        <v>682</v>
      </c>
      <c r="B14" s="627" t="s">
        <v>824</v>
      </c>
      <c r="C14" s="627" t="s">
        <v>783</v>
      </c>
      <c r="D14" s="627" t="s">
        <v>731</v>
      </c>
      <c r="E14" s="627" t="s">
        <v>784</v>
      </c>
      <c r="F14" s="644"/>
      <c r="G14" s="644"/>
      <c r="H14" s="632">
        <v>0</v>
      </c>
      <c r="I14" s="644">
        <v>2</v>
      </c>
      <c r="J14" s="644">
        <v>230.66</v>
      </c>
      <c r="K14" s="632">
        <v>1</v>
      </c>
      <c r="L14" s="644">
        <v>2</v>
      </c>
      <c r="M14" s="645">
        <v>230.66</v>
      </c>
    </row>
    <row r="15" spans="1:13" ht="14.4" customHeight="1" thickBot="1" x14ac:dyDescent="0.35">
      <c r="A15" s="634" t="s">
        <v>682</v>
      </c>
      <c r="B15" s="635" t="s">
        <v>827</v>
      </c>
      <c r="C15" s="635" t="s">
        <v>780</v>
      </c>
      <c r="D15" s="635" t="s">
        <v>781</v>
      </c>
      <c r="E15" s="635" t="s">
        <v>782</v>
      </c>
      <c r="F15" s="646"/>
      <c r="G15" s="646"/>
      <c r="H15" s="640">
        <v>0</v>
      </c>
      <c r="I15" s="646">
        <v>2</v>
      </c>
      <c r="J15" s="646">
        <v>1805.14</v>
      </c>
      <c r="K15" s="640">
        <v>1</v>
      </c>
      <c r="L15" s="646">
        <v>2</v>
      </c>
      <c r="M15" s="647">
        <v>1805.14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37" customWidth="1"/>
    <col min="2" max="2" width="61.109375" style="237" customWidth="1"/>
    <col min="3" max="3" width="9.5546875" style="157" hidden="1" customWidth="1" outlineLevel="1"/>
    <col min="4" max="4" width="9.5546875" style="238" customWidth="1" collapsed="1"/>
    <col min="5" max="5" width="2.21875" style="238" customWidth="1"/>
    <col min="6" max="6" width="9.5546875" style="239" customWidth="1"/>
    <col min="7" max="7" width="9.5546875" style="236" customWidth="1"/>
    <col min="8" max="9" width="9.5546875" style="157" customWidth="1"/>
    <col min="10" max="10" width="0" style="157" hidden="1" customWidth="1"/>
    <col min="11" max="16384" width="8.88671875" style="157"/>
  </cols>
  <sheetData>
    <row r="1" spans="1:10" ht="18.600000000000001" customHeight="1" thickBot="1" x14ac:dyDescent="0.4">
      <c r="A1" s="392" t="s">
        <v>147</v>
      </c>
      <c r="B1" s="393"/>
      <c r="C1" s="393"/>
      <c r="D1" s="393"/>
      <c r="E1" s="393"/>
      <c r="F1" s="393"/>
      <c r="G1" s="363"/>
      <c r="H1" s="394"/>
      <c r="I1" s="394"/>
    </row>
    <row r="2" spans="1:10" ht="14.4" customHeight="1" thickBot="1" x14ac:dyDescent="0.35">
      <c r="A2" s="265" t="s">
        <v>278</v>
      </c>
      <c r="B2" s="235"/>
      <c r="C2" s="235"/>
      <c r="D2" s="235"/>
      <c r="E2" s="235"/>
      <c r="F2" s="235"/>
    </row>
    <row r="3" spans="1:10" ht="14.4" customHeight="1" thickBot="1" x14ac:dyDescent="0.35">
      <c r="A3" s="265"/>
      <c r="B3" s="304"/>
      <c r="C3" s="271">
        <v>2015</v>
      </c>
      <c r="D3" s="272">
        <v>2018</v>
      </c>
      <c r="E3" s="7"/>
      <c r="F3" s="371">
        <v>2019</v>
      </c>
      <c r="G3" s="389"/>
      <c r="H3" s="389"/>
      <c r="I3" s="372"/>
    </row>
    <row r="4" spans="1:10" ht="14.4" customHeight="1" thickBot="1" x14ac:dyDescent="0.35">
      <c r="A4" s="276" t="s">
        <v>0</v>
      </c>
      <c r="B4" s="277" t="s">
        <v>203</v>
      </c>
      <c r="C4" s="390" t="s">
        <v>78</v>
      </c>
      <c r="D4" s="391"/>
      <c r="E4" s="278"/>
      <c r="F4" s="273" t="s">
        <v>78</v>
      </c>
      <c r="G4" s="274" t="s">
        <v>79</v>
      </c>
      <c r="H4" s="274" t="s">
        <v>68</v>
      </c>
      <c r="I4" s="275" t="s">
        <v>80</v>
      </c>
    </row>
    <row r="5" spans="1:10" ht="14.4" customHeight="1" x14ac:dyDescent="0.3">
      <c r="A5" s="524" t="s">
        <v>502</v>
      </c>
      <c r="B5" s="525" t="s">
        <v>503</v>
      </c>
      <c r="C5" s="526" t="s">
        <v>504</v>
      </c>
      <c r="D5" s="526" t="s">
        <v>504</v>
      </c>
      <c r="E5" s="526"/>
      <c r="F5" s="526" t="s">
        <v>504</v>
      </c>
      <c r="G5" s="526" t="s">
        <v>504</v>
      </c>
      <c r="H5" s="526" t="s">
        <v>504</v>
      </c>
      <c r="I5" s="527" t="s">
        <v>504</v>
      </c>
      <c r="J5" s="528" t="s">
        <v>69</v>
      </c>
    </row>
    <row r="6" spans="1:10" ht="14.4" customHeight="1" x14ac:dyDescent="0.3">
      <c r="A6" s="524" t="s">
        <v>502</v>
      </c>
      <c r="B6" s="525" t="s">
        <v>829</v>
      </c>
      <c r="C6" s="526">
        <v>40.329000000000001</v>
      </c>
      <c r="D6" s="526">
        <v>0</v>
      </c>
      <c r="E6" s="526"/>
      <c r="F6" s="526">
        <v>0</v>
      </c>
      <c r="G6" s="526">
        <v>0</v>
      </c>
      <c r="H6" s="526">
        <v>0</v>
      </c>
      <c r="I6" s="527" t="s">
        <v>504</v>
      </c>
      <c r="J6" s="528" t="s">
        <v>1</v>
      </c>
    </row>
    <row r="7" spans="1:10" ht="14.4" customHeight="1" x14ac:dyDescent="0.3">
      <c r="A7" s="524" t="s">
        <v>502</v>
      </c>
      <c r="B7" s="525" t="s">
        <v>830</v>
      </c>
      <c r="C7" s="526">
        <v>0</v>
      </c>
      <c r="D7" s="526">
        <v>0</v>
      </c>
      <c r="E7" s="526"/>
      <c r="F7" s="526">
        <v>0</v>
      </c>
      <c r="G7" s="526">
        <v>16.666666015625001</v>
      </c>
      <c r="H7" s="526">
        <v>-16.666666015625001</v>
      </c>
      <c r="I7" s="527">
        <v>0</v>
      </c>
      <c r="J7" s="528" t="s">
        <v>1</v>
      </c>
    </row>
    <row r="8" spans="1:10" ht="14.4" customHeight="1" x14ac:dyDescent="0.3">
      <c r="A8" s="524" t="s">
        <v>502</v>
      </c>
      <c r="B8" s="525" t="s">
        <v>831</v>
      </c>
      <c r="C8" s="526">
        <v>0.58201000000000003</v>
      </c>
      <c r="D8" s="526">
        <v>7.8569999999999987E-2</v>
      </c>
      <c r="E8" s="526"/>
      <c r="F8" s="526">
        <v>0</v>
      </c>
      <c r="G8" s="526">
        <v>0.33333332824707029</v>
      </c>
      <c r="H8" s="526">
        <v>-0.33333332824707029</v>
      </c>
      <c r="I8" s="527">
        <v>0</v>
      </c>
      <c r="J8" s="528" t="s">
        <v>1</v>
      </c>
    </row>
    <row r="9" spans="1:10" ht="14.4" customHeight="1" x14ac:dyDescent="0.3">
      <c r="A9" s="524" t="s">
        <v>502</v>
      </c>
      <c r="B9" s="525" t="s">
        <v>832</v>
      </c>
      <c r="C9" s="526">
        <v>11.731999999999999</v>
      </c>
      <c r="D9" s="526">
        <v>10.847659999999999</v>
      </c>
      <c r="E9" s="526"/>
      <c r="F9" s="526">
        <v>8.9954200000000011</v>
      </c>
      <c r="G9" s="526">
        <v>14.999999877929689</v>
      </c>
      <c r="H9" s="526">
        <v>-6.0045798779296877</v>
      </c>
      <c r="I9" s="527">
        <v>0.59969467154699441</v>
      </c>
      <c r="J9" s="528" t="s">
        <v>1</v>
      </c>
    </row>
    <row r="10" spans="1:10" ht="14.4" customHeight="1" x14ac:dyDescent="0.3">
      <c r="A10" s="524" t="s">
        <v>502</v>
      </c>
      <c r="B10" s="525" t="s">
        <v>833</v>
      </c>
      <c r="C10" s="526">
        <v>1972.4265799999989</v>
      </c>
      <c r="D10" s="526">
        <v>1943.1728400000004</v>
      </c>
      <c r="E10" s="526"/>
      <c r="F10" s="526">
        <v>2186.4299399999995</v>
      </c>
      <c r="G10" s="526">
        <v>1916.666609375</v>
      </c>
      <c r="H10" s="526">
        <v>269.76333062499953</v>
      </c>
      <c r="I10" s="527">
        <v>1.1407460897505621</v>
      </c>
      <c r="J10" s="528" t="s">
        <v>1</v>
      </c>
    </row>
    <row r="11" spans="1:10" ht="14.4" customHeight="1" x14ac:dyDescent="0.3">
      <c r="A11" s="524" t="s">
        <v>502</v>
      </c>
      <c r="B11" s="525" t="s">
        <v>834</v>
      </c>
      <c r="C11" s="526">
        <v>0.89760000000000006</v>
      </c>
      <c r="D11" s="526">
        <v>1.2196999999999998</v>
      </c>
      <c r="E11" s="526"/>
      <c r="F11" s="526">
        <v>1.4237</v>
      </c>
      <c r="G11" s="526">
        <v>1.6666666793823244</v>
      </c>
      <c r="H11" s="526">
        <v>-0.24296667938232441</v>
      </c>
      <c r="I11" s="527">
        <v>0.85421999348281852</v>
      </c>
      <c r="J11" s="528" t="s">
        <v>1</v>
      </c>
    </row>
    <row r="12" spans="1:10" ht="14.4" customHeight="1" x14ac:dyDescent="0.3">
      <c r="A12" s="524" t="s">
        <v>502</v>
      </c>
      <c r="B12" s="525" t="s">
        <v>835</v>
      </c>
      <c r="C12" s="526">
        <v>2.10806</v>
      </c>
      <c r="D12" s="526">
        <v>4.2161200000000001</v>
      </c>
      <c r="E12" s="526"/>
      <c r="F12" s="526">
        <v>7.5538100000000004</v>
      </c>
      <c r="G12" s="526">
        <v>9.1666660308837891</v>
      </c>
      <c r="H12" s="526">
        <v>-1.6128560308837887</v>
      </c>
      <c r="I12" s="527">
        <v>0.82405205715471153</v>
      </c>
      <c r="J12" s="528" t="s">
        <v>1</v>
      </c>
    </row>
    <row r="13" spans="1:10" ht="14.4" customHeight="1" x14ac:dyDescent="0.3">
      <c r="A13" s="524" t="s">
        <v>502</v>
      </c>
      <c r="B13" s="525" t="s">
        <v>836</v>
      </c>
      <c r="C13" s="526">
        <v>12.9194</v>
      </c>
      <c r="D13" s="526">
        <v>7.4076000000000004</v>
      </c>
      <c r="E13" s="526"/>
      <c r="F13" s="526">
        <v>53.205329999999996</v>
      </c>
      <c r="G13" s="526">
        <v>22.499999191284182</v>
      </c>
      <c r="H13" s="526">
        <v>30.705330808715814</v>
      </c>
      <c r="I13" s="527">
        <v>2.3646814183269007</v>
      </c>
      <c r="J13" s="528" t="s">
        <v>1</v>
      </c>
    </row>
    <row r="14" spans="1:10" ht="14.4" customHeight="1" x14ac:dyDescent="0.3">
      <c r="A14" s="524" t="s">
        <v>502</v>
      </c>
      <c r="B14" s="525" t="s">
        <v>837</v>
      </c>
      <c r="C14" s="526">
        <v>14.819000000000001</v>
      </c>
      <c r="D14" s="526">
        <v>15.774699999999999</v>
      </c>
      <c r="E14" s="526"/>
      <c r="F14" s="526">
        <v>15.5123</v>
      </c>
      <c r="G14" s="526">
        <v>20.000000366210941</v>
      </c>
      <c r="H14" s="526">
        <v>-4.4877003662109409</v>
      </c>
      <c r="I14" s="527">
        <v>0.77561498579806532</v>
      </c>
      <c r="J14" s="528" t="s">
        <v>1</v>
      </c>
    </row>
    <row r="15" spans="1:10" ht="14.4" customHeight="1" x14ac:dyDescent="0.3">
      <c r="A15" s="524" t="s">
        <v>502</v>
      </c>
      <c r="B15" s="525" t="s">
        <v>838</v>
      </c>
      <c r="C15" s="526">
        <v>1657.7636299999999</v>
      </c>
      <c r="D15" s="526">
        <v>2373.9015600000012</v>
      </c>
      <c r="E15" s="526"/>
      <c r="F15" s="526">
        <v>2386.4436699999997</v>
      </c>
      <c r="G15" s="526">
        <v>1998.3333323974609</v>
      </c>
      <c r="H15" s="526">
        <v>388.11033760253872</v>
      </c>
      <c r="I15" s="527">
        <v>1.1942170164058221</v>
      </c>
      <c r="J15" s="528" t="s">
        <v>1</v>
      </c>
    </row>
    <row r="16" spans="1:10" ht="14.4" customHeight="1" x14ac:dyDescent="0.3">
      <c r="A16" s="524" t="s">
        <v>502</v>
      </c>
      <c r="B16" s="525" t="s">
        <v>839</v>
      </c>
      <c r="C16" s="526">
        <v>0</v>
      </c>
      <c r="D16" s="526">
        <v>0</v>
      </c>
      <c r="E16" s="526"/>
      <c r="F16" s="526">
        <v>0</v>
      </c>
      <c r="G16" s="526">
        <v>9.1666669921874995</v>
      </c>
      <c r="H16" s="526">
        <v>-9.1666669921874995</v>
      </c>
      <c r="I16" s="527">
        <v>0</v>
      </c>
      <c r="J16" s="528" t="s">
        <v>1</v>
      </c>
    </row>
    <row r="17" spans="1:10" ht="14.4" customHeight="1" x14ac:dyDescent="0.3">
      <c r="A17" s="524" t="s">
        <v>502</v>
      </c>
      <c r="B17" s="525" t="s">
        <v>840</v>
      </c>
      <c r="C17" s="526">
        <v>2111.7095499999991</v>
      </c>
      <c r="D17" s="526">
        <v>4447.3166499999998</v>
      </c>
      <c r="E17" s="526"/>
      <c r="F17" s="526">
        <v>3395.2800999999995</v>
      </c>
      <c r="G17" s="526">
        <v>4060.5</v>
      </c>
      <c r="H17" s="526">
        <v>-665.21990000000051</v>
      </c>
      <c r="I17" s="527">
        <v>0.83617290974017966</v>
      </c>
      <c r="J17" s="528" t="s">
        <v>1</v>
      </c>
    </row>
    <row r="18" spans="1:10" ht="14.4" customHeight="1" x14ac:dyDescent="0.3">
      <c r="A18" s="524" t="s">
        <v>502</v>
      </c>
      <c r="B18" s="525" t="s">
        <v>841</v>
      </c>
      <c r="C18" s="526">
        <v>0</v>
      </c>
      <c r="D18" s="526">
        <v>0</v>
      </c>
      <c r="E18" s="526"/>
      <c r="F18" s="526">
        <v>0</v>
      </c>
      <c r="G18" s="526">
        <v>0</v>
      </c>
      <c r="H18" s="526">
        <v>0</v>
      </c>
      <c r="I18" s="527" t="s">
        <v>504</v>
      </c>
      <c r="J18" s="528" t="s">
        <v>1</v>
      </c>
    </row>
    <row r="19" spans="1:10" ht="14.4" customHeight="1" x14ac:dyDescent="0.3">
      <c r="A19" s="524" t="s">
        <v>502</v>
      </c>
      <c r="B19" s="525" t="s">
        <v>842</v>
      </c>
      <c r="C19" s="526">
        <v>0.7868099999999999</v>
      </c>
      <c r="D19" s="526">
        <v>0</v>
      </c>
      <c r="E19" s="526"/>
      <c r="F19" s="526">
        <v>0</v>
      </c>
      <c r="G19" s="526">
        <v>1.0000000762939454</v>
      </c>
      <c r="H19" s="526">
        <v>-1.0000000762939454</v>
      </c>
      <c r="I19" s="527">
        <v>0</v>
      </c>
      <c r="J19" s="528" t="s">
        <v>1</v>
      </c>
    </row>
    <row r="20" spans="1:10" ht="14.4" customHeight="1" x14ac:dyDescent="0.3">
      <c r="A20" s="524" t="s">
        <v>502</v>
      </c>
      <c r="B20" s="525" t="s">
        <v>843</v>
      </c>
      <c r="C20" s="526">
        <v>17.853380000000001</v>
      </c>
      <c r="D20" s="526">
        <v>0</v>
      </c>
      <c r="E20" s="526"/>
      <c r="F20" s="526">
        <v>0</v>
      </c>
      <c r="G20" s="526">
        <v>0</v>
      </c>
      <c r="H20" s="526">
        <v>0</v>
      </c>
      <c r="I20" s="527" t="s">
        <v>504</v>
      </c>
      <c r="J20" s="528" t="s">
        <v>1</v>
      </c>
    </row>
    <row r="21" spans="1:10" ht="14.4" customHeight="1" x14ac:dyDescent="0.3">
      <c r="A21" s="524" t="s">
        <v>502</v>
      </c>
      <c r="B21" s="525" t="s">
        <v>844</v>
      </c>
      <c r="C21" s="526">
        <v>915.88161999999988</v>
      </c>
      <c r="D21" s="526">
        <v>1052.8521600000001</v>
      </c>
      <c r="E21" s="526"/>
      <c r="F21" s="526">
        <v>554.72845999999981</v>
      </c>
      <c r="G21" s="526">
        <v>528.33331250000003</v>
      </c>
      <c r="H21" s="526">
        <v>26.39514749999978</v>
      </c>
      <c r="I21" s="527">
        <v>1.0499592716860908</v>
      </c>
      <c r="J21" s="528" t="s">
        <v>1</v>
      </c>
    </row>
    <row r="22" spans="1:10" ht="14.4" customHeight="1" x14ac:dyDescent="0.3">
      <c r="A22" s="524" t="s">
        <v>502</v>
      </c>
      <c r="B22" s="525" t="s">
        <v>510</v>
      </c>
      <c r="C22" s="526">
        <v>6759.8086399999975</v>
      </c>
      <c r="D22" s="526">
        <v>9856.7875600000025</v>
      </c>
      <c r="E22" s="526"/>
      <c r="F22" s="526">
        <v>8609.572729999998</v>
      </c>
      <c r="G22" s="526">
        <v>8599.3332528305054</v>
      </c>
      <c r="H22" s="526">
        <v>10.239477169492602</v>
      </c>
      <c r="I22" s="527">
        <v>1.0011907291959086</v>
      </c>
      <c r="J22" s="528" t="s">
        <v>511</v>
      </c>
    </row>
    <row r="24" spans="1:10" ht="14.4" customHeight="1" x14ac:dyDescent="0.3">
      <c r="A24" s="524" t="s">
        <v>502</v>
      </c>
      <c r="B24" s="525" t="s">
        <v>503</v>
      </c>
      <c r="C24" s="526" t="s">
        <v>504</v>
      </c>
      <c r="D24" s="526" t="s">
        <v>504</v>
      </c>
      <c r="E24" s="526"/>
      <c r="F24" s="526" t="s">
        <v>504</v>
      </c>
      <c r="G24" s="526" t="s">
        <v>504</v>
      </c>
      <c r="H24" s="526" t="s">
        <v>504</v>
      </c>
      <c r="I24" s="527" t="s">
        <v>504</v>
      </c>
      <c r="J24" s="528" t="s">
        <v>69</v>
      </c>
    </row>
    <row r="25" spans="1:10" ht="14.4" customHeight="1" x14ac:dyDescent="0.3">
      <c r="A25" s="524" t="s">
        <v>512</v>
      </c>
      <c r="B25" s="525" t="s">
        <v>513</v>
      </c>
      <c r="C25" s="526" t="s">
        <v>504</v>
      </c>
      <c r="D25" s="526" t="s">
        <v>504</v>
      </c>
      <c r="E25" s="526"/>
      <c r="F25" s="526" t="s">
        <v>504</v>
      </c>
      <c r="G25" s="526" t="s">
        <v>504</v>
      </c>
      <c r="H25" s="526" t="s">
        <v>504</v>
      </c>
      <c r="I25" s="527" t="s">
        <v>504</v>
      </c>
      <c r="J25" s="528" t="s">
        <v>0</v>
      </c>
    </row>
    <row r="26" spans="1:10" ht="14.4" customHeight="1" x14ac:dyDescent="0.3">
      <c r="A26" s="524" t="s">
        <v>512</v>
      </c>
      <c r="B26" s="525" t="s">
        <v>830</v>
      </c>
      <c r="C26" s="526">
        <v>0</v>
      </c>
      <c r="D26" s="526">
        <v>0</v>
      </c>
      <c r="E26" s="526"/>
      <c r="F26" s="526">
        <v>0</v>
      </c>
      <c r="G26" s="526">
        <v>17</v>
      </c>
      <c r="H26" s="526">
        <v>-17</v>
      </c>
      <c r="I26" s="527">
        <v>0</v>
      </c>
      <c r="J26" s="528" t="s">
        <v>1</v>
      </c>
    </row>
    <row r="27" spans="1:10" ht="14.4" customHeight="1" x14ac:dyDescent="0.3">
      <c r="A27" s="524" t="s">
        <v>512</v>
      </c>
      <c r="B27" s="525" t="s">
        <v>831</v>
      </c>
      <c r="C27" s="526">
        <v>0.58201000000000003</v>
      </c>
      <c r="D27" s="526">
        <v>0</v>
      </c>
      <c r="E27" s="526"/>
      <c r="F27" s="526">
        <v>0</v>
      </c>
      <c r="G27" s="526">
        <v>0</v>
      </c>
      <c r="H27" s="526">
        <v>0</v>
      </c>
      <c r="I27" s="527" t="s">
        <v>504</v>
      </c>
      <c r="J27" s="528" t="s">
        <v>1</v>
      </c>
    </row>
    <row r="28" spans="1:10" ht="14.4" customHeight="1" x14ac:dyDescent="0.3">
      <c r="A28" s="524" t="s">
        <v>512</v>
      </c>
      <c r="B28" s="525" t="s">
        <v>832</v>
      </c>
      <c r="C28" s="526">
        <v>3.903</v>
      </c>
      <c r="D28" s="526">
        <v>3.37487</v>
      </c>
      <c r="E28" s="526"/>
      <c r="F28" s="526">
        <v>3.6705100000000006</v>
      </c>
      <c r="G28" s="526">
        <v>6</v>
      </c>
      <c r="H28" s="526">
        <v>-2.3294899999999994</v>
      </c>
      <c r="I28" s="527">
        <v>0.6117516666666668</v>
      </c>
      <c r="J28" s="528" t="s">
        <v>1</v>
      </c>
    </row>
    <row r="29" spans="1:10" ht="14.4" customHeight="1" x14ac:dyDescent="0.3">
      <c r="A29" s="524" t="s">
        <v>512</v>
      </c>
      <c r="B29" s="525" t="s">
        <v>833</v>
      </c>
      <c r="C29" s="526">
        <v>215.24264999999997</v>
      </c>
      <c r="D29" s="526">
        <v>137.44287</v>
      </c>
      <c r="E29" s="526"/>
      <c r="F29" s="526">
        <v>132.58941000000002</v>
      </c>
      <c r="G29" s="526">
        <v>157</v>
      </c>
      <c r="H29" s="526">
        <v>-24.410589999999985</v>
      </c>
      <c r="I29" s="527">
        <v>0.84451853503184726</v>
      </c>
      <c r="J29" s="528" t="s">
        <v>1</v>
      </c>
    </row>
    <row r="30" spans="1:10" ht="14.4" customHeight="1" x14ac:dyDescent="0.3">
      <c r="A30" s="524" t="s">
        <v>512</v>
      </c>
      <c r="B30" s="525" t="s">
        <v>834</v>
      </c>
      <c r="C30" s="526">
        <v>0</v>
      </c>
      <c r="D30" s="526">
        <v>0</v>
      </c>
      <c r="E30" s="526"/>
      <c r="F30" s="526">
        <v>0</v>
      </c>
      <c r="G30" s="526">
        <v>0</v>
      </c>
      <c r="H30" s="526">
        <v>0</v>
      </c>
      <c r="I30" s="527" t="s">
        <v>504</v>
      </c>
      <c r="J30" s="528" t="s">
        <v>1</v>
      </c>
    </row>
    <row r="31" spans="1:10" ht="14.4" customHeight="1" x14ac:dyDescent="0.3">
      <c r="A31" s="524" t="s">
        <v>512</v>
      </c>
      <c r="B31" s="525" t="s">
        <v>835</v>
      </c>
      <c r="C31" s="526">
        <v>0</v>
      </c>
      <c r="D31" s="526">
        <v>0</v>
      </c>
      <c r="E31" s="526"/>
      <c r="F31" s="526">
        <v>0</v>
      </c>
      <c r="G31" s="526">
        <v>0</v>
      </c>
      <c r="H31" s="526">
        <v>0</v>
      </c>
      <c r="I31" s="527" t="s">
        <v>504</v>
      </c>
      <c r="J31" s="528" t="s">
        <v>1</v>
      </c>
    </row>
    <row r="32" spans="1:10" ht="14.4" customHeight="1" x14ac:dyDescent="0.3">
      <c r="A32" s="524" t="s">
        <v>512</v>
      </c>
      <c r="B32" s="525" t="s">
        <v>836</v>
      </c>
      <c r="C32" s="526">
        <v>0.32242000000000004</v>
      </c>
      <c r="D32" s="526">
        <v>0.03</v>
      </c>
      <c r="E32" s="526"/>
      <c r="F32" s="526">
        <v>6.0999999999999999E-2</v>
      </c>
      <c r="G32" s="526">
        <v>0</v>
      </c>
      <c r="H32" s="526">
        <v>6.0999999999999999E-2</v>
      </c>
      <c r="I32" s="527" t="s">
        <v>504</v>
      </c>
      <c r="J32" s="528" t="s">
        <v>1</v>
      </c>
    </row>
    <row r="33" spans="1:10" ht="14.4" customHeight="1" x14ac:dyDescent="0.3">
      <c r="A33" s="524" t="s">
        <v>512</v>
      </c>
      <c r="B33" s="525" t="s">
        <v>837</v>
      </c>
      <c r="C33" s="526">
        <v>4.5149999999999997</v>
      </c>
      <c r="D33" s="526">
        <v>5.5113000000000003</v>
      </c>
      <c r="E33" s="526"/>
      <c r="F33" s="526">
        <v>4.8176999999999994</v>
      </c>
      <c r="G33" s="526">
        <v>9</v>
      </c>
      <c r="H33" s="526">
        <v>-4.1823000000000006</v>
      </c>
      <c r="I33" s="527">
        <v>0.53529999999999989</v>
      </c>
      <c r="J33" s="528" t="s">
        <v>1</v>
      </c>
    </row>
    <row r="34" spans="1:10" ht="14.4" customHeight="1" x14ac:dyDescent="0.3">
      <c r="A34" s="524" t="s">
        <v>512</v>
      </c>
      <c r="B34" s="525" t="s">
        <v>842</v>
      </c>
      <c r="C34" s="526">
        <v>0</v>
      </c>
      <c r="D34" s="526">
        <v>0</v>
      </c>
      <c r="E34" s="526"/>
      <c r="F34" s="526">
        <v>0</v>
      </c>
      <c r="G34" s="526">
        <v>0</v>
      </c>
      <c r="H34" s="526">
        <v>0</v>
      </c>
      <c r="I34" s="527" t="s">
        <v>504</v>
      </c>
      <c r="J34" s="528" t="s">
        <v>1</v>
      </c>
    </row>
    <row r="35" spans="1:10" ht="14.4" customHeight="1" x14ac:dyDescent="0.3">
      <c r="A35" s="524" t="s">
        <v>512</v>
      </c>
      <c r="B35" s="525" t="s">
        <v>514</v>
      </c>
      <c r="C35" s="526">
        <v>224.56507999999994</v>
      </c>
      <c r="D35" s="526">
        <v>146.35903999999999</v>
      </c>
      <c r="E35" s="526"/>
      <c r="F35" s="526">
        <v>141.13862000000003</v>
      </c>
      <c r="G35" s="526">
        <v>189</v>
      </c>
      <c r="H35" s="526">
        <v>-47.861379999999969</v>
      </c>
      <c r="I35" s="527">
        <v>0.74676518518518531</v>
      </c>
      <c r="J35" s="528" t="s">
        <v>515</v>
      </c>
    </row>
    <row r="36" spans="1:10" ht="14.4" customHeight="1" x14ac:dyDescent="0.3">
      <c r="A36" s="524" t="s">
        <v>504</v>
      </c>
      <c r="B36" s="525" t="s">
        <v>504</v>
      </c>
      <c r="C36" s="526" t="s">
        <v>504</v>
      </c>
      <c r="D36" s="526" t="s">
        <v>504</v>
      </c>
      <c r="E36" s="526"/>
      <c r="F36" s="526" t="s">
        <v>504</v>
      </c>
      <c r="G36" s="526" t="s">
        <v>504</v>
      </c>
      <c r="H36" s="526" t="s">
        <v>504</v>
      </c>
      <c r="I36" s="527" t="s">
        <v>504</v>
      </c>
      <c r="J36" s="528" t="s">
        <v>516</v>
      </c>
    </row>
    <row r="37" spans="1:10" ht="14.4" customHeight="1" x14ac:dyDescent="0.3">
      <c r="A37" s="524" t="s">
        <v>845</v>
      </c>
      <c r="B37" s="525" t="s">
        <v>846</v>
      </c>
      <c r="C37" s="526" t="s">
        <v>504</v>
      </c>
      <c r="D37" s="526" t="s">
        <v>504</v>
      </c>
      <c r="E37" s="526"/>
      <c r="F37" s="526" t="s">
        <v>504</v>
      </c>
      <c r="G37" s="526" t="s">
        <v>504</v>
      </c>
      <c r="H37" s="526" t="s">
        <v>504</v>
      </c>
      <c r="I37" s="527" t="s">
        <v>504</v>
      </c>
      <c r="J37" s="528" t="s">
        <v>0</v>
      </c>
    </row>
    <row r="38" spans="1:10" ht="14.4" customHeight="1" x14ac:dyDescent="0.3">
      <c r="A38" s="524" t="s">
        <v>845</v>
      </c>
      <c r="B38" s="525" t="s">
        <v>831</v>
      </c>
      <c r="C38" s="526">
        <v>0</v>
      </c>
      <c r="D38" s="526">
        <v>7.8569999999999987E-2</v>
      </c>
      <c r="E38" s="526"/>
      <c r="F38" s="526">
        <v>0</v>
      </c>
      <c r="G38" s="526">
        <v>0</v>
      </c>
      <c r="H38" s="526">
        <v>0</v>
      </c>
      <c r="I38" s="527" t="s">
        <v>504</v>
      </c>
      <c r="J38" s="528" t="s">
        <v>1</v>
      </c>
    </row>
    <row r="39" spans="1:10" ht="14.4" customHeight="1" x14ac:dyDescent="0.3">
      <c r="A39" s="524" t="s">
        <v>845</v>
      </c>
      <c r="B39" s="525" t="s">
        <v>832</v>
      </c>
      <c r="C39" s="526">
        <v>0.96411999999999998</v>
      </c>
      <c r="D39" s="526">
        <v>0.87247999999999992</v>
      </c>
      <c r="E39" s="526"/>
      <c r="F39" s="526">
        <v>0.74609999999999999</v>
      </c>
      <c r="G39" s="526">
        <v>1</v>
      </c>
      <c r="H39" s="526">
        <v>-0.25390000000000001</v>
      </c>
      <c r="I39" s="527">
        <v>0.74609999999999999</v>
      </c>
      <c r="J39" s="528" t="s">
        <v>1</v>
      </c>
    </row>
    <row r="40" spans="1:10" ht="14.4" customHeight="1" x14ac:dyDescent="0.3">
      <c r="A40" s="524" t="s">
        <v>845</v>
      </c>
      <c r="B40" s="525" t="s">
        <v>833</v>
      </c>
      <c r="C40" s="526">
        <v>112.62007000000001</v>
      </c>
      <c r="D40" s="526">
        <v>130.92066</v>
      </c>
      <c r="E40" s="526"/>
      <c r="F40" s="526">
        <v>46.537529999999997</v>
      </c>
      <c r="G40" s="526">
        <v>110</v>
      </c>
      <c r="H40" s="526">
        <v>-63.462470000000003</v>
      </c>
      <c r="I40" s="527">
        <v>0.4230684545454545</v>
      </c>
      <c r="J40" s="528" t="s">
        <v>1</v>
      </c>
    </row>
    <row r="41" spans="1:10" ht="14.4" customHeight="1" x14ac:dyDescent="0.3">
      <c r="A41" s="524" t="s">
        <v>845</v>
      </c>
      <c r="B41" s="525" t="s">
        <v>834</v>
      </c>
      <c r="C41" s="526">
        <v>0</v>
      </c>
      <c r="D41" s="526">
        <v>0.1016</v>
      </c>
      <c r="E41" s="526"/>
      <c r="F41" s="526">
        <v>0</v>
      </c>
      <c r="G41" s="526">
        <v>0</v>
      </c>
      <c r="H41" s="526">
        <v>0</v>
      </c>
      <c r="I41" s="527" t="s">
        <v>504</v>
      </c>
      <c r="J41" s="528" t="s">
        <v>1</v>
      </c>
    </row>
    <row r="42" spans="1:10" ht="14.4" customHeight="1" x14ac:dyDescent="0.3">
      <c r="A42" s="524" t="s">
        <v>845</v>
      </c>
      <c r="B42" s="525" t="s">
        <v>836</v>
      </c>
      <c r="C42" s="526">
        <v>12.1876</v>
      </c>
      <c r="D42" s="526">
        <v>7.2576000000000001</v>
      </c>
      <c r="E42" s="526"/>
      <c r="F42" s="526">
        <v>52.753599999999999</v>
      </c>
      <c r="G42" s="526">
        <v>22</v>
      </c>
      <c r="H42" s="526">
        <v>30.753599999999999</v>
      </c>
      <c r="I42" s="527">
        <v>2.3978909090909091</v>
      </c>
      <c r="J42" s="528" t="s">
        <v>1</v>
      </c>
    </row>
    <row r="43" spans="1:10" ht="14.4" customHeight="1" x14ac:dyDescent="0.3">
      <c r="A43" s="524" t="s">
        <v>845</v>
      </c>
      <c r="B43" s="525" t="s">
        <v>837</v>
      </c>
      <c r="C43" s="526">
        <v>1.2155</v>
      </c>
      <c r="D43" s="526">
        <v>0.81040000000000001</v>
      </c>
      <c r="E43" s="526"/>
      <c r="F43" s="526">
        <v>1.3175999999999999</v>
      </c>
      <c r="G43" s="526">
        <v>1</v>
      </c>
      <c r="H43" s="526">
        <v>0.31759999999999988</v>
      </c>
      <c r="I43" s="527">
        <v>1.3175999999999999</v>
      </c>
      <c r="J43" s="528" t="s">
        <v>1</v>
      </c>
    </row>
    <row r="44" spans="1:10" ht="14.4" customHeight="1" x14ac:dyDescent="0.3">
      <c r="A44" s="524" t="s">
        <v>845</v>
      </c>
      <c r="B44" s="525" t="s">
        <v>838</v>
      </c>
      <c r="C44" s="526">
        <v>1.6408</v>
      </c>
      <c r="D44" s="526">
        <v>0</v>
      </c>
      <c r="E44" s="526"/>
      <c r="F44" s="526">
        <v>2.4611000000000001</v>
      </c>
      <c r="G44" s="526">
        <v>1</v>
      </c>
      <c r="H44" s="526">
        <v>1.4611000000000001</v>
      </c>
      <c r="I44" s="527">
        <v>2.4611000000000001</v>
      </c>
      <c r="J44" s="528" t="s">
        <v>1</v>
      </c>
    </row>
    <row r="45" spans="1:10" ht="14.4" customHeight="1" x14ac:dyDescent="0.3">
      <c r="A45" s="524" t="s">
        <v>845</v>
      </c>
      <c r="B45" s="525" t="s">
        <v>847</v>
      </c>
      <c r="C45" s="526">
        <v>128.62809000000001</v>
      </c>
      <c r="D45" s="526">
        <v>140.04130999999998</v>
      </c>
      <c r="E45" s="526"/>
      <c r="F45" s="526">
        <v>103.81592999999999</v>
      </c>
      <c r="G45" s="526">
        <v>136</v>
      </c>
      <c r="H45" s="526">
        <v>-32.184070000000006</v>
      </c>
      <c r="I45" s="527">
        <v>0.76335242647058821</v>
      </c>
      <c r="J45" s="528" t="s">
        <v>515</v>
      </c>
    </row>
    <row r="46" spans="1:10" ht="14.4" customHeight="1" x14ac:dyDescent="0.3">
      <c r="A46" s="524" t="s">
        <v>504</v>
      </c>
      <c r="B46" s="525" t="s">
        <v>504</v>
      </c>
      <c r="C46" s="526" t="s">
        <v>504</v>
      </c>
      <c r="D46" s="526" t="s">
        <v>504</v>
      </c>
      <c r="E46" s="526"/>
      <c r="F46" s="526" t="s">
        <v>504</v>
      </c>
      <c r="G46" s="526" t="s">
        <v>504</v>
      </c>
      <c r="H46" s="526" t="s">
        <v>504</v>
      </c>
      <c r="I46" s="527" t="s">
        <v>504</v>
      </c>
      <c r="J46" s="528" t="s">
        <v>516</v>
      </c>
    </row>
    <row r="47" spans="1:10" ht="14.4" customHeight="1" x14ac:dyDescent="0.3">
      <c r="A47" s="524" t="s">
        <v>517</v>
      </c>
      <c r="B47" s="525" t="s">
        <v>518</v>
      </c>
      <c r="C47" s="526" t="s">
        <v>504</v>
      </c>
      <c r="D47" s="526" t="s">
        <v>504</v>
      </c>
      <c r="E47" s="526"/>
      <c r="F47" s="526" t="s">
        <v>504</v>
      </c>
      <c r="G47" s="526" t="s">
        <v>504</v>
      </c>
      <c r="H47" s="526" t="s">
        <v>504</v>
      </c>
      <c r="I47" s="527" t="s">
        <v>504</v>
      </c>
      <c r="J47" s="528" t="s">
        <v>0</v>
      </c>
    </row>
    <row r="48" spans="1:10" ht="14.4" customHeight="1" x14ac:dyDescent="0.3">
      <c r="A48" s="524" t="s">
        <v>517</v>
      </c>
      <c r="B48" s="525" t="s">
        <v>829</v>
      </c>
      <c r="C48" s="526">
        <v>40.329000000000001</v>
      </c>
      <c r="D48" s="526">
        <v>0</v>
      </c>
      <c r="E48" s="526"/>
      <c r="F48" s="526">
        <v>0</v>
      </c>
      <c r="G48" s="526">
        <v>0</v>
      </c>
      <c r="H48" s="526">
        <v>0</v>
      </c>
      <c r="I48" s="527" t="s">
        <v>504</v>
      </c>
      <c r="J48" s="528" t="s">
        <v>1</v>
      </c>
    </row>
    <row r="49" spans="1:10" ht="14.4" customHeight="1" x14ac:dyDescent="0.3">
      <c r="A49" s="524" t="s">
        <v>517</v>
      </c>
      <c r="B49" s="525" t="s">
        <v>832</v>
      </c>
      <c r="C49" s="526">
        <v>6.8648799999999994</v>
      </c>
      <c r="D49" s="526">
        <v>6.6003099999999995</v>
      </c>
      <c r="E49" s="526"/>
      <c r="F49" s="526">
        <v>4.5788100000000007</v>
      </c>
      <c r="G49" s="526">
        <v>8</v>
      </c>
      <c r="H49" s="526">
        <v>-3.4211899999999993</v>
      </c>
      <c r="I49" s="527">
        <v>0.57235125000000009</v>
      </c>
      <c r="J49" s="528" t="s">
        <v>1</v>
      </c>
    </row>
    <row r="50" spans="1:10" ht="14.4" customHeight="1" x14ac:dyDescent="0.3">
      <c r="A50" s="524" t="s">
        <v>517</v>
      </c>
      <c r="B50" s="525" t="s">
        <v>833</v>
      </c>
      <c r="C50" s="526">
        <v>1644.5638599999991</v>
      </c>
      <c r="D50" s="526">
        <v>1674.8093100000003</v>
      </c>
      <c r="E50" s="526"/>
      <c r="F50" s="526">
        <v>2007.3029999999994</v>
      </c>
      <c r="G50" s="526">
        <v>1650</v>
      </c>
      <c r="H50" s="526">
        <v>357.30299999999943</v>
      </c>
      <c r="I50" s="527">
        <v>1.2165472727272724</v>
      </c>
      <c r="J50" s="528" t="s">
        <v>1</v>
      </c>
    </row>
    <row r="51" spans="1:10" ht="14.4" customHeight="1" x14ac:dyDescent="0.3">
      <c r="A51" s="524" t="s">
        <v>517</v>
      </c>
      <c r="B51" s="525" t="s">
        <v>834</v>
      </c>
      <c r="C51" s="526">
        <v>0.89760000000000006</v>
      </c>
      <c r="D51" s="526">
        <v>1.1180999999999999</v>
      </c>
      <c r="E51" s="526"/>
      <c r="F51" s="526">
        <v>1.4237</v>
      </c>
      <c r="G51" s="526">
        <v>1</v>
      </c>
      <c r="H51" s="526">
        <v>0.42369999999999997</v>
      </c>
      <c r="I51" s="527">
        <v>1.4237</v>
      </c>
      <c r="J51" s="528" t="s">
        <v>1</v>
      </c>
    </row>
    <row r="52" spans="1:10" ht="14.4" customHeight="1" x14ac:dyDescent="0.3">
      <c r="A52" s="524" t="s">
        <v>517</v>
      </c>
      <c r="B52" s="525" t="s">
        <v>835</v>
      </c>
      <c r="C52" s="526">
        <v>2.10806</v>
      </c>
      <c r="D52" s="526">
        <v>4.2161200000000001</v>
      </c>
      <c r="E52" s="526"/>
      <c r="F52" s="526">
        <v>7.5538100000000004</v>
      </c>
      <c r="G52" s="526">
        <v>9</v>
      </c>
      <c r="H52" s="526">
        <v>-1.4461899999999996</v>
      </c>
      <c r="I52" s="527">
        <v>0.83931222222222224</v>
      </c>
      <c r="J52" s="528" t="s">
        <v>1</v>
      </c>
    </row>
    <row r="53" spans="1:10" ht="14.4" customHeight="1" x14ac:dyDescent="0.3">
      <c r="A53" s="524" t="s">
        <v>517</v>
      </c>
      <c r="B53" s="525" t="s">
        <v>836</v>
      </c>
      <c r="C53" s="526">
        <v>0.40938000000000002</v>
      </c>
      <c r="D53" s="526">
        <v>0.12</v>
      </c>
      <c r="E53" s="526"/>
      <c r="F53" s="526">
        <v>0.39073000000000002</v>
      </c>
      <c r="G53" s="526">
        <v>1</v>
      </c>
      <c r="H53" s="526">
        <v>-0.60926999999999998</v>
      </c>
      <c r="I53" s="527">
        <v>0.39073000000000002</v>
      </c>
      <c r="J53" s="528" t="s">
        <v>1</v>
      </c>
    </row>
    <row r="54" spans="1:10" ht="14.4" customHeight="1" x14ac:dyDescent="0.3">
      <c r="A54" s="524" t="s">
        <v>517</v>
      </c>
      <c r="B54" s="525" t="s">
        <v>837</v>
      </c>
      <c r="C54" s="526">
        <v>9.0884999999999998</v>
      </c>
      <c r="D54" s="526">
        <v>9.4529999999999994</v>
      </c>
      <c r="E54" s="526"/>
      <c r="F54" s="526">
        <v>9.3770000000000007</v>
      </c>
      <c r="G54" s="526">
        <v>10</v>
      </c>
      <c r="H54" s="526">
        <v>-0.62299999999999933</v>
      </c>
      <c r="I54" s="527">
        <v>0.93770000000000009</v>
      </c>
      <c r="J54" s="528" t="s">
        <v>1</v>
      </c>
    </row>
    <row r="55" spans="1:10" ht="14.4" customHeight="1" x14ac:dyDescent="0.3">
      <c r="A55" s="524" t="s">
        <v>517</v>
      </c>
      <c r="B55" s="525" t="s">
        <v>838</v>
      </c>
      <c r="C55" s="526">
        <v>1656.12283</v>
      </c>
      <c r="D55" s="526">
        <v>2373.9015600000012</v>
      </c>
      <c r="E55" s="526"/>
      <c r="F55" s="526">
        <v>2383.9825699999997</v>
      </c>
      <c r="G55" s="526">
        <v>1997</v>
      </c>
      <c r="H55" s="526">
        <v>386.98256999999967</v>
      </c>
      <c r="I55" s="527">
        <v>1.1937819579369051</v>
      </c>
      <c r="J55" s="528" t="s">
        <v>1</v>
      </c>
    </row>
    <row r="56" spans="1:10" ht="14.4" customHeight="1" x14ac:dyDescent="0.3">
      <c r="A56" s="524" t="s">
        <v>517</v>
      </c>
      <c r="B56" s="525" t="s">
        <v>839</v>
      </c>
      <c r="C56" s="526">
        <v>0</v>
      </c>
      <c r="D56" s="526">
        <v>0</v>
      </c>
      <c r="E56" s="526"/>
      <c r="F56" s="526">
        <v>0</v>
      </c>
      <c r="G56" s="526">
        <v>9</v>
      </c>
      <c r="H56" s="526">
        <v>-9</v>
      </c>
      <c r="I56" s="527">
        <v>0</v>
      </c>
      <c r="J56" s="528" t="s">
        <v>1</v>
      </c>
    </row>
    <row r="57" spans="1:10" ht="14.4" customHeight="1" x14ac:dyDescent="0.3">
      <c r="A57" s="524" t="s">
        <v>517</v>
      </c>
      <c r="B57" s="525" t="s">
        <v>840</v>
      </c>
      <c r="C57" s="526">
        <v>2111.7095499999991</v>
      </c>
      <c r="D57" s="526">
        <v>4447.3166499999998</v>
      </c>
      <c r="E57" s="526"/>
      <c r="F57" s="526">
        <v>3395.2800999999995</v>
      </c>
      <c r="G57" s="526">
        <v>4061</v>
      </c>
      <c r="H57" s="526">
        <v>-665.71990000000051</v>
      </c>
      <c r="I57" s="527">
        <v>0.83606995813838947</v>
      </c>
      <c r="J57" s="528" t="s">
        <v>1</v>
      </c>
    </row>
    <row r="58" spans="1:10" ht="14.4" customHeight="1" x14ac:dyDescent="0.3">
      <c r="A58" s="524" t="s">
        <v>517</v>
      </c>
      <c r="B58" s="525" t="s">
        <v>841</v>
      </c>
      <c r="C58" s="526">
        <v>0</v>
      </c>
      <c r="D58" s="526">
        <v>0</v>
      </c>
      <c r="E58" s="526"/>
      <c r="F58" s="526">
        <v>0</v>
      </c>
      <c r="G58" s="526">
        <v>0</v>
      </c>
      <c r="H58" s="526">
        <v>0</v>
      </c>
      <c r="I58" s="527" t="s">
        <v>504</v>
      </c>
      <c r="J58" s="528" t="s">
        <v>1</v>
      </c>
    </row>
    <row r="59" spans="1:10" ht="14.4" customHeight="1" x14ac:dyDescent="0.3">
      <c r="A59" s="524" t="s">
        <v>517</v>
      </c>
      <c r="B59" s="525" t="s">
        <v>842</v>
      </c>
      <c r="C59" s="526">
        <v>0.7868099999999999</v>
      </c>
      <c r="D59" s="526">
        <v>0</v>
      </c>
      <c r="E59" s="526"/>
      <c r="F59" s="526">
        <v>0</v>
      </c>
      <c r="G59" s="526">
        <v>1</v>
      </c>
      <c r="H59" s="526">
        <v>-1</v>
      </c>
      <c r="I59" s="527">
        <v>0</v>
      </c>
      <c r="J59" s="528" t="s">
        <v>1</v>
      </c>
    </row>
    <row r="60" spans="1:10" ht="14.4" customHeight="1" x14ac:dyDescent="0.3">
      <c r="A60" s="524" t="s">
        <v>517</v>
      </c>
      <c r="B60" s="525" t="s">
        <v>843</v>
      </c>
      <c r="C60" s="526">
        <v>17.853380000000001</v>
      </c>
      <c r="D60" s="526">
        <v>0</v>
      </c>
      <c r="E60" s="526"/>
      <c r="F60" s="526">
        <v>0</v>
      </c>
      <c r="G60" s="526">
        <v>0</v>
      </c>
      <c r="H60" s="526">
        <v>0</v>
      </c>
      <c r="I60" s="527" t="s">
        <v>504</v>
      </c>
      <c r="J60" s="528" t="s">
        <v>1</v>
      </c>
    </row>
    <row r="61" spans="1:10" ht="14.4" customHeight="1" x14ac:dyDescent="0.3">
      <c r="A61" s="524" t="s">
        <v>517</v>
      </c>
      <c r="B61" s="525" t="s">
        <v>844</v>
      </c>
      <c r="C61" s="526">
        <v>915.88161999999988</v>
      </c>
      <c r="D61" s="526">
        <v>1052.8521600000001</v>
      </c>
      <c r="E61" s="526"/>
      <c r="F61" s="526">
        <v>554.72845999999981</v>
      </c>
      <c r="G61" s="526">
        <v>528</v>
      </c>
      <c r="H61" s="526">
        <v>26.728459999999814</v>
      </c>
      <c r="I61" s="527">
        <v>1.0506220833333331</v>
      </c>
      <c r="J61" s="528" t="s">
        <v>1</v>
      </c>
    </row>
    <row r="62" spans="1:10" ht="14.4" customHeight="1" x14ac:dyDescent="0.3">
      <c r="A62" s="524" t="s">
        <v>517</v>
      </c>
      <c r="B62" s="525" t="s">
        <v>519</v>
      </c>
      <c r="C62" s="526">
        <v>6406.6154699999979</v>
      </c>
      <c r="D62" s="526">
        <v>9570.3872100000026</v>
      </c>
      <c r="E62" s="526"/>
      <c r="F62" s="526">
        <v>8364.6181799999995</v>
      </c>
      <c r="G62" s="526">
        <v>8275</v>
      </c>
      <c r="H62" s="526">
        <v>89.618179999999484</v>
      </c>
      <c r="I62" s="527">
        <v>1.0108299915407855</v>
      </c>
      <c r="J62" s="528" t="s">
        <v>515</v>
      </c>
    </row>
    <row r="63" spans="1:10" ht="14.4" customHeight="1" x14ac:dyDescent="0.3">
      <c r="A63" s="524" t="s">
        <v>504</v>
      </c>
      <c r="B63" s="525" t="s">
        <v>504</v>
      </c>
      <c r="C63" s="526" t="s">
        <v>504</v>
      </c>
      <c r="D63" s="526" t="s">
        <v>504</v>
      </c>
      <c r="E63" s="526"/>
      <c r="F63" s="526" t="s">
        <v>504</v>
      </c>
      <c r="G63" s="526" t="s">
        <v>504</v>
      </c>
      <c r="H63" s="526" t="s">
        <v>504</v>
      </c>
      <c r="I63" s="527" t="s">
        <v>504</v>
      </c>
      <c r="J63" s="528" t="s">
        <v>516</v>
      </c>
    </row>
    <row r="64" spans="1:10" ht="14.4" customHeight="1" x14ac:dyDescent="0.3">
      <c r="A64" s="524" t="s">
        <v>502</v>
      </c>
      <c r="B64" s="525" t="s">
        <v>510</v>
      </c>
      <c r="C64" s="526">
        <v>6759.8086399999966</v>
      </c>
      <c r="D64" s="526">
        <v>9856.7875600000025</v>
      </c>
      <c r="E64" s="526"/>
      <c r="F64" s="526">
        <v>8609.572729999998</v>
      </c>
      <c r="G64" s="526">
        <v>8599</v>
      </c>
      <c r="H64" s="526">
        <v>10.572729999998046</v>
      </c>
      <c r="I64" s="527">
        <v>1.0012295301779275</v>
      </c>
      <c r="J64" s="528" t="s">
        <v>511</v>
      </c>
    </row>
  </sheetData>
  <mergeCells count="3">
    <mergeCell ref="A1:I1"/>
    <mergeCell ref="F3:I3"/>
    <mergeCell ref="C4:D4"/>
  </mergeCells>
  <conditionalFormatting sqref="F23 F65:F65537">
    <cfRule type="cellIs" dxfId="22" priority="18" stopIfTrue="1" operator="greaterThan">
      <formula>1</formula>
    </cfRule>
  </conditionalFormatting>
  <conditionalFormatting sqref="H5:H22">
    <cfRule type="expression" dxfId="21" priority="14">
      <formula>$H5&gt;0</formula>
    </cfRule>
  </conditionalFormatting>
  <conditionalFormatting sqref="I5:I22">
    <cfRule type="expression" dxfId="20" priority="15">
      <formula>$I5&gt;1</formula>
    </cfRule>
  </conditionalFormatting>
  <conditionalFormatting sqref="B5:B22">
    <cfRule type="expression" dxfId="19" priority="11">
      <formula>OR($J5="NS",$J5="SumaNS",$J5="Účet")</formula>
    </cfRule>
  </conditionalFormatting>
  <conditionalFormatting sqref="F5:I22 B5:D22">
    <cfRule type="expression" dxfId="18" priority="17">
      <formula>AND($J5&lt;&gt;"",$J5&lt;&gt;"mezeraKL")</formula>
    </cfRule>
  </conditionalFormatting>
  <conditionalFormatting sqref="B5:D22 F5:I2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16" priority="13">
      <formula>OR($J5="SumaNS",$J5="NS")</formula>
    </cfRule>
  </conditionalFormatting>
  <conditionalFormatting sqref="A5:A22">
    <cfRule type="expression" dxfId="15" priority="9">
      <formula>AND($J5&lt;&gt;"mezeraKL",$J5&lt;&gt;"")</formula>
    </cfRule>
  </conditionalFormatting>
  <conditionalFormatting sqref="A5:A22">
    <cfRule type="expression" dxfId="14" priority="10">
      <formula>AND($J5&lt;&gt;"",$J5&lt;&gt;"mezeraKL")</formula>
    </cfRule>
  </conditionalFormatting>
  <conditionalFormatting sqref="H24:H64">
    <cfRule type="expression" dxfId="13" priority="6">
      <formula>$H24&gt;0</formula>
    </cfRule>
  </conditionalFormatting>
  <conditionalFormatting sqref="A24:A64">
    <cfRule type="expression" dxfId="12" priority="5">
      <formula>AND($J24&lt;&gt;"mezeraKL",$J24&lt;&gt;"")</formula>
    </cfRule>
  </conditionalFormatting>
  <conditionalFormatting sqref="I24:I64">
    <cfRule type="expression" dxfId="11" priority="7">
      <formula>$I24&gt;1</formula>
    </cfRule>
  </conditionalFormatting>
  <conditionalFormatting sqref="B24:B64">
    <cfRule type="expression" dxfId="10" priority="4">
      <formula>OR($J24="NS",$J24="SumaNS",$J24="Účet")</formula>
    </cfRule>
  </conditionalFormatting>
  <conditionalFormatting sqref="A24:D64 F24:I64">
    <cfRule type="expression" dxfId="9" priority="8">
      <formula>AND($J24&lt;&gt;"",$J24&lt;&gt;"mezeraKL")</formula>
    </cfRule>
  </conditionalFormatting>
  <conditionalFormatting sqref="B24:D64 F24:I64">
    <cfRule type="expression" dxfId="8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64 F24:I64">
    <cfRule type="expression" dxfId="7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57" hidden="1" customWidth="1" outlineLevel="1"/>
    <col min="2" max="2" width="28.33203125" style="157" hidden="1" customWidth="1" outlineLevel="1"/>
    <col min="3" max="3" width="5.33203125" style="238" bestFit="1" customWidth="1" collapsed="1"/>
    <col min="4" max="4" width="18.77734375" style="242" customWidth="1"/>
    <col min="5" max="5" width="9" style="238" bestFit="1" customWidth="1"/>
    <col min="6" max="6" width="18.77734375" style="242" customWidth="1"/>
    <col min="7" max="7" width="12.44140625" style="238" hidden="1" customWidth="1" outlineLevel="1"/>
    <col min="8" max="8" width="25.77734375" style="238" customWidth="1" collapsed="1"/>
    <col min="9" max="9" width="7.77734375" style="236" customWidth="1"/>
    <col min="10" max="10" width="10" style="236" customWidth="1"/>
    <col min="11" max="11" width="11.109375" style="236" customWidth="1"/>
    <col min="12" max="16384" width="8.88671875" style="157"/>
  </cols>
  <sheetData>
    <row r="1" spans="1:11" ht="18.600000000000001" customHeight="1" thickBot="1" x14ac:dyDescent="0.4">
      <c r="A1" s="399" t="s">
        <v>1366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4.4" customHeight="1" thickBot="1" x14ac:dyDescent="0.35">
      <c r="A2" s="265" t="s">
        <v>278</v>
      </c>
      <c r="B2" s="62"/>
      <c r="C2" s="240"/>
      <c r="D2" s="240"/>
      <c r="E2" s="240"/>
      <c r="F2" s="240"/>
      <c r="G2" s="240"/>
      <c r="H2" s="240"/>
      <c r="I2" s="241"/>
      <c r="J2" s="241"/>
      <c r="K2" s="241"/>
    </row>
    <row r="3" spans="1:11" ht="14.4" customHeight="1" thickBot="1" x14ac:dyDescent="0.35">
      <c r="A3" s="62"/>
      <c r="B3" s="62"/>
      <c r="C3" s="395"/>
      <c r="D3" s="396"/>
      <c r="E3" s="396"/>
      <c r="F3" s="396"/>
      <c r="G3" s="396"/>
      <c r="H3" s="169" t="s">
        <v>135</v>
      </c>
      <c r="I3" s="126">
        <f>IF(J3&lt;&gt;0,K3/J3,0)</f>
        <v>150.8999152910196</v>
      </c>
      <c r="J3" s="126">
        <f>SUBTOTAL(9,J5:J1048576)</f>
        <v>28624</v>
      </c>
      <c r="K3" s="127">
        <f>SUBTOTAL(9,K5:K1048576)</f>
        <v>4319359.175290145</v>
      </c>
    </row>
    <row r="4" spans="1:11" s="237" customFormat="1" ht="14.4" customHeight="1" thickBot="1" x14ac:dyDescent="0.35">
      <c r="A4" s="655" t="s">
        <v>4</v>
      </c>
      <c r="B4" s="656" t="s">
        <v>5</v>
      </c>
      <c r="C4" s="656" t="s">
        <v>0</v>
      </c>
      <c r="D4" s="656" t="s">
        <v>6</v>
      </c>
      <c r="E4" s="656" t="s">
        <v>7</v>
      </c>
      <c r="F4" s="656" t="s">
        <v>1</v>
      </c>
      <c r="G4" s="656" t="s">
        <v>76</v>
      </c>
      <c r="H4" s="532" t="s">
        <v>11</v>
      </c>
      <c r="I4" s="533" t="s">
        <v>150</v>
      </c>
      <c r="J4" s="533" t="s">
        <v>13</v>
      </c>
      <c r="K4" s="534" t="s">
        <v>167</v>
      </c>
    </row>
    <row r="5" spans="1:11" ht="14.4" customHeight="1" x14ac:dyDescent="0.3">
      <c r="A5" s="619" t="s">
        <v>502</v>
      </c>
      <c r="B5" s="620" t="s">
        <v>503</v>
      </c>
      <c r="C5" s="623" t="s">
        <v>512</v>
      </c>
      <c r="D5" s="657" t="s">
        <v>513</v>
      </c>
      <c r="E5" s="623" t="s">
        <v>848</v>
      </c>
      <c r="F5" s="657" t="s">
        <v>849</v>
      </c>
      <c r="G5" s="623" t="s">
        <v>850</v>
      </c>
      <c r="H5" s="623" t="s">
        <v>851</v>
      </c>
      <c r="I5" s="144">
        <v>0.5899999737739563</v>
      </c>
      <c r="J5" s="144">
        <v>250</v>
      </c>
      <c r="K5" s="643">
        <v>147.5</v>
      </c>
    </row>
    <row r="6" spans="1:11" ht="14.4" customHeight="1" x14ac:dyDescent="0.3">
      <c r="A6" s="626" t="s">
        <v>502</v>
      </c>
      <c r="B6" s="627" t="s">
        <v>503</v>
      </c>
      <c r="C6" s="630" t="s">
        <v>512</v>
      </c>
      <c r="D6" s="658" t="s">
        <v>513</v>
      </c>
      <c r="E6" s="630" t="s">
        <v>848</v>
      </c>
      <c r="F6" s="658" t="s">
        <v>849</v>
      </c>
      <c r="G6" s="630" t="s">
        <v>852</v>
      </c>
      <c r="H6" s="630" t="s">
        <v>853</v>
      </c>
      <c r="I6" s="644">
        <v>8.119999885559082</v>
      </c>
      <c r="J6" s="644">
        <v>32</v>
      </c>
      <c r="K6" s="645">
        <v>259.83999633789062</v>
      </c>
    </row>
    <row r="7" spans="1:11" ht="14.4" customHeight="1" x14ac:dyDescent="0.3">
      <c r="A7" s="626" t="s">
        <v>502</v>
      </c>
      <c r="B7" s="627" t="s">
        <v>503</v>
      </c>
      <c r="C7" s="630" t="s">
        <v>512</v>
      </c>
      <c r="D7" s="658" t="s">
        <v>513</v>
      </c>
      <c r="E7" s="630" t="s">
        <v>848</v>
      </c>
      <c r="F7" s="658" t="s">
        <v>849</v>
      </c>
      <c r="G7" s="630" t="s">
        <v>854</v>
      </c>
      <c r="H7" s="630" t="s">
        <v>855</v>
      </c>
      <c r="I7" s="644">
        <v>98.375</v>
      </c>
      <c r="J7" s="644">
        <v>10</v>
      </c>
      <c r="K7" s="645">
        <v>983.75</v>
      </c>
    </row>
    <row r="8" spans="1:11" ht="14.4" customHeight="1" x14ac:dyDescent="0.3">
      <c r="A8" s="626" t="s">
        <v>502</v>
      </c>
      <c r="B8" s="627" t="s">
        <v>503</v>
      </c>
      <c r="C8" s="630" t="s">
        <v>512</v>
      </c>
      <c r="D8" s="658" t="s">
        <v>513</v>
      </c>
      <c r="E8" s="630" t="s">
        <v>848</v>
      </c>
      <c r="F8" s="658" t="s">
        <v>849</v>
      </c>
      <c r="G8" s="630" t="s">
        <v>856</v>
      </c>
      <c r="H8" s="630" t="s">
        <v>857</v>
      </c>
      <c r="I8" s="644">
        <v>8.3999996185302734</v>
      </c>
      <c r="J8" s="644">
        <v>12</v>
      </c>
      <c r="K8" s="645">
        <v>100.80000305175781</v>
      </c>
    </row>
    <row r="9" spans="1:11" ht="14.4" customHeight="1" x14ac:dyDescent="0.3">
      <c r="A9" s="626" t="s">
        <v>502</v>
      </c>
      <c r="B9" s="627" t="s">
        <v>503</v>
      </c>
      <c r="C9" s="630" t="s">
        <v>512</v>
      </c>
      <c r="D9" s="658" t="s">
        <v>513</v>
      </c>
      <c r="E9" s="630" t="s">
        <v>848</v>
      </c>
      <c r="F9" s="658" t="s">
        <v>849</v>
      </c>
      <c r="G9" s="630" t="s">
        <v>858</v>
      </c>
      <c r="H9" s="630" t="s">
        <v>859</v>
      </c>
      <c r="I9" s="644">
        <v>0.67000001668930054</v>
      </c>
      <c r="J9" s="644">
        <v>150</v>
      </c>
      <c r="K9" s="645">
        <v>100.5</v>
      </c>
    </row>
    <row r="10" spans="1:11" ht="14.4" customHeight="1" x14ac:dyDescent="0.3">
      <c r="A10" s="626" t="s">
        <v>502</v>
      </c>
      <c r="B10" s="627" t="s">
        <v>503</v>
      </c>
      <c r="C10" s="630" t="s">
        <v>512</v>
      </c>
      <c r="D10" s="658" t="s">
        <v>513</v>
      </c>
      <c r="E10" s="630" t="s">
        <v>848</v>
      </c>
      <c r="F10" s="658" t="s">
        <v>849</v>
      </c>
      <c r="G10" s="630" t="s">
        <v>860</v>
      </c>
      <c r="H10" s="630" t="s">
        <v>861</v>
      </c>
      <c r="I10" s="644">
        <v>29.329999923706055</v>
      </c>
      <c r="J10" s="644">
        <v>10</v>
      </c>
      <c r="K10" s="645">
        <v>293.29998779296875</v>
      </c>
    </row>
    <row r="11" spans="1:11" ht="14.4" customHeight="1" x14ac:dyDescent="0.3">
      <c r="A11" s="626" t="s">
        <v>502</v>
      </c>
      <c r="B11" s="627" t="s">
        <v>503</v>
      </c>
      <c r="C11" s="630" t="s">
        <v>512</v>
      </c>
      <c r="D11" s="658" t="s">
        <v>513</v>
      </c>
      <c r="E11" s="630" t="s">
        <v>848</v>
      </c>
      <c r="F11" s="658" t="s">
        <v>849</v>
      </c>
      <c r="G11" s="630" t="s">
        <v>862</v>
      </c>
      <c r="H11" s="630" t="s">
        <v>863</v>
      </c>
      <c r="I11" s="644">
        <v>28.733332951863606</v>
      </c>
      <c r="J11" s="644">
        <v>44</v>
      </c>
      <c r="K11" s="645">
        <v>1264.2200012207031</v>
      </c>
    </row>
    <row r="12" spans="1:11" ht="14.4" customHeight="1" x14ac:dyDescent="0.3">
      <c r="A12" s="626" t="s">
        <v>502</v>
      </c>
      <c r="B12" s="627" t="s">
        <v>503</v>
      </c>
      <c r="C12" s="630" t="s">
        <v>512</v>
      </c>
      <c r="D12" s="658" t="s">
        <v>513</v>
      </c>
      <c r="E12" s="630" t="s">
        <v>848</v>
      </c>
      <c r="F12" s="658" t="s">
        <v>849</v>
      </c>
      <c r="G12" s="630" t="s">
        <v>864</v>
      </c>
      <c r="H12" s="630" t="s">
        <v>865</v>
      </c>
      <c r="I12" s="644">
        <v>260.29998779296875</v>
      </c>
      <c r="J12" s="644">
        <v>2</v>
      </c>
      <c r="K12" s="645">
        <v>520.5999755859375</v>
      </c>
    </row>
    <row r="13" spans="1:11" ht="14.4" customHeight="1" x14ac:dyDescent="0.3">
      <c r="A13" s="626" t="s">
        <v>502</v>
      </c>
      <c r="B13" s="627" t="s">
        <v>503</v>
      </c>
      <c r="C13" s="630" t="s">
        <v>512</v>
      </c>
      <c r="D13" s="658" t="s">
        <v>513</v>
      </c>
      <c r="E13" s="630" t="s">
        <v>866</v>
      </c>
      <c r="F13" s="658" t="s">
        <v>867</v>
      </c>
      <c r="G13" s="630" t="s">
        <v>868</v>
      </c>
      <c r="H13" s="630" t="s">
        <v>869</v>
      </c>
      <c r="I13" s="644">
        <v>2.9100000858306885</v>
      </c>
      <c r="J13" s="644">
        <v>100</v>
      </c>
      <c r="K13" s="645">
        <v>291</v>
      </c>
    </row>
    <row r="14" spans="1:11" ht="14.4" customHeight="1" x14ac:dyDescent="0.3">
      <c r="A14" s="626" t="s">
        <v>502</v>
      </c>
      <c r="B14" s="627" t="s">
        <v>503</v>
      </c>
      <c r="C14" s="630" t="s">
        <v>512</v>
      </c>
      <c r="D14" s="658" t="s">
        <v>513</v>
      </c>
      <c r="E14" s="630" t="s">
        <v>866</v>
      </c>
      <c r="F14" s="658" t="s">
        <v>867</v>
      </c>
      <c r="G14" s="630" t="s">
        <v>870</v>
      </c>
      <c r="H14" s="630" t="s">
        <v>871</v>
      </c>
      <c r="I14" s="644">
        <v>2.7899999618530273</v>
      </c>
      <c r="J14" s="644">
        <v>90</v>
      </c>
      <c r="K14" s="645">
        <v>251.10000610351563</v>
      </c>
    </row>
    <row r="15" spans="1:11" ht="14.4" customHeight="1" x14ac:dyDescent="0.3">
      <c r="A15" s="626" t="s">
        <v>502</v>
      </c>
      <c r="B15" s="627" t="s">
        <v>503</v>
      </c>
      <c r="C15" s="630" t="s">
        <v>512</v>
      </c>
      <c r="D15" s="658" t="s">
        <v>513</v>
      </c>
      <c r="E15" s="630" t="s">
        <v>866</v>
      </c>
      <c r="F15" s="658" t="s">
        <v>867</v>
      </c>
      <c r="G15" s="630" t="s">
        <v>872</v>
      </c>
      <c r="H15" s="630" t="s">
        <v>873</v>
      </c>
      <c r="I15" s="644">
        <v>15.920000076293945</v>
      </c>
      <c r="J15" s="644">
        <v>100</v>
      </c>
      <c r="K15" s="645">
        <v>1592</v>
      </c>
    </row>
    <row r="16" spans="1:11" ht="14.4" customHeight="1" x14ac:dyDescent="0.3">
      <c r="A16" s="626" t="s">
        <v>502</v>
      </c>
      <c r="B16" s="627" t="s">
        <v>503</v>
      </c>
      <c r="C16" s="630" t="s">
        <v>512</v>
      </c>
      <c r="D16" s="658" t="s">
        <v>513</v>
      </c>
      <c r="E16" s="630" t="s">
        <v>866</v>
      </c>
      <c r="F16" s="658" t="s">
        <v>867</v>
      </c>
      <c r="G16" s="630" t="s">
        <v>874</v>
      </c>
      <c r="H16" s="630" t="s">
        <v>875</v>
      </c>
      <c r="I16" s="644">
        <v>11.140000343322754</v>
      </c>
      <c r="J16" s="644">
        <v>50</v>
      </c>
      <c r="K16" s="645">
        <v>557</v>
      </c>
    </row>
    <row r="17" spans="1:11" ht="14.4" customHeight="1" x14ac:dyDescent="0.3">
      <c r="A17" s="626" t="s">
        <v>502</v>
      </c>
      <c r="B17" s="627" t="s">
        <v>503</v>
      </c>
      <c r="C17" s="630" t="s">
        <v>512</v>
      </c>
      <c r="D17" s="658" t="s">
        <v>513</v>
      </c>
      <c r="E17" s="630" t="s">
        <v>866</v>
      </c>
      <c r="F17" s="658" t="s">
        <v>867</v>
      </c>
      <c r="G17" s="630" t="s">
        <v>876</v>
      </c>
      <c r="H17" s="630" t="s">
        <v>877</v>
      </c>
      <c r="I17" s="644">
        <v>3.3875001072883606</v>
      </c>
      <c r="J17" s="644">
        <v>2000</v>
      </c>
      <c r="K17" s="645">
        <v>6778</v>
      </c>
    </row>
    <row r="18" spans="1:11" ht="14.4" customHeight="1" x14ac:dyDescent="0.3">
      <c r="A18" s="626" t="s">
        <v>502</v>
      </c>
      <c r="B18" s="627" t="s">
        <v>503</v>
      </c>
      <c r="C18" s="630" t="s">
        <v>512</v>
      </c>
      <c r="D18" s="658" t="s">
        <v>513</v>
      </c>
      <c r="E18" s="630" t="s">
        <v>866</v>
      </c>
      <c r="F18" s="658" t="s">
        <v>867</v>
      </c>
      <c r="G18" s="630" t="s">
        <v>878</v>
      </c>
      <c r="H18" s="630" t="s">
        <v>879</v>
      </c>
      <c r="I18" s="644">
        <v>845.78997802734375</v>
      </c>
      <c r="J18" s="644">
        <v>50</v>
      </c>
      <c r="K18" s="645">
        <v>42289.5</v>
      </c>
    </row>
    <row r="19" spans="1:11" ht="14.4" customHeight="1" x14ac:dyDescent="0.3">
      <c r="A19" s="626" t="s">
        <v>502</v>
      </c>
      <c r="B19" s="627" t="s">
        <v>503</v>
      </c>
      <c r="C19" s="630" t="s">
        <v>512</v>
      </c>
      <c r="D19" s="658" t="s">
        <v>513</v>
      </c>
      <c r="E19" s="630" t="s">
        <v>866</v>
      </c>
      <c r="F19" s="658" t="s">
        <v>867</v>
      </c>
      <c r="G19" s="630" t="s">
        <v>880</v>
      </c>
      <c r="H19" s="630" t="s">
        <v>881</v>
      </c>
      <c r="I19" s="644">
        <v>17.979999542236328</v>
      </c>
      <c r="J19" s="644">
        <v>50</v>
      </c>
      <c r="K19" s="645">
        <v>899</v>
      </c>
    </row>
    <row r="20" spans="1:11" ht="14.4" customHeight="1" x14ac:dyDescent="0.3">
      <c r="A20" s="626" t="s">
        <v>502</v>
      </c>
      <c r="B20" s="627" t="s">
        <v>503</v>
      </c>
      <c r="C20" s="630" t="s">
        <v>512</v>
      </c>
      <c r="D20" s="658" t="s">
        <v>513</v>
      </c>
      <c r="E20" s="630" t="s">
        <v>866</v>
      </c>
      <c r="F20" s="658" t="s">
        <v>867</v>
      </c>
      <c r="G20" s="630" t="s">
        <v>882</v>
      </c>
      <c r="H20" s="630" t="s">
        <v>883</v>
      </c>
      <c r="I20" s="644">
        <v>17.979999542236328</v>
      </c>
      <c r="J20" s="644">
        <v>200</v>
      </c>
      <c r="K20" s="645">
        <v>3596</v>
      </c>
    </row>
    <row r="21" spans="1:11" ht="14.4" customHeight="1" x14ac:dyDescent="0.3">
      <c r="A21" s="626" t="s">
        <v>502</v>
      </c>
      <c r="B21" s="627" t="s">
        <v>503</v>
      </c>
      <c r="C21" s="630" t="s">
        <v>512</v>
      </c>
      <c r="D21" s="658" t="s">
        <v>513</v>
      </c>
      <c r="E21" s="630" t="s">
        <v>866</v>
      </c>
      <c r="F21" s="658" t="s">
        <v>867</v>
      </c>
      <c r="G21" s="630" t="s">
        <v>884</v>
      </c>
      <c r="H21" s="630" t="s">
        <v>885</v>
      </c>
      <c r="I21" s="644">
        <v>17.983332951863606</v>
      </c>
      <c r="J21" s="644">
        <v>400</v>
      </c>
      <c r="K21" s="645">
        <v>7192.5</v>
      </c>
    </row>
    <row r="22" spans="1:11" ht="14.4" customHeight="1" x14ac:dyDescent="0.3">
      <c r="A22" s="626" t="s">
        <v>502</v>
      </c>
      <c r="B22" s="627" t="s">
        <v>503</v>
      </c>
      <c r="C22" s="630" t="s">
        <v>512</v>
      </c>
      <c r="D22" s="658" t="s">
        <v>513</v>
      </c>
      <c r="E22" s="630" t="s">
        <v>866</v>
      </c>
      <c r="F22" s="658" t="s">
        <v>867</v>
      </c>
      <c r="G22" s="630" t="s">
        <v>886</v>
      </c>
      <c r="H22" s="630" t="s">
        <v>887</v>
      </c>
      <c r="I22" s="644">
        <v>15.289999961853027</v>
      </c>
      <c r="J22" s="644">
        <v>100</v>
      </c>
      <c r="K22" s="645">
        <v>1529</v>
      </c>
    </row>
    <row r="23" spans="1:11" ht="14.4" customHeight="1" x14ac:dyDescent="0.3">
      <c r="A23" s="626" t="s">
        <v>502</v>
      </c>
      <c r="B23" s="627" t="s">
        <v>503</v>
      </c>
      <c r="C23" s="630" t="s">
        <v>512</v>
      </c>
      <c r="D23" s="658" t="s">
        <v>513</v>
      </c>
      <c r="E23" s="630" t="s">
        <v>866</v>
      </c>
      <c r="F23" s="658" t="s">
        <v>867</v>
      </c>
      <c r="G23" s="630" t="s">
        <v>888</v>
      </c>
      <c r="H23" s="630" t="s">
        <v>889</v>
      </c>
      <c r="I23" s="644">
        <v>4.0300002098083496</v>
      </c>
      <c r="J23" s="644">
        <v>50</v>
      </c>
      <c r="K23" s="645">
        <v>201.5</v>
      </c>
    </row>
    <row r="24" spans="1:11" ht="14.4" customHeight="1" x14ac:dyDescent="0.3">
      <c r="A24" s="626" t="s">
        <v>502</v>
      </c>
      <c r="B24" s="627" t="s">
        <v>503</v>
      </c>
      <c r="C24" s="630" t="s">
        <v>512</v>
      </c>
      <c r="D24" s="658" t="s">
        <v>513</v>
      </c>
      <c r="E24" s="630" t="s">
        <v>866</v>
      </c>
      <c r="F24" s="658" t="s">
        <v>867</v>
      </c>
      <c r="G24" s="630" t="s">
        <v>890</v>
      </c>
      <c r="H24" s="630" t="s">
        <v>891</v>
      </c>
      <c r="I24" s="644">
        <v>11.739999771118164</v>
      </c>
      <c r="J24" s="644">
        <v>20</v>
      </c>
      <c r="K24" s="645">
        <v>234.80000305175781</v>
      </c>
    </row>
    <row r="25" spans="1:11" ht="14.4" customHeight="1" x14ac:dyDescent="0.3">
      <c r="A25" s="626" t="s">
        <v>502</v>
      </c>
      <c r="B25" s="627" t="s">
        <v>503</v>
      </c>
      <c r="C25" s="630" t="s">
        <v>512</v>
      </c>
      <c r="D25" s="658" t="s">
        <v>513</v>
      </c>
      <c r="E25" s="630" t="s">
        <v>866</v>
      </c>
      <c r="F25" s="658" t="s">
        <v>867</v>
      </c>
      <c r="G25" s="630" t="s">
        <v>892</v>
      </c>
      <c r="H25" s="630" t="s">
        <v>893</v>
      </c>
      <c r="I25" s="644">
        <v>79.620002746582031</v>
      </c>
      <c r="J25" s="644">
        <v>4</v>
      </c>
      <c r="K25" s="645">
        <v>318.48001098632812</v>
      </c>
    </row>
    <row r="26" spans="1:11" ht="14.4" customHeight="1" x14ac:dyDescent="0.3">
      <c r="A26" s="626" t="s">
        <v>502</v>
      </c>
      <c r="B26" s="627" t="s">
        <v>503</v>
      </c>
      <c r="C26" s="630" t="s">
        <v>512</v>
      </c>
      <c r="D26" s="658" t="s">
        <v>513</v>
      </c>
      <c r="E26" s="630" t="s">
        <v>866</v>
      </c>
      <c r="F26" s="658" t="s">
        <v>867</v>
      </c>
      <c r="G26" s="630" t="s">
        <v>894</v>
      </c>
      <c r="H26" s="630" t="s">
        <v>895</v>
      </c>
      <c r="I26" s="644">
        <v>161.77999877929687</v>
      </c>
      <c r="J26" s="644">
        <v>10</v>
      </c>
      <c r="K26" s="645">
        <v>1617.77001953125</v>
      </c>
    </row>
    <row r="27" spans="1:11" ht="14.4" customHeight="1" x14ac:dyDescent="0.3">
      <c r="A27" s="626" t="s">
        <v>502</v>
      </c>
      <c r="B27" s="627" t="s">
        <v>503</v>
      </c>
      <c r="C27" s="630" t="s">
        <v>512</v>
      </c>
      <c r="D27" s="658" t="s">
        <v>513</v>
      </c>
      <c r="E27" s="630" t="s">
        <v>866</v>
      </c>
      <c r="F27" s="658" t="s">
        <v>867</v>
      </c>
      <c r="G27" s="630" t="s">
        <v>896</v>
      </c>
      <c r="H27" s="630" t="s">
        <v>897</v>
      </c>
      <c r="I27" s="644">
        <v>529.6400146484375</v>
      </c>
      <c r="J27" s="644">
        <v>48</v>
      </c>
      <c r="K27" s="645">
        <v>25422.720703125</v>
      </c>
    </row>
    <row r="28" spans="1:11" ht="14.4" customHeight="1" x14ac:dyDescent="0.3">
      <c r="A28" s="626" t="s">
        <v>502</v>
      </c>
      <c r="B28" s="627" t="s">
        <v>503</v>
      </c>
      <c r="C28" s="630" t="s">
        <v>512</v>
      </c>
      <c r="D28" s="658" t="s">
        <v>513</v>
      </c>
      <c r="E28" s="630" t="s">
        <v>866</v>
      </c>
      <c r="F28" s="658" t="s">
        <v>867</v>
      </c>
      <c r="G28" s="630" t="s">
        <v>898</v>
      </c>
      <c r="H28" s="630" t="s">
        <v>899</v>
      </c>
      <c r="I28" s="644">
        <v>1.0900000333786011</v>
      </c>
      <c r="J28" s="644">
        <v>1800</v>
      </c>
      <c r="K28" s="645">
        <v>1962</v>
      </c>
    </row>
    <row r="29" spans="1:11" ht="14.4" customHeight="1" x14ac:dyDescent="0.3">
      <c r="A29" s="626" t="s">
        <v>502</v>
      </c>
      <c r="B29" s="627" t="s">
        <v>503</v>
      </c>
      <c r="C29" s="630" t="s">
        <v>512</v>
      </c>
      <c r="D29" s="658" t="s">
        <v>513</v>
      </c>
      <c r="E29" s="630" t="s">
        <v>866</v>
      </c>
      <c r="F29" s="658" t="s">
        <v>867</v>
      </c>
      <c r="G29" s="630" t="s">
        <v>900</v>
      </c>
      <c r="H29" s="630" t="s">
        <v>901</v>
      </c>
      <c r="I29" s="644">
        <v>1.6699999570846558</v>
      </c>
      <c r="J29" s="644">
        <v>200</v>
      </c>
      <c r="K29" s="645">
        <v>334</v>
      </c>
    </row>
    <row r="30" spans="1:11" ht="14.4" customHeight="1" x14ac:dyDescent="0.3">
      <c r="A30" s="626" t="s">
        <v>502</v>
      </c>
      <c r="B30" s="627" t="s">
        <v>503</v>
      </c>
      <c r="C30" s="630" t="s">
        <v>512</v>
      </c>
      <c r="D30" s="658" t="s">
        <v>513</v>
      </c>
      <c r="E30" s="630" t="s">
        <v>866</v>
      </c>
      <c r="F30" s="658" t="s">
        <v>867</v>
      </c>
      <c r="G30" s="630" t="s">
        <v>902</v>
      </c>
      <c r="H30" s="630" t="s">
        <v>903</v>
      </c>
      <c r="I30" s="644">
        <v>0.67000001668930054</v>
      </c>
      <c r="J30" s="644">
        <v>300</v>
      </c>
      <c r="K30" s="645">
        <v>201</v>
      </c>
    </row>
    <row r="31" spans="1:11" ht="14.4" customHeight="1" x14ac:dyDescent="0.3">
      <c r="A31" s="626" t="s">
        <v>502</v>
      </c>
      <c r="B31" s="627" t="s">
        <v>503</v>
      </c>
      <c r="C31" s="630" t="s">
        <v>512</v>
      </c>
      <c r="D31" s="658" t="s">
        <v>513</v>
      </c>
      <c r="E31" s="630" t="s">
        <v>866</v>
      </c>
      <c r="F31" s="658" t="s">
        <v>867</v>
      </c>
      <c r="G31" s="630" t="s">
        <v>904</v>
      </c>
      <c r="H31" s="630" t="s">
        <v>905</v>
      </c>
      <c r="I31" s="644">
        <v>42.349998474121094</v>
      </c>
      <c r="J31" s="644">
        <v>2</v>
      </c>
      <c r="K31" s="645">
        <v>84.699996948242188</v>
      </c>
    </row>
    <row r="32" spans="1:11" ht="14.4" customHeight="1" x14ac:dyDescent="0.3">
      <c r="A32" s="626" t="s">
        <v>502</v>
      </c>
      <c r="B32" s="627" t="s">
        <v>503</v>
      </c>
      <c r="C32" s="630" t="s">
        <v>512</v>
      </c>
      <c r="D32" s="658" t="s">
        <v>513</v>
      </c>
      <c r="E32" s="630" t="s">
        <v>866</v>
      </c>
      <c r="F32" s="658" t="s">
        <v>867</v>
      </c>
      <c r="G32" s="630" t="s">
        <v>906</v>
      </c>
      <c r="H32" s="630" t="s">
        <v>907</v>
      </c>
      <c r="I32" s="644">
        <v>918.21002197265625</v>
      </c>
      <c r="J32" s="644">
        <v>40</v>
      </c>
      <c r="K32" s="645">
        <v>36728.33984375</v>
      </c>
    </row>
    <row r="33" spans="1:11" ht="14.4" customHeight="1" x14ac:dyDescent="0.3">
      <c r="A33" s="626" t="s">
        <v>502</v>
      </c>
      <c r="B33" s="627" t="s">
        <v>503</v>
      </c>
      <c r="C33" s="630" t="s">
        <v>512</v>
      </c>
      <c r="D33" s="658" t="s">
        <v>513</v>
      </c>
      <c r="E33" s="630" t="s">
        <v>866</v>
      </c>
      <c r="F33" s="658" t="s">
        <v>867</v>
      </c>
      <c r="G33" s="630" t="s">
        <v>908</v>
      </c>
      <c r="H33" s="630" t="s">
        <v>909</v>
      </c>
      <c r="I33" s="644">
        <v>0.4699999988079071</v>
      </c>
      <c r="J33" s="644">
        <v>200</v>
      </c>
      <c r="K33" s="645">
        <v>94</v>
      </c>
    </row>
    <row r="34" spans="1:11" ht="14.4" customHeight="1" x14ac:dyDescent="0.3">
      <c r="A34" s="626" t="s">
        <v>502</v>
      </c>
      <c r="B34" s="627" t="s">
        <v>503</v>
      </c>
      <c r="C34" s="630" t="s">
        <v>512</v>
      </c>
      <c r="D34" s="658" t="s">
        <v>513</v>
      </c>
      <c r="E34" s="630" t="s">
        <v>866</v>
      </c>
      <c r="F34" s="658" t="s">
        <v>867</v>
      </c>
      <c r="G34" s="630" t="s">
        <v>910</v>
      </c>
      <c r="H34" s="630" t="s">
        <v>911</v>
      </c>
      <c r="I34" s="644">
        <v>3.75</v>
      </c>
      <c r="J34" s="644">
        <v>50</v>
      </c>
      <c r="K34" s="645">
        <v>187.5</v>
      </c>
    </row>
    <row r="35" spans="1:11" ht="14.4" customHeight="1" x14ac:dyDescent="0.3">
      <c r="A35" s="626" t="s">
        <v>502</v>
      </c>
      <c r="B35" s="627" t="s">
        <v>503</v>
      </c>
      <c r="C35" s="630" t="s">
        <v>512</v>
      </c>
      <c r="D35" s="658" t="s">
        <v>513</v>
      </c>
      <c r="E35" s="630" t="s">
        <v>866</v>
      </c>
      <c r="F35" s="658" t="s">
        <v>867</v>
      </c>
      <c r="G35" s="630" t="s">
        <v>912</v>
      </c>
      <c r="H35" s="630" t="s">
        <v>913</v>
      </c>
      <c r="I35" s="644">
        <v>2.0299999713897705</v>
      </c>
      <c r="J35" s="644">
        <v>50</v>
      </c>
      <c r="K35" s="645">
        <v>101.5</v>
      </c>
    </row>
    <row r="36" spans="1:11" ht="14.4" customHeight="1" x14ac:dyDescent="0.3">
      <c r="A36" s="626" t="s">
        <v>502</v>
      </c>
      <c r="B36" s="627" t="s">
        <v>503</v>
      </c>
      <c r="C36" s="630" t="s">
        <v>512</v>
      </c>
      <c r="D36" s="658" t="s">
        <v>513</v>
      </c>
      <c r="E36" s="630" t="s">
        <v>866</v>
      </c>
      <c r="F36" s="658" t="s">
        <v>867</v>
      </c>
      <c r="G36" s="630" t="s">
        <v>914</v>
      </c>
      <c r="H36" s="630" t="s">
        <v>915</v>
      </c>
      <c r="I36" s="644">
        <v>2.5199999809265137</v>
      </c>
      <c r="J36" s="644">
        <v>50</v>
      </c>
      <c r="K36" s="645">
        <v>126</v>
      </c>
    </row>
    <row r="37" spans="1:11" ht="14.4" customHeight="1" x14ac:dyDescent="0.3">
      <c r="A37" s="626" t="s">
        <v>502</v>
      </c>
      <c r="B37" s="627" t="s">
        <v>503</v>
      </c>
      <c r="C37" s="630" t="s">
        <v>512</v>
      </c>
      <c r="D37" s="658" t="s">
        <v>513</v>
      </c>
      <c r="E37" s="630" t="s">
        <v>916</v>
      </c>
      <c r="F37" s="658" t="s">
        <v>917</v>
      </c>
      <c r="G37" s="630" t="s">
        <v>918</v>
      </c>
      <c r="H37" s="630" t="s">
        <v>919</v>
      </c>
      <c r="I37" s="644">
        <v>0.30000001192092896</v>
      </c>
      <c r="J37" s="644">
        <v>100</v>
      </c>
      <c r="K37" s="645">
        <v>30</v>
      </c>
    </row>
    <row r="38" spans="1:11" ht="14.4" customHeight="1" x14ac:dyDescent="0.3">
      <c r="A38" s="626" t="s">
        <v>502</v>
      </c>
      <c r="B38" s="627" t="s">
        <v>503</v>
      </c>
      <c r="C38" s="630" t="s">
        <v>512</v>
      </c>
      <c r="D38" s="658" t="s">
        <v>513</v>
      </c>
      <c r="E38" s="630" t="s">
        <v>916</v>
      </c>
      <c r="F38" s="658" t="s">
        <v>917</v>
      </c>
      <c r="G38" s="630" t="s">
        <v>920</v>
      </c>
      <c r="H38" s="630" t="s">
        <v>921</v>
      </c>
      <c r="I38" s="644">
        <v>0.31000000238418579</v>
      </c>
      <c r="J38" s="644">
        <v>100</v>
      </c>
      <c r="K38" s="645">
        <v>31</v>
      </c>
    </row>
    <row r="39" spans="1:11" ht="14.4" customHeight="1" x14ac:dyDescent="0.3">
      <c r="A39" s="626" t="s">
        <v>502</v>
      </c>
      <c r="B39" s="627" t="s">
        <v>503</v>
      </c>
      <c r="C39" s="630" t="s">
        <v>512</v>
      </c>
      <c r="D39" s="658" t="s">
        <v>513</v>
      </c>
      <c r="E39" s="630" t="s">
        <v>922</v>
      </c>
      <c r="F39" s="658" t="s">
        <v>923</v>
      </c>
      <c r="G39" s="630" t="s">
        <v>924</v>
      </c>
      <c r="H39" s="630" t="s">
        <v>925</v>
      </c>
      <c r="I39" s="644">
        <v>7.0199999809265137</v>
      </c>
      <c r="J39" s="644">
        <v>50</v>
      </c>
      <c r="K39" s="645">
        <v>351</v>
      </c>
    </row>
    <row r="40" spans="1:11" ht="14.4" customHeight="1" x14ac:dyDescent="0.3">
      <c r="A40" s="626" t="s">
        <v>502</v>
      </c>
      <c r="B40" s="627" t="s">
        <v>503</v>
      </c>
      <c r="C40" s="630" t="s">
        <v>512</v>
      </c>
      <c r="D40" s="658" t="s">
        <v>513</v>
      </c>
      <c r="E40" s="630" t="s">
        <v>922</v>
      </c>
      <c r="F40" s="658" t="s">
        <v>923</v>
      </c>
      <c r="G40" s="630" t="s">
        <v>926</v>
      </c>
      <c r="H40" s="630" t="s">
        <v>927</v>
      </c>
      <c r="I40" s="644">
        <v>0.62999999523162842</v>
      </c>
      <c r="J40" s="644">
        <v>1400</v>
      </c>
      <c r="K40" s="645">
        <v>882</v>
      </c>
    </row>
    <row r="41" spans="1:11" ht="14.4" customHeight="1" x14ac:dyDescent="0.3">
      <c r="A41" s="626" t="s">
        <v>502</v>
      </c>
      <c r="B41" s="627" t="s">
        <v>503</v>
      </c>
      <c r="C41" s="630" t="s">
        <v>512</v>
      </c>
      <c r="D41" s="658" t="s">
        <v>513</v>
      </c>
      <c r="E41" s="630" t="s">
        <v>922</v>
      </c>
      <c r="F41" s="658" t="s">
        <v>923</v>
      </c>
      <c r="G41" s="630" t="s">
        <v>928</v>
      </c>
      <c r="H41" s="630" t="s">
        <v>929</v>
      </c>
      <c r="I41" s="644">
        <v>0.62999999523162842</v>
      </c>
      <c r="J41" s="644">
        <v>1400</v>
      </c>
      <c r="K41" s="645">
        <v>882</v>
      </c>
    </row>
    <row r="42" spans="1:11" ht="14.4" customHeight="1" x14ac:dyDescent="0.3">
      <c r="A42" s="626" t="s">
        <v>502</v>
      </c>
      <c r="B42" s="627" t="s">
        <v>503</v>
      </c>
      <c r="C42" s="630" t="s">
        <v>512</v>
      </c>
      <c r="D42" s="658" t="s">
        <v>513</v>
      </c>
      <c r="E42" s="630" t="s">
        <v>922</v>
      </c>
      <c r="F42" s="658" t="s">
        <v>923</v>
      </c>
      <c r="G42" s="630" t="s">
        <v>930</v>
      </c>
      <c r="H42" s="630" t="s">
        <v>931</v>
      </c>
      <c r="I42" s="644">
        <v>0.62999999523162842</v>
      </c>
      <c r="J42" s="644">
        <v>1400</v>
      </c>
      <c r="K42" s="645">
        <v>882</v>
      </c>
    </row>
    <row r="43" spans="1:11" ht="14.4" customHeight="1" x14ac:dyDescent="0.3">
      <c r="A43" s="626" t="s">
        <v>502</v>
      </c>
      <c r="B43" s="627" t="s">
        <v>503</v>
      </c>
      <c r="C43" s="630" t="s">
        <v>512</v>
      </c>
      <c r="D43" s="658" t="s">
        <v>513</v>
      </c>
      <c r="E43" s="630" t="s">
        <v>922</v>
      </c>
      <c r="F43" s="658" t="s">
        <v>923</v>
      </c>
      <c r="G43" s="630" t="s">
        <v>932</v>
      </c>
      <c r="H43" s="630" t="s">
        <v>933</v>
      </c>
      <c r="I43" s="644">
        <v>0.62999999523162842</v>
      </c>
      <c r="J43" s="644">
        <v>2890</v>
      </c>
      <c r="K43" s="645">
        <v>1820.6999969482422</v>
      </c>
    </row>
    <row r="44" spans="1:11" ht="14.4" customHeight="1" x14ac:dyDescent="0.3">
      <c r="A44" s="626" t="s">
        <v>502</v>
      </c>
      <c r="B44" s="627" t="s">
        <v>503</v>
      </c>
      <c r="C44" s="630" t="s">
        <v>845</v>
      </c>
      <c r="D44" s="658" t="s">
        <v>846</v>
      </c>
      <c r="E44" s="630" t="s">
        <v>848</v>
      </c>
      <c r="F44" s="658" t="s">
        <v>849</v>
      </c>
      <c r="G44" s="630" t="s">
        <v>850</v>
      </c>
      <c r="H44" s="630" t="s">
        <v>851</v>
      </c>
      <c r="I44" s="644">
        <v>0.5899999737739563</v>
      </c>
      <c r="J44" s="644">
        <v>400</v>
      </c>
      <c r="K44" s="645">
        <v>236</v>
      </c>
    </row>
    <row r="45" spans="1:11" ht="14.4" customHeight="1" x14ac:dyDescent="0.3">
      <c r="A45" s="626" t="s">
        <v>502</v>
      </c>
      <c r="B45" s="627" t="s">
        <v>503</v>
      </c>
      <c r="C45" s="630" t="s">
        <v>845</v>
      </c>
      <c r="D45" s="658" t="s">
        <v>846</v>
      </c>
      <c r="E45" s="630" t="s">
        <v>848</v>
      </c>
      <c r="F45" s="658" t="s">
        <v>849</v>
      </c>
      <c r="G45" s="630" t="s">
        <v>856</v>
      </c>
      <c r="H45" s="630" t="s">
        <v>857</v>
      </c>
      <c r="I45" s="644">
        <v>8.3900003433227539</v>
      </c>
      <c r="J45" s="644">
        <v>6</v>
      </c>
      <c r="K45" s="645">
        <v>50.340000152587891</v>
      </c>
    </row>
    <row r="46" spans="1:11" ht="14.4" customHeight="1" x14ac:dyDescent="0.3">
      <c r="A46" s="626" t="s">
        <v>502</v>
      </c>
      <c r="B46" s="627" t="s">
        <v>503</v>
      </c>
      <c r="C46" s="630" t="s">
        <v>845</v>
      </c>
      <c r="D46" s="658" t="s">
        <v>846</v>
      </c>
      <c r="E46" s="630" t="s">
        <v>848</v>
      </c>
      <c r="F46" s="658" t="s">
        <v>849</v>
      </c>
      <c r="G46" s="630" t="s">
        <v>862</v>
      </c>
      <c r="H46" s="630" t="s">
        <v>863</v>
      </c>
      <c r="I46" s="644">
        <v>28.734999656677246</v>
      </c>
      <c r="J46" s="644">
        <v>16</v>
      </c>
      <c r="K46" s="645">
        <v>459.75999450683594</v>
      </c>
    </row>
    <row r="47" spans="1:11" ht="14.4" customHeight="1" x14ac:dyDescent="0.3">
      <c r="A47" s="626" t="s">
        <v>502</v>
      </c>
      <c r="B47" s="627" t="s">
        <v>503</v>
      </c>
      <c r="C47" s="630" t="s">
        <v>845</v>
      </c>
      <c r="D47" s="658" t="s">
        <v>846</v>
      </c>
      <c r="E47" s="630" t="s">
        <v>866</v>
      </c>
      <c r="F47" s="658" t="s">
        <v>867</v>
      </c>
      <c r="G47" s="630" t="s">
        <v>876</v>
      </c>
      <c r="H47" s="630" t="s">
        <v>877</v>
      </c>
      <c r="I47" s="644">
        <v>3.3900001049041748</v>
      </c>
      <c r="J47" s="644">
        <v>40</v>
      </c>
      <c r="K47" s="645">
        <v>135.60000610351562</v>
      </c>
    </row>
    <row r="48" spans="1:11" ht="14.4" customHeight="1" x14ac:dyDescent="0.3">
      <c r="A48" s="626" t="s">
        <v>502</v>
      </c>
      <c r="B48" s="627" t="s">
        <v>503</v>
      </c>
      <c r="C48" s="630" t="s">
        <v>845</v>
      </c>
      <c r="D48" s="658" t="s">
        <v>846</v>
      </c>
      <c r="E48" s="630" t="s">
        <v>866</v>
      </c>
      <c r="F48" s="658" t="s">
        <v>867</v>
      </c>
      <c r="G48" s="630" t="s">
        <v>934</v>
      </c>
      <c r="H48" s="630" t="s">
        <v>935</v>
      </c>
      <c r="I48" s="644">
        <v>4.929999828338623</v>
      </c>
      <c r="J48" s="644">
        <v>20</v>
      </c>
      <c r="K48" s="645">
        <v>98.599998474121094</v>
      </c>
    </row>
    <row r="49" spans="1:11" ht="14.4" customHeight="1" x14ac:dyDescent="0.3">
      <c r="A49" s="626" t="s">
        <v>502</v>
      </c>
      <c r="B49" s="627" t="s">
        <v>503</v>
      </c>
      <c r="C49" s="630" t="s">
        <v>845</v>
      </c>
      <c r="D49" s="658" t="s">
        <v>846</v>
      </c>
      <c r="E49" s="630" t="s">
        <v>866</v>
      </c>
      <c r="F49" s="658" t="s">
        <v>867</v>
      </c>
      <c r="G49" s="630" t="s">
        <v>892</v>
      </c>
      <c r="H49" s="630" t="s">
        <v>893</v>
      </c>
      <c r="I49" s="644">
        <v>79.620002746582031</v>
      </c>
      <c r="J49" s="644">
        <v>4</v>
      </c>
      <c r="K49" s="645">
        <v>318.47000122070313</v>
      </c>
    </row>
    <row r="50" spans="1:11" ht="14.4" customHeight="1" x14ac:dyDescent="0.3">
      <c r="A50" s="626" t="s">
        <v>502</v>
      </c>
      <c r="B50" s="627" t="s">
        <v>503</v>
      </c>
      <c r="C50" s="630" t="s">
        <v>845</v>
      </c>
      <c r="D50" s="658" t="s">
        <v>846</v>
      </c>
      <c r="E50" s="630" t="s">
        <v>866</v>
      </c>
      <c r="F50" s="658" t="s">
        <v>867</v>
      </c>
      <c r="G50" s="630" t="s">
        <v>936</v>
      </c>
      <c r="H50" s="630" t="s">
        <v>937</v>
      </c>
      <c r="I50" s="644">
        <v>21.180000305175781</v>
      </c>
      <c r="J50" s="644">
        <v>2</v>
      </c>
      <c r="K50" s="645">
        <v>42.360000610351563</v>
      </c>
    </row>
    <row r="51" spans="1:11" ht="14.4" customHeight="1" x14ac:dyDescent="0.3">
      <c r="A51" s="626" t="s">
        <v>502</v>
      </c>
      <c r="B51" s="627" t="s">
        <v>503</v>
      </c>
      <c r="C51" s="630" t="s">
        <v>845</v>
      </c>
      <c r="D51" s="658" t="s">
        <v>846</v>
      </c>
      <c r="E51" s="630" t="s">
        <v>866</v>
      </c>
      <c r="F51" s="658" t="s">
        <v>867</v>
      </c>
      <c r="G51" s="630" t="s">
        <v>938</v>
      </c>
      <c r="H51" s="630" t="s">
        <v>939</v>
      </c>
      <c r="I51" s="644">
        <v>9099.2001953125</v>
      </c>
      <c r="J51" s="644">
        <v>5</v>
      </c>
      <c r="K51" s="645">
        <v>45496</v>
      </c>
    </row>
    <row r="52" spans="1:11" ht="14.4" customHeight="1" x14ac:dyDescent="0.3">
      <c r="A52" s="626" t="s">
        <v>502</v>
      </c>
      <c r="B52" s="627" t="s">
        <v>503</v>
      </c>
      <c r="C52" s="630" t="s">
        <v>845</v>
      </c>
      <c r="D52" s="658" t="s">
        <v>846</v>
      </c>
      <c r="E52" s="630" t="s">
        <v>866</v>
      </c>
      <c r="F52" s="658" t="s">
        <v>867</v>
      </c>
      <c r="G52" s="630" t="s">
        <v>900</v>
      </c>
      <c r="H52" s="630" t="s">
        <v>901</v>
      </c>
      <c r="I52" s="644">
        <v>1.6699999570846558</v>
      </c>
      <c r="J52" s="644">
        <v>200</v>
      </c>
      <c r="K52" s="645">
        <v>334</v>
      </c>
    </row>
    <row r="53" spans="1:11" ht="14.4" customHeight="1" x14ac:dyDescent="0.3">
      <c r="A53" s="626" t="s">
        <v>502</v>
      </c>
      <c r="B53" s="627" t="s">
        <v>503</v>
      </c>
      <c r="C53" s="630" t="s">
        <v>845</v>
      </c>
      <c r="D53" s="658" t="s">
        <v>846</v>
      </c>
      <c r="E53" s="630" t="s">
        <v>866</v>
      </c>
      <c r="F53" s="658" t="s">
        <v>867</v>
      </c>
      <c r="G53" s="630" t="s">
        <v>910</v>
      </c>
      <c r="H53" s="630" t="s">
        <v>911</v>
      </c>
      <c r="I53" s="644">
        <v>3.75</v>
      </c>
      <c r="J53" s="644">
        <v>30</v>
      </c>
      <c r="K53" s="645">
        <v>112.5</v>
      </c>
    </row>
    <row r="54" spans="1:11" ht="14.4" customHeight="1" x14ac:dyDescent="0.3">
      <c r="A54" s="626" t="s">
        <v>502</v>
      </c>
      <c r="B54" s="627" t="s">
        <v>503</v>
      </c>
      <c r="C54" s="630" t="s">
        <v>845</v>
      </c>
      <c r="D54" s="658" t="s">
        <v>846</v>
      </c>
      <c r="E54" s="630" t="s">
        <v>916</v>
      </c>
      <c r="F54" s="658" t="s">
        <v>917</v>
      </c>
      <c r="G54" s="630" t="s">
        <v>940</v>
      </c>
      <c r="H54" s="630" t="s">
        <v>941</v>
      </c>
      <c r="I54" s="644">
        <v>725.760009765625</v>
      </c>
      <c r="J54" s="644">
        <v>10</v>
      </c>
      <c r="K54" s="645">
        <v>7257.60009765625</v>
      </c>
    </row>
    <row r="55" spans="1:11" ht="14.4" customHeight="1" x14ac:dyDescent="0.3">
      <c r="A55" s="626" t="s">
        <v>502</v>
      </c>
      <c r="B55" s="627" t="s">
        <v>503</v>
      </c>
      <c r="C55" s="630" t="s">
        <v>845</v>
      </c>
      <c r="D55" s="658" t="s">
        <v>846</v>
      </c>
      <c r="E55" s="630" t="s">
        <v>916</v>
      </c>
      <c r="F55" s="658" t="s">
        <v>917</v>
      </c>
      <c r="G55" s="630" t="s">
        <v>942</v>
      </c>
      <c r="H55" s="630" t="s">
        <v>943</v>
      </c>
      <c r="I55" s="644">
        <v>9099.2001953125</v>
      </c>
      <c r="J55" s="644">
        <v>5</v>
      </c>
      <c r="K55" s="645">
        <v>45496</v>
      </c>
    </row>
    <row r="56" spans="1:11" ht="14.4" customHeight="1" x14ac:dyDescent="0.3">
      <c r="A56" s="626" t="s">
        <v>502</v>
      </c>
      <c r="B56" s="627" t="s">
        <v>503</v>
      </c>
      <c r="C56" s="630" t="s">
        <v>845</v>
      </c>
      <c r="D56" s="658" t="s">
        <v>846</v>
      </c>
      <c r="E56" s="630" t="s">
        <v>922</v>
      </c>
      <c r="F56" s="658" t="s">
        <v>923</v>
      </c>
      <c r="G56" s="630" t="s">
        <v>944</v>
      </c>
      <c r="H56" s="630" t="s">
        <v>945</v>
      </c>
      <c r="I56" s="644">
        <v>7.0199999809265137</v>
      </c>
      <c r="J56" s="644">
        <v>40</v>
      </c>
      <c r="K56" s="645">
        <v>280.79998779296875</v>
      </c>
    </row>
    <row r="57" spans="1:11" ht="14.4" customHeight="1" x14ac:dyDescent="0.3">
      <c r="A57" s="626" t="s">
        <v>502</v>
      </c>
      <c r="B57" s="627" t="s">
        <v>503</v>
      </c>
      <c r="C57" s="630" t="s">
        <v>845</v>
      </c>
      <c r="D57" s="658" t="s">
        <v>846</v>
      </c>
      <c r="E57" s="630" t="s">
        <v>922</v>
      </c>
      <c r="F57" s="658" t="s">
        <v>923</v>
      </c>
      <c r="G57" s="630" t="s">
        <v>946</v>
      </c>
      <c r="H57" s="630" t="s">
        <v>947</v>
      </c>
      <c r="I57" s="644">
        <v>7.0199999809265137</v>
      </c>
      <c r="J57" s="644">
        <v>40</v>
      </c>
      <c r="K57" s="645">
        <v>280.79998779296875</v>
      </c>
    </row>
    <row r="58" spans="1:11" ht="14.4" customHeight="1" x14ac:dyDescent="0.3">
      <c r="A58" s="626" t="s">
        <v>502</v>
      </c>
      <c r="B58" s="627" t="s">
        <v>503</v>
      </c>
      <c r="C58" s="630" t="s">
        <v>845</v>
      </c>
      <c r="D58" s="658" t="s">
        <v>846</v>
      </c>
      <c r="E58" s="630" t="s">
        <v>922</v>
      </c>
      <c r="F58" s="658" t="s">
        <v>923</v>
      </c>
      <c r="G58" s="630" t="s">
        <v>926</v>
      </c>
      <c r="H58" s="630" t="s">
        <v>927</v>
      </c>
      <c r="I58" s="644">
        <v>0.62999999523162842</v>
      </c>
      <c r="J58" s="644">
        <v>800</v>
      </c>
      <c r="K58" s="645">
        <v>504</v>
      </c>
    </row>
    <row r="59" spans="1:11" ht="14.4" customHeight="1" x14ac:dyDescent="0.3">
      <c r="A59" s="626" t="s">
        <v>502</v>
      </c>
      <c r="B59" s="627" t="s">
        <v>503</v>
      </c>
      <c r="C59" s="630" t="s">
        <v>845</v>
      </c>
      <c r="D59" s="658" t="s">
        <v>846</v>
      </c>
      <c r="E59" s="630" t="s">
        <v>922</v>
      </c>
      <c r="F59" s="658" t="s">
        <v>923</v>
      </c>
      <c r="G59" s="630" t="s">
        <v>928</v>
      </c>
      <c r="H59" s="630" t="s">
        <v>929</v>
      </c>
      <c r="I59" s="644">
        <v>0.62999999523162842</v>
      </c>
      <c r="J59" s="644">
        <v>400</v>
      </c>
      <c r="K59" s="645">
        <v>252</v>
      </c>
    </row>
    <row r="60" spans="1:11" ht="14.4" customHeight="1" x14ac:dyDescent="0.3">
      <c r="A60" s="626" t="s">
        <v>502</v>
      </c>
      <c r="B60" s="627" t="s">
        <v>503</v>
      </c>
      <c r="C60" s="630" t="s">
        <v>845</v>
      </c>
      <c r="D60" s="658" t="s">
        <v>846</v>
      </c>
      <c r="E60" s="630" t="s">
        <v>948</v>
      </c>
      <c r="F60" s="658" t="s">
        <v>949</v>
      </c>
      <c r="G60" s="630" t="s">
        <v>950</v>
      </c>
      <c r="H60" s="630" t="s">
        <v>951</v>
      </c>
      <c r="I60" s="644">
        <v>820.3699951171875</v>
      </c>
      <c r="J60" s="644">
        <v>3</v>
      </c>
      <c r="K60" s="645">
        <v>2461.10009765625</v>
      </c>
    </row>
    <row r="61" spans="1:11" ht="14.4" customHeight="1" x14ac:dyDescent="0.3">
      <c r="A61" s="626" t="s">
        <v>502</v>
      </c>
      <c r="B61" s="627" t="s">
        <v>503</v>
      </c>
      <c r="C61" s="630" t="s">
        <v>517</v>
      </c>
      <c r="D61" s="658" t="s">
        <v>518</v>
      </c>
      <c r="E61" s="630" t="s">
        <v>848</v>
      </c>
      <c r="F61" s="658" t="s">
        <v>849</v>
      </c>
      <c r="G61" s="630" t="s">
        <v>952</v>
      </c>
      <c r="H61" s="630" t="s">
        <v>953</v>
      </c>
      <c r="I61" s="644">
        <v>0.62999999523162842</v>
      </c>
      <c r="J61" s="644">
        <v>1000</v>
      </c>
      <c r="K61" s="645">
        <v>630</v>
      </c>
    </row>
    <row r="62" spans="1:11" ht="14.4" customHeight="1" x14ac:dyDescent="0.3">
      <c r="A62" s="626" t="s">
        <v>502</v>
      </c>
      <c r="B62" s="627" t="s">
        <v>503</v>
      </c>
      <c r="C62" s="630" t="s">
        <v>517</v>
      </c>
      <c r="D62" s="658" t="s">
        <v>518</v>
      </c>
      <c r="E62" s="630" t="s">
        <v>848</v>
      </c>
      <c r="F62" s="658" t="s">
        <v>849</v>
      </c>
      <c r="G62" s="630" t="s">
        <v>954</v>
      </c>
      <c r="H62" s="630" t="s">
        <v>955</v>
      </c>
      <c r="I62" s="644">
        <v>0.30000001192092896</v>
      </c>
      <c r="J62" s="644">
        <v>5000</v>
      </c>
      <c r="K62" s="645">
        <v>1500</v>
      </c>
    </row>
    <row r="63" spans="1:11" ht="14.4" customHeight="1" x14ac:dyDescent="0.3">
      <c r="A63" s="626" t="s">
        <v>502</v>
      </c>
      <c r="B63" s="627" t="s">
        <v>503</v>
      </c>
      <c r="C63" s="630" t="s">
        <v>517</v>
      </c>
      <c r="D63" s="658" t="s">
        <v>518</v>
      </c>
      <c r="E63" s="630" t="s">
        <v>848</v>
      </c>
      <c r="F63" s="658" t="s">
        <v>849</v>
      </c>
      <c r="G63" s="630" t="s">
        <v>956</v>
      </c>
      <c r="H63" s="630" t="s">
        <v>957</v>
      </c>
      <c r="I63" s="644">
        <v>22.149999618530273</v>
      </c>
      <c r="J63" s="644">
        <v>35</v>
      </c>
      <c r="K63" s="645">
        <v>775.25</v>
      </c>
    </row>
    <row r="64" spans="1:11" ht="14.4" customHeight="1" x14ac:dyDescent="0.3">
      <c r="A64" s="626" t="s">
        <v>502</v>
      </c>
      <c r="B64" s="627" t="s">
        <v>503</v>
      </c>
      <c r="C64" s="630" t="s">
        <v>517</v>
      </c>
      <c r="D64" s="658" t="s">
        <v>518</v>
      </c>
      <c r="E64" s="630" t="s">
        <v>848</v>
      </c>
      <c r="F64" s="658" t="s">
        <v>849</v>
      </c>
      <c r="G64" s="630" t="s">
        <v>854</v>
      </c>
      <c r="H64" s="630" t="s">
        <v>855</v>
      </c>
      <c r="I64" s="644">
        <v>98.379997253417969</v>
      </c>
      <c r="J64" s="644">
        <v>10</v>
      </c>
      <c r="K64" s="645">
        <v>983.79998779296875</v>
      </c>
    </row>
    <row r="65" spans="1:11" ht="14.4" customHeight="1" x14ac:dyDescent="0.3">
      <c r="A65" s="626" t="s">
        <v>502</v>
      </c>
      <c r="B65" s="627" t="s">
        <v>503</v>
      </c>
      <c r="C65" s="630" t="s">
        <v>517</v>
      </c>
      <c r="D65" s="658" t="s">
        <v>518</v>
      </c>
      <c r="E65" s="630" t="s">
        <v>848</v>
      </c>
      <c r="F65" s="658" t="s">
        <v>849</v>
      </c>
      <c r="G65" s="630" t="s">
        <v>862</v>
      </c>
      <c r="H65" s="630" t="s">
        <v>863</v>
      </c>
      <c r="I65" s="644">
        <v>28.739999771118164</v>
      </c>
      <c r="J65" s="644">
        <v>24</v>
      </c>
      <c r="K65" s="645">
        <v>689.760009765625</v>
      </c>
    </row>
    <row r="66" spans="1:11" ht="14.4" customHeight="1" x14ac:dyDescent="0.3">
      <c r="A66" s="626" t="s">
        <v>502</v>
      </c>
      <c r="B66" s="627" t="s">
        <v>503</v>
      </c>
      <c r="C66" s="630" t="s">
        <v>517</v>
      </c>
      <c r="D66" s="658" t="s">
        <v>518</v>
      </c>
      <c r="E66" s="630" t="s">
        <v>866</v>
      </c>
      <c r="F66" s="658" t="s">
        <v>867</v>
      </c>
      <c r="G66" s="630" t="s">
        <v>958</v>
      </c>
      <c r="H66" s="630" t="s">
        <v>959</v>
      </c>
      <c r="I66" s="644">
        <v>6.3000001907348633</v>
      </c>
      <c r="J66" s="644">
        <v>10</v>
      </c>
      <c r="K66" s="645">
        <v>63</v>
      </c>
    </row>
    <row r="67" spans="1:11" ht="14.4" customHeight="1" x14ac:dyDescent="0.3">
      <c r="A67" s="626" t="s">
        <v>502</v>
      </c>
      <c r="B67" s="627" t="s">
        <v>503</v>
      </c>
      <c r="C67" s="630" t="s">
        <v>517</v>
      </c>
      <c r="D67" s="658" t="s">
        <v>518</v>
      </c>
      <c r="E67" s="630" t="s">
        <v>866</v>
      </c>
      <c r="F67" s="658" t="s">
        <v>867</v>
      </c>
      <c r="G67" s="630" t="s">
        <v>960</v>
      </c>
      <c r="H67" s="630" t="s">
        <v>961</v>
      </c>
      <c r="I67" s="644">
        <v>2.9100000858306885</v>
      </c>
      <c r="J67" s="644">
        <v>100</v>
      </c>
      <c r="K67" s="645">
        <v>291</v>
      </c>
    </row>
    <row r="68" spans="1:11" ht="14.4" customHeight="1" x14ac:dyDescent="0.3">
      <c r="A68" s="626" t="s">
        <v>502</v>
      </c>
      <c r="B68" s="627" t="s">
        <v>503</v>
      </c>
      <c r="C68" s="630" t="s">
        <v>517</v>
      </c>
      <c r="D68" s="658" t="s">
        <v>518</v>
      </c>
      <c r="E68" s="630" t="s">
        <v>866</v>
      </c>
      <c r="F68" s="658" t="s">
        <v>867</v>
      </c>
      <c r="G68" s="630" t="s">
        <v>962</v>
      </c>
      <c r="H68" s="630" t="s">
        <v>963</v>
      </c>
      <c r="I68" s="644">
        <v>425.79998779296875</v>
      </c>
      <c r="J68" s="644">
        <v>10</v>
      </c>
      <c r="K68" s="645">
        <v>4257.9599609375</v>
      </c>
    </row>
    <row r="69" spans="1:11" ht="14.4" customHeight="1" x14ac:dyDescent="0.3">
      <c r="A69" s="626" t="s">
        <v>502</v>
      </c>
      <c r="B69" s="627" t="s">
        <v>503</v>
      </c>
      <c r="C69" s="630" t="s">
        <v>517</v>
      </c>
      <c r="D69" s="658" t="s">
        <v>518</v>
      </c>
      <c r="E69" s="630" t="s">
        <v>866</v>
      </c>
      <c r="F69" s="658" t="s">
        <v>867</v>
      </c>
      <c r="G69" s="630" t="s">
        <v>964</v>
      </c>
      <c r="H69" s="630" t="s">
        <v>965</v>
      </c>
      <c r="I69" s="644">
        <v>309.760009765625</v>
      </c>
      <c r="J69" s="644">
        <v>10</v>
      </c>
      <c r="K69" s="645">
        <v>3097.60009765625</v>
      </c>
    </row>
    <row r="70" spans="1:11" ht="14.4" customHeight="1" x14ac:dyDescent="0.3">
      <c r="A70" s="626" t="s">
        <v>502</v>
      </c>
      <c r="B70" s="627" t="s">
        <v>503</v>
      </c>
      <c r="C70" s="630" t="s">
        <v>517</v>
      </c>
      <c r="D70" s="658" t="s">
        <v>518</v>
      </c>
      <c r="E70" s="630" t="s">
        <v>866</v>
      </c>
      <c r="F70" s="658" t="s">
        <v>867</v>
      </c>
      <c r="G70" s="630" t="s">
        <v>966</v>
      </c>
      <c r="H70" s="630" t="s">
        <v>967</v>
      </c>
      <c r="I70" s="644">
        <v>260.39500427246094</v>
      </c>
      <c r="J70" s="644">
        <v>10</v>
      </c>
      <c r="K70" s="645">
        <v>2603.949951171875</v>
      </c>
    </row>
    <row r="71" spans="1:11" ht="14.4" customHeight="1" x14ac:dyDescent="0.3">
      <c r="A71" s="626" t="s">
        <v>502</v>
      </c>
      <c r="B71" s="627" t="s">
        <v>503</v>
      </c>
      <c r="C71" s="630" t="s">
        <v>517</v>
      </c>
      <c r="D71" s="658" t="s">
        <v>518</v>
      </c>
      <c r="E71" s="630" t="s">
        <v>866</v>
      </c>
      <c r="F71" s="658" t="s">
        <v>867</v>
      </c>
      <c r="G71" s="630" t="s">
        <v>968</v>
      </c>
      <c r="H71" s="630" t="s">
        <v>969</v>
      </c>
      <c r="I71" s="644">
        <v>260.3900146484375</v>
      </c>
      <c r="J71" s="644">
        <v>10</v>
      </c>
      <c r="K71" s="645">
        <v>2603.919921875</v>
      </c>
    </row>
    <row r="72" spans="1:11" ht="14.4" customHeight="1" x14ac:dyDescent="0.3">
      <c r="A72" s="626" t="s">
        <v>502</v>
      </c>
      <c r="B72" s="627" t="s">
        <v>503</v>
      </c>
      <c r="C72" s="630" t="s">
        <v>517</v>
      </c>
      <c r="D72" s="658" t="s">
        <v>518</v>
      </c>
      <c r="E72" s="630" t="s">
        <v>866</v>
      </c>
      <c r="F72" s="658" t="s">
        <v>867</v>
      </c>
      <c r="G72" s="630" t="s">
        <v>970</v>
      </c>
      <c r="H72" s="630" t="s">
        <v>971</v>
      </c>
      <c r="I72" s="644">
        <v>122.20999908447266</v>
      </c>
      <c r="J72" s="644">
        <v>20</v>
      </c>
      <c r="K72" s="645">
        <v>4828.5199012756348</v>
      </c>
    </row>
    <row r="73" spans="1:11" ht="14.4" customHeight="1" x14ac:dyDescent="0.3">
      <c r="A73" s="626" t="s">
        <v>502</v>
      </c>
      <c r="B73" s="627" t="s">
        <v>503</v>
      </c>
      <c r="C73" s="630" t="s">
        <v>517</v>
      </c>
      <c r="D73" s="658" t="s">
        <v>518</v>
      </c>
      <c r="E73" s="630" t="s">
        <v>866</v>
      </c>
      <c r="F73" s="658" t="s">
        <v>867</v>
      </c>
      <c r="G73" s="630" t="s">
        <v>972</v>
      </c>
      <c r="H73" s="630" t="s">
        <v>973</v>
      </c>
      <c r="I73" s="644">
        <v>122.20999908447266</v>
      </c>
      <c r="J73" s="644">
        <v>10</v>
      </c>
      <c r="K73" s="645">
        <v>2414.2599506378174</v>
      </c>
    </row>
    <row r="74" spans="1:11" ht="14.4" customHeight="1" x14ac:dyDescent="0.3">
      <c r="A74" s="626" t="s">
        <v>502</v>
      </c>
      <c r="B74" s="627" t="s">
        <v>503</v>
      </c>
      <c r="C74" s="630" t="s">
        <v>517</v>
      </c>
      <c r="D74" s="658" t="s">
        <v>518</v>
      </c>
      <c r="E74" s="630" t="s">
        <v>866</v>
      </c>
      <c r="F74" s="658" t="s">
        <v>867</v>
      </c>
      <c r="G74" s="630" t="s">
        <v>974</v>
      </c>
      <c r="H74" s="630" t="s">
        <v>975</v>
      </c>
      <c r="I74" s="644">
        <v>1175.27001953125</v>
      </c>
      <c r="J74" s="644">
        <v>1</v>
      </c>
      <c r="K74" s="645">
        <v>1175.27001953125</v>
      </c>
    </row>
    <row r="75" spans="1:11" ht="14.4" customHeight="1" x14ac:dyDescent="0.3">
      <c r="A75" s="626" t="s">
        <v>502</v>
      </c>
      <c r="B75" s="627" t="s">
        <v>503</v>
      </c>
      <c r="C75" s="630" t="s">
        <v>517</v>
      </c>
      <c r="D75" s="658" t="s">
        <v>518</v>
      </c>
      <c r="E75" s="630" t="s">
        <v>866</v>
      </c>
      <c r="F75" s="658" t="s">
        <v>867</v>
      </c>
      <c r="G75" s="630" t="s">
        <v>976</v>
      </c>
      <c r="H75" s="630" t="s">
        <v>977</v>
      </c>
      <c r="I75" s="644">
        <v>715.90997314453125</v>
      </c>
      <c r="J75" s="644">
        <v>20</v>
      </c>
      <c r="K75" s="645">
        <v>14318.1904296875</v>
      </c>
    </row>
    <row r="76" spans="1:11" ht="14.4" customHeight="1" x14ac:dyDescent="0.3">
      <c r="A76" s="626" t="s">
        <v>502</v>
      </c>
      <c r="B76" s="627" t="s">
        <v>503</v>
      </c>
      <c r="C76" s="630" t="s">
        <v>517</v>
      </c>
      <c r="D76" s="658" t="s">
        <v>518</v>
      </c>
      <c r="E76" s="630" t="s">
        <v>866</v>
      </c>
      <c r="F76" s="658" t="s">
        <v>867</v>
      </c>
      <c r="G76" s="630" t="s">
        <v>978</v>
      </c>
      <c r="H76" s="630" t="s">
        <v>979</v>
      </c>
      <c r="I76" s="644">
        <v>310.364990234375</v>
      </c>
      <c r="J76" s="644">
        <v>5</v>
      </c>
      <c r="K76" s="645">
        <v>3065.6299018859863</v>
      </c>
    </row>
    <row r="77" spans="1:11" ht="14.4" customHeight="1" x14ac:dyDescent="0.3">
      <c r="A77" s="626" t="s">
        <v>502</v>
      </c>
      <c r="B77" s="627" t="s">
        <v>503</v>
      </c>
      <c r="C77" s="630" t="s">
        <v>517</v>
      </c>
      <c r="D77" s="658" t="s">
        <v>518</v>
      </c>
      <c r="E77" s="630" t="s">
        <v>866</v>
      </c>
      <c r="F77" s="658" t="s">
        <v>867</v>
      </c>
      <c r="G77" s="630" t="s">
        <v>980</v>
      </c>
      <c r="H77" s="630" t="s">
        <v>981</v>
      </c>
      <c r="I77" s="644">
        <v>1057.0550537109375</v>
      </c>
      <c r="J77" s="644">
        <v>4</v>
      </c>
      <c r="K77" s="645">
        <v>4228.2099609375</v>
      </c>
    </row>
    <row r="78" spans="1:11" ht="14.4" customHeight="1" x14ac:dyDescent="0.3">
      <c r="A78" s="626" t="s">
        <v>502</v>
      </c>
      <c r="B78" s="627" t="s">
        <v>503</v>
      </c>
      <c r="C78" s="630" t="s">
        <v>517</v>
      </c>
      <c r="D78" s="658" t="s">
        <v>518</v>
      </c>
      <c r="E78" s="630" t="s">
        <v>866</v>
      </c>
      <c r="F78" s="658" t="s">
        <v>867</v>
      </c>
      <c r="G78" s="630" t="s">
        <v>982</v>
      </c>
      <c r="H78" s="630" t="s">
        <v>983</v>
      </c>
      <c r="I78" s="644">
        <v>12289.9697265625</v>
      </c>
      <c r="J78" s="644">
        <v>3</v>
      </c>
      <c r="K78" s="645">
        <v>36869.9091796875</v>
      </c>
    </row>
    <row r="79" spans="1:11" ht="14.4" customHeight="1" x14ac:dyDescent="0.3">
      <c r="A79" s="626" t="s">
        <v>502</v>
      </c>
      <c r="B79" s="627" t="s">
        <v>503</v>
      </c>
      <c r="C79" s="630" t="s">
        <v>517</v>
      </c>
      <c r="D79" s="658" t="s">
        <v>518</v>
      </c>
      <c r="E79" s="630" t="s">
        <v>866</v>
      </c>
      <c r="F79" s="658" t="s">
        <v>867</v>
      </c>
      <c r="G79" s="630" t="s">
        <v>984</v>
      </c>
      <c r="H79" s="630" t="s">
        <v>985</v>
      </c>
      <c r="I79" s="644">
        <v>1569.3699951171875</v>
      </c>
      <c r="J79" s="644">
        <v>3</v>
      </c>
      <c r="K79" s="645">
        <v>4708.10986328125</v>
      </c>
    </row>
    <row r="80" spans="1:11" ht="14.4" customHeight="1" x14ac:dyDescent="0.3">
      <c r="A80" s="626" t="s">
        <v>502</v>
      </c>
      <c r="B80" s="627" t="s">
        <v>503</v>
      </c>
      <c r="C80" s="630" t="s">
        <v>517</v>
      </c>
      <c r="D80" s="658" t="s">
        <v>518</v>
      </c>
      <c r="E80" s="630" t="s">
        <v>866</v>
      </c>
      <c r="F80" s="658" t="s">
        <v>867</v>
      </c>
      <c r="G80" s="630" t="s">
        <v>986</v>
      </c>
      <c r="H80" s="630" t="s">
        <v>987</v>
      </c>
      <c r="I80" s="644">
        <v>1569.3699951171875</v>
      </c>
      <c r="J80" s="644">
        <v>6</v>
      </c>
      <c r="K80" s="645">
        <v>9416.2197265625</v>
      </c>
    </row>
    <row r="81" spans="1:11" ht="14.4" customHeight="1" x14ac:dyDescent="0.3">
      <c r="A81" s="626" t="s">
        <v>502</v>
      </c>
      <c r="B81" s="627" t="s">
        <v>503</v>
      </c>
      <c r="C81" s="630" t="s">
        <v>517</v>
      </c>
      <c r="D81" s="658" t="s">
        <v>518</v>
      </c>
      <c r="E81" s="630" t="s">
        <v>866</v>
      </c>
      <c r="F81" s="658" t="s">
        <v>867</v>
      </c>
      <c r="G81" s="630" t="s">
        <v>988</v>
      </c>
      <c r="H81" s="630" t="s">
        <v>989</v>
      </c>
      <c r="I81" s="644">
        <v>1569.3699951171875</v>
      </c>
      <c r="J81" s="644">
        <v>3</v>
      </c>
      <c r="K81" s="645">
        <v>4708.10986328125</v>
      </c>
    </row>
    <row r="82" spans="1:11" ht="14.4" customHeight="1" x14ac:dyDescent="0.3">
      <c r="A82" s="626" t="s">
        <v>502</v>
      </c>
      <c r="B82" s="627" t="s">
        <v>503</v>
      </c>
      <c r="C82" s="630" t="s">
        <v>517</v>
      </c>
      <c r="D82" s="658" t="s">
        <v>518</v>
      </c>
      <c r="E82" s="630" t="s">
        <v>866</v>
      </c>
      <c r="F82" s="658" t="s">
        <v>867</v>
      </c>
      <c r="G82" s="630" t="s">
        <v>990</v>
      </c>
      <c r="H82" s="630" t="s">
        <v>991</v>
      </c>
      <c r="I82" s="644">
        <v>907.5</v>
      </c>
      <c r="J82" s="644">
        <v>70</v>
      </c>
      <c r="K82" s="645">
        <v>63525</v>
      </c>
    </row>
    <row r="83" spans="1:11" ht="14.4" customHeight="1" x14ac:dyDescent="0.3">
      <c r="A83" s="626" t="s">
        <v>502</v>
      </c>
      <c r="B83" s="627" t="s">
        <v>503</v>
      </c>
      <c r="C83" s="630" t="s">
        <v>517</v>
      </c>
      <c r="D83" s="658" t="s">
        <v>518</v>
      </c>
      <c r="E83" s="630" t="s">
        <v>866</v>
      </c>
      <c r="F83" s="658" t="s">
        <v>867</v>
      </c>
      <c r="G83" s="630" t="s">
        <v>992</v>
      </c>
      <c r="H83" s="630" t="s">
        <v>993</v>
      </c>
      <c r="I83" s="644">
        <v>1310.8299560546875</v>
      </c>
      <c r="J83" s="644">
        <v>25</v>
      </c>
      <c r="K83" s="645">
        <v>32770.73974609375</v>
      </c>
    </row>
    <row r="84" spans="1:11" ht="14.4" customHeight="1" x14ac:dyDescent="0.3">
      <c r="A84" s="626" t="s">
        <v>502</v>
      </c>
      <c r="B84" s="627" t="s">
        <v>503</v>
      </c>
      <c r="C84" s="630" t="s">
        <v>517</v>
      </c>
      <c r="D84" s="658" t="s">
        <v>518</v>
      </c>
      <c r="E84" s="630" t="s">
        <v>866</v>
      </c>
      <c r="F84" s="658" t="s">
        <v>867</v>
      </c>
      <c r="G84" s="630" t="s">
        <v>994</v>
      </c>
      <c r="H84" s="630" t="s">
        <v>995</v>
      </c>
      <c r="I84" s="644">
        <v>926.28997802734375</v>
      </c>
      <c r="J84" s="644">
        <v>1</v>
      </c>
      <c r="K84" s="645">
        <v>926.28997802734375</v>
      </c>
    </row>
    <row r="85" spans="1:11" ht="14.4" customHeight="1" x14ac:dyDescent="0.3">
      <c r="A85" s="626" t="s">
        <v>502</v>
      </c>
      <c r="B85" s="627" t="s">
        <v>503</v>
      </c>
      <c r="C85" s="630" t="s">
        <v>517</v>
      </c>
      <c r="D85" s="658" t="s">
        <v>518</v>
      </c>
      <c r="E85" s="630" t="s">
        <v>866</v>
      </c>
      <c r="F85" s="658" t="s">
        <v>867</v>
      </c>
      <c r="G85" s="630" t="s">
        <v>996</v>
      </c>
      <c r="H85" s="630" t="s">
        <v>997</v>
      </c>
      <c r="I85" s="644">
        <v>5820.10009765625</v>
      </c>
      <c r="J85" s="644">
        <v>3</v>
      </c>
      <c r="K85" s="645">
        <v>17460.30078125</v>
      </c>
    </row>
    <row r="86" spans="1:11" ht="14.4" customHeight="1" x14ac:dyDescent="0.3">
      <c r="A86" s="626" t="s">
        <v>502</v>
      </c>
      <c r="B86" s="627" t="s">
        <v>503</v>
      </c>
      <c r="C86" s="630" t="s">
        <v>517</v>
      </c>
      <c r="D86" s="658" t="s">
        <v>518</v>
      </c>
      <c r="E86" s="630" t="s">
        <v>866</v>
      </c>
      <c r="F86" s="658" t="s">
        <v>867</v>
      </c>
      <c r="G86" s="630" t="s">
        <v>998</v>
      </c>
      <c r="H86" s="630" t="s">
        <v>999</v>
      </c>
      <c r="I86" s="644">
        <v>8812.650390625</v>
      </c>
      <c r="J86" s="644">
        <v>1</v>
      </c>
      <c r="K86" s="645">
        <v>8812.650390625</v>
      </c>
    </row>
    <row r="87" spans="1:11" ht="14.4" customHeight="1" x14ac:dyDescent="0.3">
      <c r="A87" s="626" t="s">
        <v>502</v>
      </c>
      <c r="B87" s="627" t="s">
        <v>503</v>
      </c>
      <c r="C87" s="630" t="s">
        <v>517</v>
      </c>
      <c r="D87" s="658" t="s">
        <v>518</v>
      </c>
      <c r="E87" s="630" t="s">
        <v>866</v>
      </c>
      <c r="F87" s="658" t="s">
        <v>867</v>
      </c>
      <c r="G87" s="630" t="s">
        <v>1000</v>
      </c>
      <c r="H87" s="630" t="s">
        <v>1001</v>
      </c>
      <c r="I87" s="644">
        <v>7973.35986328125</v>
      </c>
      <c r="J87" s="644">
        <v>9</v>
      </c>
      <c r="K87" s="645">
        <v>71760.2001953125</v>
      </c>
    </row>
    <row r="88" spans="1:11" ht="14.4" customHeight="1" x14ac:dyDescent="0.3">
      <c r="A88" s="626" t="s">
        <v>502</v>
      </c>
      <c r="B88" s="627" t="s">
        <v>503</v>
      </c>
      <c r="C88" s="630" t="s">
        <v>517</v>
      </c>
      <c r="D88" s="658" t="s">
        <v>518</v>
      </c>
      <c r="E88" s="630" t="s">
        <v>866</v>
      </c>
      <c r="F88" s="658" t="s">
        <v>867</v>
      </c>
      <c r="G88" s="630" t="s">
        <v>1002</v>
      </c>
      <c r="H88" s="630" t="s">
        <v>1003</v>
      </c>
      <c r="I88" s="644">
        <v>7973.35986328125</v>
      </c>
      <c r="J88" s="644">
        <v>3</v>
      </c>
      <c r="K88" s="645">
        <v>23920.06982421875</v>
      </c>
    </row>
    <row r="89" spans="1:11" ht="14.4" customHeight="1" x14ac:dyDescent="0.3">
      <c r="A89" s="626" t="s">
        <v>502</v>
      </c>
      <c r="B89" s="627" t="s">
        <v>503</v>
      </c>
      <c r="C89" s="630" t="s">
        <v>517</v>
      </c>
      <c r="D89" s="658" t="s">
        <v>518</v>
      </c>
      <c r="E89" s="630" t="s">
        <v>866</v>
      </c>
      <c r="F89" s="658" t="s">
        <v>867</v>
      </c>
      <c r="G89" s="630" t="s">
        <v>1004</v>
      </c>
      <c r="H89" s="630" t="s">
        <v>1005</v>
      </c>
      <c r="I89" s="644">
        <v>1.6850000023841858</v>
      </c>
      <c r="J89" s="644">
        <v>500</v>
      </c>
      <c r="K89" s="645">
        <v>842.5</v>
      </c>
    </row>
    <row r="90" spans="1:11" ht="14.4" customHeight="1" x14ac:dyDescent="0.3">
      <c r="A90" s="626" t="s">
        <v>502</v>
      </c>
      <c r="B90" s="627" t="s">
        <v>503</v>
      </c>
      <c r="C90" s="630" t="s">
        <v>517</v>
      </c>
      <c r="D90" s="658" t="s">
        <v>518</v>
      </c>
      <c r="E90" s="630" t="s">
        <v>866</v>
      </c>
      <c r="F90" s="658" t="s">
        <v>867</v>
      </c>
      <c r="G90" s="630" t="s">
        <v>876</v>
      </c>
      <c r="H90" s="630" t="s">
        <v>877</v>
      </c>
      <c r="I90" s="644">
        <v>3.3900001049041748</v>
      </c>
      <c r="J90" s="644">
        <v>400</v>
      </c>
      <c r="K90" s="645">
        <v>1356</v>
      </c>
    </row>
    <row r="91" spans="1:11" ht="14.4" customHeight="1" x14ac:dyDescent="0.3">
      <c r="A91" s="626" t="s">
        <v>502</v>
      </c>
      <c r="B91" s="627" t="s">
        <v>503</v>
      </c>
      <c r="C91" s="630" t="s">
        <v>517</v>
      </c>
      <c r="D91" s="658" t="s">
        <v>518</v>
      </c>
      <c r="E91" s="630" t="s">
        <v>866</v>
      </c>
      <c r="F91" s="658" t="s">
        <v>867</v>
      </c>
      <c r="G91" s="630" t="s">
        <v>1006</v>
      </c>
      <c r="H91" s="630" t="s">
        <v>1007</v>
      </c>
      <c r="I91" s="644">
        <v>387.44000244140625</v>
      </c>
      <c r="J91" s="644">
        <v>25</v>
      </c>
      <c r="K91" s="645">
        <v>9686.0498046875</v>
      </c>
    </row>
    <row r="92" spans="1:11" ht="14.4" customHeight="1" x14ac:dyDescent="0.3">
      <c r="A92" s="626" t="s">
        <v>502</v>
      </c>
      <c r="B92" s="627" t="s">
        <v>503</v>
      </c>
      <c r="C92" s="630" t="s">
        <v>517</v>
      </c>
      <c r="D92" s="658" t="s">
        <v>518</v>
      </c>
      <c r="E92" s="630" t="s">
        <v>866</v>
      </c>
      <c r="F92" s="658" t="s">
        <v>867</v>
      </c>
      <c r="G92" s="630" t="s">
        <v>1008</v>
      </c>
      <c r="H92" s="630" t="s">
        <v>1009</v>
      </c>
      <c r="I92" s="644">
        <v>411.39999389648437</v>
      </c>
      <c r="J92" s="644">
        <v>10</v>
      </c>
      <c r="K92" s="645">
        <v>4114</v>
      </c>
    </row>
    <row r="93" spans="1:11" ht="14.4" customHeight="1" x14ac:dyDescent="0.3">
      <c r="A93" s="626" t="s">
        <v>502</v>
      </c>
      <c r="B93" s="627" t="s">
        <v>503</v>
      </c>
      <c r="C93" s="630" t="s">
        <v>517</v>
      </c>
      <c r="D93" s="658" t="s">
        <v>518</v>
      </c>
      <c r="E93" s="630" t="s">
        <v>866</v>
      </c>
      <c r="F93" s="658" t="s">
        <v>867</v>
      </c>
      <c r="G93" s="630" t="s">
        <v>1010</v>
      </c>
      <c r="H93" s="630" t="s">
        <v>1011</v>
      </c>
      <c r="I93" s="644">
        <v>411.39999389648437</v>
      </c>
      <c r="J93" s="644">
        <v>20</v>
      </c>
      <c r="K93" s="645">
        <v>8228</v>
      </c>
    </row>
    <row r="94" spans="1:11" ht="14.4" customHeight="1" x14ac:dyDescent="0.3">
      <c r="A94" s="626" t="s">
        <v>502</v>
      </c>
      <c r="B94" s="627" t="s">
        <v>503</v>
      </c>
      <c r="C94" s="630" t="s">
        <v>517</v>
      </c>
      <c r="D94" s="658" t="s">
        <v>518</v>
      </c>
      <c r="E94" s="630" t="s">
        <v>866</v>
      </c>
      <c r="F94" s="658" t="s">
        <v>867</v>
      </c>
      <c r="G94" s="630" t="s">
        <v>1012</v>
      </c>
      <c r="H94" s="630" t="s">
        <v>1013</v>
      </c>
      <c r="I94" s="644">
        <v>411.39999389648437</v>
      </c>
      <c r="J94" s="644">
        <v>20</v>
      </c>
      <c r="K94" s="645">
        <v>8228.009765625</v>
      </c>
    </row>
    <row r="95" spans="1:11" ht="14.4" customHeight="1" x14ac:dyDescent="0.3">
      <c r="A95" s="626" t="s">
        <v>502</v>
      </c>
      <c r="B95" s="627" t="s">
        <v>503</v>
      </c>
      <c r="C95" s="630" t="s">
        <v>517</v>
      </c>
      <c r="D95" s="658" t="s">
        <v>518</v>
      </c>
      <c r="E95" s="630" t="s">
        <v>866</v>
      </c>
      <c r="F95" s="658" t="s">
        <v>867</v>
      </c>
      <c r="G95" s="630" t="s">
        <v>1014</v>
      </c>
      <c r="H95" s="630" t="s">
        <v>1015</v>
      </c>
      <c r="I95" s="644">
        <v>411.39999389648437</v>
      </c>
      <c r="J95" s="644">
        <v>30</v>
      </c>
      <c r="K95" s="645">
        <v>12342.009765625</v>
      </c>
    </row>
    <row r="96" spans="1:11" ht="14.4" customHeight="1" x14ac:dyDescent="0.3">
      <c r="A96" s="626" t="s">
        <v>502</v>
      </c>
      <c r="B96" s="627" t="s">
        <v>503</v>
      </c>
      <c r="C96" s="630" t="s">
        <v>517</v>
      </c>
      <c r="D96" s="658" t="s">
        <v>518</v>
      </c>
      <c r="E96" s="630" t="s">
        <v>866</v>
      </c>
      <c r="F96" s="658" t="s">
        <v>867</v>
      </c>
      <c r="G96" s="630" t="s">
        <v>1016</v>
      </c>
      <c r="H96" s="630" t="s">
        <v>1017</v>
      </c>
      <c r="I96" s="644">
        <v>976.489990234375</v>
      </c>
      <c r="J96" s="644">
        <v>5</v>
      </c>
      <c r="K96" s="645">
        <v>4882.4501953125</v>
      </c>
    </row>
    <row r="97" spans="1:11" ht="14.4" customHeight="1" x14ac:dyDescent="0.3">
      <c r="A97" s="626" t="s">
        <v>502</v>
      </c>
      <c r="B97" s="627" t="s">
        <v>503</v>
      </c>
      <c r="C97" s="630" t="s">
        <v>517</v>
      </c>
      <c r="D97" s="658" t="s">
        <v>518</v>
      </c>
      <c r="E97" s="630" t="s">
        <v>866</v>
      </c>
      <c r="F97" s="658" t="s">
        <v>867</v>
      </c>
      <c r="G97" s="630" t="s">
        <v>1018</v>
      </c>
      <c r="H97" s="630" t="s">
        <v>1019</v>
      </c>
      <c r="I97" s="644">
        <v>976.489990234375</v>
      </c>
      <c r="J97" s="644">
        <v>5</v>
      </c>
      <c r="K97" s="645">
        <v>4882.4501953125</v>
      </c>
    </row>
    <row r="98" spans="1:11" ht="14.4" customHeight="1" x14ac:dyDescent="0.3">
      <c r="A98" s="626" t="s">
        <v>502</v>
      </c>
      <c r="B98" s="627" t="s">
        <v>503</v>
      </c>
      <c r="C98" s="630" t="s">
        <v>517</v>
      </c>
      <c r="D98" s="658" t="s">
        <v>518</v>
      </c>
      <c r="E98" s="630" t="s">
        <v>866</v>
      </c>
      <c r="F98" s="658" t="s">
        <v>867</v>
      </c>
      <c r="G98" s="630" t="s">
        <v>1020</v>
      </c>
      <c r="H98" s="630" t="s">
        <v>1021</v>
      </c>
      <c r="I98" s="644">
        <v>85.669998168945313</v>
      </c>
      <c r="J98" s="644">
        <v>130</v>
      </c>
      <c r="K98" s="645">
        <v>11136.980102539063</v>
      </c>
    </row>
    <row r="99" spans="1:11" ht="14.4" customHeight="1" x14ac:dyDescent="0.3">
      <c r="A99" s="626" t="s">
        <v>502</v>
      </c>
      <c r="B99" s="627" t="s">
        <v>503</v>
      </c>
      <c r="C99" s="630" t="s">
        <v>517</v>
      </c>
      <c r="D99" s="658" t="s">
        <v>518</v>
      </c>
      <c r="E99" s="630" t="s">
        <v>866</v>
      </c>
      <c r="F99" s="658" t="s">
        <v>867</v>
      </c>
      <c r="G99" s="630" t="s">
        <v>1022</v>
      </c>
      <c r="H99" s="630" t="s">
        <v>1023</v>
      </c>
      <c r="I99" s="644">
        <v>85.699996948242188</v>
      </c>
      <c r="J99" s="644">
        <v>5</v>
      </c>
      <c r="K99" s="645">
        <v>428.5</v>
      </c>
    </row>
    <row r="100" spans="1:11" ht="14.4" customHeight="1" x14ac:dyDescent="0.3">
      <c r="A100" s="626" t="s">
        <v>502</v>
      </c>
      <c r="B100" s="627" t="s">
        <v>503</v>
      </c>
      <c r="C100" s="630" t="s">
        <v>517</v>
      </c>
      <c r="D100" s="658" t="s">
        <v>518</v>
      </c>
      <c r="E100" s="630" t="s">
        <v>866</v>
      </c>
      <c r="F100" s="658" t="s">
        <v>867</v>
      </c>
      <c r="G100" s="630" t="s">
        <v>884</v>
      </c>
      <c r="H100" s="630" t="s">
        <v>885</v>
      </c>
      <c r="I100" s="644">
        <v>17.979999542236328</v>
      </c>
      <c r="J100" s="644">
        <v>50</v>
      </c>
      <c r="K100" s="645">
        <v>899</v>
      </c>
    </row>
    <row r="101" spans="1:11" ht="14.4" customHeight="1" x14ac:dyDescent="0.3">
      <c r="A101" s="626" t="s">
        <v>502</v>
      </c>
      <c r="B101" s="627" t="s">
        <v>503</v>
      </c>
      <c r="C101" s="630" t="s">
        <v>517</v>
      </c>
      <c r="D101" s="658" t="s">
        <v>518</v>
      </c>
      <c r="E101" s="630" t="s">
        <v>866</v>
      </c>
      <c r="F101" s="658" t="s">
        <v>867</v>
      </c>
      <c r="G101" s="630" t="s">
        <v>1024</v>
      </c>
      <c r="H101" s="630" t="s">
        <v>1025</v>
      </c>
      <c r="I101" s="644">
        <v>2856.929931640625</v>
      </c>
      <c r="J101" s="644">
        <v>2</v>
      </c>
      <c r="K101" s="645">
        <v>5713.85986328125</v>
      </c>
    </row>
    <row r="102" spans="1:11" ht="14.4" customHeight="1" x14ac:dyDescent="0.3">
      <c r="A102" s="626" t="s">
        <v>502</v>
      </c>
      <c r="B102" s="627" t="s">
        <v>503</v>
      </c>
      <c r="C102" s="630" t="s">
        <v>517</v>
      </c>
      <c r="D102" s="658" t="s">
        <v>518</v>
      </c>
      <c r="E102" s="630" t="s">
        <v>866</v>
      </c>
      <c r="F102" s="658" t="s">
        <v>867</v>
      </c>
      <c r="G102" s="630" t="s">
        <v>1026</v>
      </c>
      <c r="H102" s="630" t="s">
        <v>1027</v>
      </c>
      <c r="I102" s="644">
        <v>3999.7279785156252</v>
      </c>
      <c r="J102" s="644">
        <v>7</v>
      </c>
      <c r="K102" s="645">
        <v>27998.08984375</v>
      </c>
    </row>
    <row r="103" spans="1:11" ht="14.4" customHeight="1" x14ac:dyDescent="0.3">
      <c r="A103" s="626" t="s">
        <v>502</v>
      </c>
      <c r="B103" s="627" t="s">
        <v>503</v>
      </c>
      <c r="C103" s="630" t="s">
        <v>517</v>
      </c>
      <c r="D103" s="658" t="s">
        <v>518</v>
      </c>
      <c r="E103" s="630" t="s">
        <v>866</v>
      </c>
      <c r="F103" s="658" t="s">
        <v>867</v>
      </c>
      <c r="G103" s="630" t="s">
        <v>888</v>
      </c>
      <c r="H103" s="630" t="s">
        <v>889</v>
      </c>
      <c r="I103" s="644">
        <v>4.0300002098083496</v>
      </c>
      <c r="J103" s="644">
        <v>100</v>
      </c>
      <c r="K103" s="645">
        <v>403</v>
      </c>
    </row>
    <row r="104" spans="1:11" ht="14.4" customHeight="1" x14ac:dyDescent="0.3">
      <c r="A104" s="626" t="s">
        <v>502</v>
      </c>
      <c r="B104" s="627" t="s">
        <v>503</v>
      </c>
      <c r="C104" s="630" t="s">
        <v>517</v>
      </c>
      <c r="D104" s="658" t="s">
        <v>518</v>
      </c>
      <c r="E104" s="630" t="s">
        <v>866</v>
      </c>
      <c r="F104" s="658" t="s">
        <v>867</v>
      </c>
      <c r="G104" s="630" t="s">
        <v>1028</v>
      </c>
      <c r="H104" s="630" t="s">
        <v>1029</v>
      </c>
      <c r="I104" s="644">
        <v>320.54000854492187</v>
      </c>
      <c r="J104" s="644">
        <v>10</v>
      </c>
      <c r="K104" s="645">
        <v>3205.35009765625</v>
      </c>
    </row>
    <row r="105" spans="1:11" ht="14.4" customHeight="1" x14ac:dyDescent="0.3">
      <c r="A105" s="626" t="s">
        <v>502</v>
      </c>
      <c r="B105" s="627" t="s">
        <v>503</v>
      </c>
      <c r="C105" s="630" t="s">
        <v>517</v>
      </c>
      <c r="D105" s="658" t="s">
        <v>518</v>
      </c>
      <c r="E105" s="630" t="s">
        <v>866</v>
      </c>
      <c r="F105" s="658" t="s">
        <v>867</v>
      </c>
      <c r="G105" s="630" t="s">
        <v>1030</v>
      </c>
      <c r="H105" s="630" t="s">
        <v>1031</v>
      </c>
      <c r="I105" s="644">
        <v>73.819999694824219</v>
      </c>
      <c r="J105" s="644">
        <v>3</v>
      </c>
      <c r="K105" s="645">
        <v>221.46000671386719</v>
      </c>
    </row>
    <row r="106" spans="1:11" ht="14.4" customHeight="1" x14ac:dyDescent="0.3">
      <c r="A106" s="626" t="s">
        <v>502</v>
      </c>
      <c r="B106" s="627" t="s">
        <v>503</v>
      </c>
      <c r="C106" s="630" t="s">
        <v>517</v>
      </c>
      <c r="D106" s="658" t="s">
        <v>518</v>
      </c>
      <c r="E106" s="630" t="s">
        <v>866</v>
      </c>
      <c r="F106" s="658" t="s">
        <v>867</v>
      </c>
      <c r="G106" s="630" t="s">
        <v>1032</v>
      </c>
      <c r="H106" s="630" t="s">
        <v>1033</v>
      </c>
      <c r="I106" s="644">
        <v>4512.2900390625</v>
      </c>
      <c r="J106" s="644">
        <v>1</v>
      </c>
      <c r="K106" s="645">
        <v>4512.2900390625</v>
      </c>
    </row>
    <row r="107" spans="1:11" ht="14.4" customHeight="1" x14ac:dyDescent="0.3">
      <c r="A107" s="626" t="s">
        <v>502</v>
      </c>
      <c r="B107" s="627" t="s">
        <v>503</v>
      </c>
      <c r="C107" s="630" t="s">
        <v>517</v>
      </c>
      <c r="D107" s="658" t="s">
        <v>518</v>
      </c>
      <c r="E107" s="630" t="s">
        <v>866</v>
      </c>
      <c r="F107" s="658" t="s">
        <v>867</v>
      </c>
      <c r="G107" s="630" t="s">
        <v>1034</v>
      </c>
      <c r="H107" s="630" t="s">
        <v>1035</v>
      </c>
      <c r="I107" s="644">
        <v>937.07000732421875</v>
      </c>
      <c r="J107" s="644">
        <v>5</v>
      </c>
      <c r="K107" s="645">
        <v>4685.35986328125</v>
      </c>
    </row>
    <row r="108" spans="1:11" ht="14.4" customHeight="1" x14ac:dyDescent="0.3">
      <c r="A108" s="626" t="s">
        <v>502</v>
      </c>
      <c r="B108" s="627" t="s">
        <v>503</v>
      </c>
      <c r="C108" s="630" t="s">
        <v>517</v>
      </c>
      <c r="D108" s="658" t="s">
        <v>518</v>
      </c>
      <c r="E108" s="630" t="s">
        <v>866</v>
      </c>
      <c r="F108" s="658" t="s">
        <v>867</v>
      </c>
      <c r="G108" s="630" t="s">
        <v>1036</v>
      </c>
      <c r="H108" s="630" t="s">
        <v>1037</v>
      </c>
      <c r="I108" s="644">
        <v>564.66998291015625</v>
      </c>
      <c r="J108" s="644">
        <v>5</v>
      </c>
      <c r="K108" s="645">
        <v>2823.360107421875</v>
      </c>
    </row>
    <row r="109" spans="1:11" ht="14.4" customHeight="1" x14ac:dyDescent="0.3">
      <c r="A109" s="626" t="s">
        <v>502</v>
      </c>
      <c r="B109" s="627" t="s">
        <v>503</v>
      </c>
      <c r="C109" s="630" t="s">
        <v>517</v>
      </c>
      <c r="D109" s="658" t="s">
        <v>518</v>
      </c>
      <c r="E109" s="630" t="s">
        <v>866</v>
      </c>
      <c r="F109" s="658" t="s">
        <v>867</v>
      </c>
      <c r="G109" s="630" t="s">
        <v>1038</v>
      </c>
      <c r="H109" s="630" t="s">
        <v>1039</v>
      </c>
      <c r="I109" s="644">
        <v>564.66998291015625</v>
      </c>
      <c r="J109" s="644">
        <v>15</v>
      </c>
      <c r="K109" s="645">
        <v>8470.05029296875</v>
      </c>
    </row>
    <row r="110" spans="1:11" ht="14.4" customHeight="1" x14ac:dyDescent="0.3">
      <c r="A110" s="626" t="s">
        <v>502</v>
      </c>
      <c r="B110" s="627" t="s">
        <v>503</v>
      </c>
      <c r="C110" s="630" t="s">
        <v>517</v>
      </c>
      <c r="D110" s="658" t="s">
        <v>518</v>
      </c>
      <c r="E110" s="630" t="s">
        <v>866</v>
      </c>
      <c r="F110" s="658" t="s">
        <v>867</v>
      </c>
      <c r="G110" s="630" t="s">
        <v>1040</v>
      </c>
      <c r="H110" s="630" t="s">
        <v>1041</v>
      </c>
      <c r="I110" s="644">
        <v>998.25</v>
      </c>
      <c r="J110" s="644">
        <v>15</v>
      </c>
      <c r="K110" s="645">
        <v>14973.75</v>
      </c>
    </row>
    <row r="111" spans="1:11" ht="14.4" customHeight="1" x14ac:dyDescent="0.3">
      <c r="A111" s="626" t="s">
        <v>502</v>
      </c>
      <c r="B111" s="627" t="s">
        <v>503</v>
      </c>
      <c r="C111" s="630" t="s">
        <v>517</v>
      </c>
      <c r="D111" s="658" t="s">
        <v>518</v>
      </c>
      <c r="E111" s="630" t="s">
        <v>866</v>
      </c>
      <c r="F111" s="658" t="s">
        <v>867</v>
      </c>
      <c r="G111" s="630" t="s">
        <v>1042</v>
      </c>
      <c r="H111" s="630" t="s">
        <v>1043</v>
      </c>
      <c r="I111" s="644">
        <v>564.66998291015625</v>
      </c>
      <c r="J111" s="644">
        <v>10</v>
      </c>
      <c r="K111" s="645">
        <v>5646.7001953125</v>
      </c>
    </row>
    <row r="112" spans="1:11" ht="14.4" customHeight="1" x14ac:dyDescent="0.3">
      <c r="A112" s="626" t="s">
        <v>502</v>
      </c>
      <c r="B112" s="627" t="s">
        <v>503</v>
      </c>
      <c r="C112" s="630" t="s">
        <v>517</v>
      </c>
      <c r="D112" s="658" t="s">
        <v>518</v>
      </c>
      <c r="E112" s="630" t="s">
        <v>866</v>
      </c>
      <c r="F112" s="658" t="s">
        <v>867</v>
      </c>
      <c r="G112" s="630" t="s">
        <v>1044</v>
      </c>
      <c r="H112" s="630" t="s">
        <v>1045</v>
      </c>
      <c r="I112" s="644">
        <v>998.25</v>
      </c>
      <c r="J112" s="644">
        <v>5</v>
      </c>
      <c r="K112" s="645">
        <v>4991.25</v>
      </c>
    </row>
    <row r="113" spans="1:11" ht="14.4" customHeight="1" x14ac:dyDescent="0.3">
      <c r="A113" s="626" t="s">
        <v>502</v>
      </c>
      <c r="B113" s="627" t="s">
        <v>503</v>
      </c>
      <c r="C113" s="630" t="s">
        <v>517</v>
      </c>
      <c r="D113" s="658" t="s">
        <v>518</v>
      </c>
      <c r="E113" s="630" t="s">
        <v>866</v>
      </c>
      <c r="F113" s="658" t="s">
        <v>867</v>
      </c>
      <c r="G113" s="630" t="s">
        <v>1046</v>
      </c>
      <c r="H113" s="630" t="s">
        <v>1047</v>
      </c>
      <c r="I113" s="644">
        <v>564.66998291015625</v>
      </c>
      <c r="J113" s="644">
        <v>5</v>
      </c>
      <c r="K113" s="645">
        <v>2823.35009765625</v>
      </c>
    </row>
    <row r="114" spans="1:11" ht="14.4" customHeight="1" x14ac:dyDescent="0.3">
      <c r="A114" s="626" t="s">
        <v>502</v>
      </c>
      <c r="B114" s="627" t="s">
        <v>503</v>
      </c>
      <c r="C114" s="630" t="s">
        <v>517</v>
      </c>
      <c r="D114" s="658" t="s">
        <v>518</v>
      </c>
      <c r="E114" s="630" t="s">
        <v>866</v>
      </c>
      <c r="F114" s="658" t="s">
        <v>867</v>
      </c>
      <c r="G114" s="630" t="s">
        <v>1048</v>
      </c>
      <c r="H114" s="630" t="s">
        <v>1049</v>
      </c>
      <c r="I114" s="644">
        <v>4225.39013671875</v>
      </c>
      <c r="J114" s="644">
        <v>3</v>
      </c>
      <c r="K114" s="645">
        <v>12676.17041015625</v>
      </c>
    </row>
    <row r="115" spans="1:11" ht="14.4" customHeight="1" x14ac:dyDescent="0.3">
      <c r="A115" s="626" t="s">
        <v>502</v>
      </c>
      <c r="B115" s="627" t="s">
        <v>503</v>
      </c>
      <c r="C115" s="630" t="s">
        <v>517</v>
      </c>
      <c r="D115" s="658" t="s">
        <v>518</v>
      </c>
      <c r="E115" s="630" t="s">
        <v>866</v>
      </c>
      <c r="F115" s="658" t="s">
        <v>867</v>
      </c>
      <c r="G115" s="630" t="s">
        <v>1050</v>
      </c>
      <c r="H115" s="630" t="s">
        <v>1051</v>
      </c>
      <c r="I115" s="644">
        <v>3844.64990234375</v>
      </c>
      <c r="J115" s="644">
        <v>1</v>
      </c>
      <c r="K115" s="645">
        <v>3844.64990234375</v>
      </c>
    </row>
    <row r="116" spans="1:11" ht="14.4" customHeight="1" x14ac:dyDescent="0.3">
      <c r="A116" s="626" t="s">
        <v>502</v>
      </c>
      <c r="B116" s="627" t="s">
        <v>503</v>
      </c>
      <c r="C116" s="630" t="s">
        <v>517</v>
      </c>
      <c r="D116" s="658" t="s">
        <v>518</v>
      </c>
      <c r="E116" s="630" t="s">
        <v>866</v>
      </c>
      <c r="F116" s="658" t="s">
        <v>867</v>
      </c>
      <c r="G116" s="630" t="s">
        <v>1052</v>
      </c>
      <c r="H116" s="630" t="s">
        <v>1053</v>
      </c>
      <c r="I116" s="644">
        <v>2704.2424926757812</v>
      </c>
      <c r="J116" s="644">
        <v>12</v>
      </c>
      <c r="K116" s="645">
        <v>32450.810302734375</v>
      </c>
    </row>
    <row r="117" spans="1:11" ht="14.4" customHeight="1" x14ac:dyDescent="0.3">
      <c r="A117" s="626" t="s">
        <v>502</v>
      </c>
      <c r="B117" s="627" t="s">
        <v>503</v>
      </c>
      <c r="C117" s="630" t="s">
        <v>517</v>
      </c>
      <c r="D117" s="658" t="s">
        <v>518</v>
      </c>
      <c r="E117" s="630" t="s">
        <v>866</v>
      </c>
      <c r="F117" s="658" t="s">
        <v>867</v>
      </c>
      <c r="G117" s="630" t="s">
        <v>1054</v>
      </c>
      <c r="H117" s="630" t="s">
        <v>1055</v>
      </c>
      <c r="I117" s="644">
        <v>4512.3175048828125</v>
      </c>
      <c r="J117" s="644">
        <v>14</v>
      </c>
      <c r="K117" s="645">
        <v>63172.359375</v>
      </c>
    </row>
    <row r="118" spans="1:11" ht="14.4" customHeight="1" x14ac:dyDescent="0.3">
      <c r="A118" s="626" t="s">
        <v>502</v>
      </c>
      <c r="B118" s="627" t="s">
        <v>503</v>
      </c>
      <c r="C118" s="630" t="s">
        <v>517</v>
      </c>
      <c r="D118" s="658" t="s">
        <v>518</v>
      </c>
      <c r="E118" s="630" t="s">
        <v>866</v>
      </c>
      <c r="F118" s="658" t="s">
        <v>867</v>
      </c>
      <c r="G118" s="630" t="s">
        <v>1056</v>
      </c>
      <c r="H118" s="630" t="s">
        <v>1057</v>
      </c>
      <c r="I118" s="644">
        <v>2704.22998046875</v>
      </c>
      <c r="J118" s="644">
        <v>3</v>
      </c>
      <c r="K118" s="645">
        <v>8112.68994140625</v>
      </c>
    </row>
    <row r="119" spans="1:11" ht="14.4" customHeight="1" x14ac:dyDescent="0.3">
      <c r="A119" s="626" t="s">
        <v>502</v>
      </c>
      <c r="B119" s="627" t="s">
        <v>503</v>
      </c>
      <c r="C119" s="630" t="s">
        <v>517</v>
      </c>
      <c r="D119" s="658" t="s">
        <v>518</v>
      </c>
      <c r="E119" s="630" t="s">
        <v>866</v>
      </c>
      <c r="F119" s="658" t="s">
        <v>867</v>
      </c>
      <c r="G119" s="630" t="s">
        <v>1058</v>
      </c>
      <c r="H119" s="630" t="s">
        <v>1059</v>
      </c>
      <c r="I119" s="644">
        <v>4512.31005859375</v>
      </c>
      <c r="J119" s="644">
        <v>2</v>
      </c>
      <c r="K119" s="645">
        <v>9024.6201171875</v>
      </c>
    </row>
    <row r="120" spans="1:11" ht="14.4" customHeight="1" x14ac:dyDescent="0.3">
      <c r="A120" s="626" t="s">
        <v>502</v>
      </c>
      <c r="B120" s="627" t="s">
        <v>503</v>
      </c>
      <c r="C120" s="630" t="s">
        <v>517</v>
      </c>
      <c r="D120" s="658" t="s">
        <v>518</v>
      </c>
      <c r="E120" s="630" t="s">
        <v>866</v>
      </c>
      <c r="F120" s="658" t="s">
        <v>867</v>
      </c>
      <c r="G120" s="630" t="s">
        <v>1060</v>
      </c>
      <c r="H120" s="630" t="s">
        <v>1061</v>
      </c>
      <c r="I120" s="644">
        <v>9.1999998092651367</v>
      </c>
      <c r="J120" s="644">
        <v>50</v>
      </c>
      <c r="K120" s="645">
        <v>460</v>
      </c>
    </row>
    <row r="121" spans="1:11" ht="14.4" customHeight="1" x14ac:dyDescent="0.3">
      <c r="A121" s="626" t="s">
        <v>502</v>
      </c>
      <c r="B121" s="627" t="s">
        <v>503</v>
      </c>
      <c r="C121" s="630" t="s">
        <v>517</v>
      </c>
      <c r="D121" s="658" t="s">
        <v>518</v>
      </c>
      <c r="E121" s="630" t="s">
        <v>866</v>
      </c>
      <c r="F121" s="658" t="s">
        <v>867</v>
      </c>
      <c r="G121" s="630" t="s">
        <v>1062</v>
      </c>
      <c r="H121" s="630" t="s">
        <v>1063</v>
      </c>
      <c r="I121" s="644">
        <v>11538.8701171875</v>
      </c>
      <c r="J121" s="644">
        <v>2</v>
      </c>
      <c r="K121" s="645">
        <v>23077.740234375</v>
      </c>
    </row>
    <row r="122" spans="1:11" ht="14.4" customHeight="1" x14ac:dyDescent="0.3">
      <c r="A122" s="626" t="s">
        <v>502</v>
      </c>
      <c r="B122" s="627" t="s">
        <v>503</v>
      </c>
      <c r="C122" s="630" t="s">
        <v>517</v>
      </c>
      <c r="D122" s="658" t="s">
        <v>518</v>
      </c>
      <c r="E122" s="630" t="s">
        <v>866</v>
      </c>
      <c r="F122" s="658" t="s">
        <v>867</v>
      </c>
      <c r="G122" s="630" t="s">
        <v>1064</v>
      </c>
      <c r="H122" s="630" t="s">
        <v>1065</v>
      </c>
      <c r="I122" s="644">
        <v>6.1700000762939453</v>
      </c>
      <c r="J122" s="644">
        <v>20</v>
      </c>
      <c r="K122" s="645">
        <v>123.40000152587891</v>
      </c>
    </row>
    <row r="123" spans="1:11" ht="14.4" customHeight="1" x14ac:dyDescent="0.3">
      <c r="A123" s="626" t="s">
        <v>502</v>
      </c>
      <c r="B123" s="627" t="s">
        <v>503</v>
      </c>
      <c r="C123" s="630" t="s">
        <v>517</v>
      </c>
      <c r="D123" s="658" t="s">
        <v>518</v>
      </c>
      <c r="E123" s="630" t="s">
        <v>866</v>
      </c>
      <c r="F123" s="658" t="s">
        <v>867</v>
      </c>
      <c r="G123" s="630" t="s">
        <v>1066</v>
      </c>
      <c r="H123" s="630" t="s">
        <v>1067</v>
      </c>
      <c r="I123" s="644">
        <v>449.75</v>
      </c>
      <c r="J123" s="644">
        <v>96</v>
      </c>
      <c r="K123" s="645">
        <v>43176.330078125</v>
      </c>
    </row>
    <row r="124" spans="1:11" ht="14.4" customHeight="1" x14ac:dyDescent="0.3">
      <c r="A124" s="626" t="s">
        <v>502</v>
      </c>
      <c r="B124" s="627" t="s">
        <v>503</v>
      </c>
      <c r="C124" s="630" t="s">
        <v>517</v>
      </c>
      <c r="D124" s="658" t="s">
        <v>518</v>
      </c>
      <c r="E124" s="630" t="s">
        <v>866</v>
      </c>
      <c r="F124" s="658" t="s">
        <v>867</v>
      </c>
      <c r="G124" s="630" t="s">
        <v>1068</v>
      </c>
      <c r="H124" s="630" t="s">
        <v>1069</v>
      </c>
      <c r="I124" s="644">
        <v>482.54000854492187</v>
      </c>
      <c r="J124" s="644">
        <v>138</v>
      </c>
      <c r="K124" s="645">
        <v>66590.5185546875</v>
      </c>
    </row>
    <row r="125" spans="1:11" ht="14.4" customHeight="1" x14ac:dyDescent="0.3">
      <c r="A125" s="626" t="s">
        <v>502</v>
      </c>
      <c r="B125" s="627" t="s">
        <v>503</v>
      </c>
      <c r="C125" s="630" t="s">
        <v>517</v>
      </c>
      <c r="D125" s="658" t="s">
        <v>518</v>
      </c>
      <c r="E125" s="630" t="s">
        <v>866</v>
      </c>
      <c r="F125" s="658" t="s">
        <v>867</v>
      </c>
      <c r="G125" s="630" t="s">
        <v>1070</v>
      </c>
      <c r="H125" s="630" t="s">
        <v>1071</v>
      </c>
      <c r="I125" s="644">
        <v>493.07501220703125</v>
      </c>
      <c r="J125" s="644">
        <v>40</v>
      </c>
      <c r="K125" s="645">
        <v>38962.790008544922</v>
      </c>
    </row>
    <row r="126" spans="1:11" ht="14.4" customHeight="1" x14ac:dyDescent="0.3">
      <c r="A126" s="626" t="s">
        <v>502</v>
      </c>
      <c r="B126" s="627" t="s">
        <v>503</v>
      </c>
      <c r="C126" s="630" t="s">
        <v>517</v>
      </c>
      <c r="D126" s="658" t="s">
        <v>518</v>
      </c>
      <c r="E126" s="630" t="s">
        <v>866</v>
      </c>
      <c r="F126" s="658" t="s">
        <v>867</v>
      </c>
      <c r="G126" s="630" t="s">
        <v>898</v>
      </c>
      <c r="H126" s="630" t="s">
        <v>899</v>
      </c>
      <c r="I126" s="644">
        <v>1.0900000333786011</v>
      </c>
      <c r="J126" s="644">
        <v>100</v>
      </c>
      <c r="K126" s="645">
        <v>109</v>
      </c>
    </row>
    <row r="127" spans="1:11" ht="14.4" customHeight="1" x14ac:dyDescent="0.3">
      <c r="A127" s="626" t="s">
        <v>502</v>
      </c>
      <c r="B127" s="627" t="s">
        <v>503</v>
      </c>
      <c r="C127" s="630" t="s">
        <v>517</v>
      </c>
      <c r="D127" s="658" t="s">
        <v>518</v>
      </c>
      <c r="E127" s="630" t="s">
        <v>866</v>
      </c>
      <c r="F127" s="658" t="s">
        <v>867</v>
      </c>
      <c r="G127" s="630" t="s">
        <v>1072</v>
      </c>
      <c r="H127" s="630" t="s">
        <v>1073</v>
      </c>
      <c r="I127" s="644">
        <v>5.190000057220459</v>
      </c>
      <c r="J127" s="644">
        <v>200</v>
      </c>
      <c r="K127" s="645">
        <v>1037.4300537109375</v>
      </c>
    </row>
    <row r="128" spans="1:11" ht="14.4" customHeight="1" x14ac:dyDescent="0.3">
      <c r="A128" s="626" t="s">
        <v>502</v>
      </c>
      <c r="B128" s="627" t="s">
        <v>503</v>
      </c>
      <c r="C128" s="630" t="s">
        <v>517</v>
      </c>
      <c r="D128" s="658" t="s">
        <v>518</v>
      </c>
      <c r="E128" s="630" t="s">
        <v>866</v>
      </c>
      <c r="F128" s="658" t="s">
        <v>867</v>
      </c>
      <c r="G128" s="630" t="s">
        <v>1074</v>
      </c>
      <c r="H128" s="630" t="s">
        <v>1075</v>
      </c>
      <c r="I128" s="644">
        <v>0.47999998927116394</v>
      </c>
      <c r="J128" s="644">
        <v>100</v>
      </c>
      <c r="K128" s="645">
        <v>48</v>
      </c>
    </row>
    <row r="129" spans="1:11" ht="14.4" customHeight="1" x14ac:dyDescent="0.3">
      <c r="A129" s="626" t="s">
        <v>502</v>
      </c>
      <c r="B129" s="627" t="s">
        <v>503</v>
      </c>
      <c r="C129" s="630" t="s">
        <v>517</v>
      </c>
      <c r="D129" s="658" t="s">
        <v>518</v>
      </c>
      <c r="E129" s="630" t="s">
        <v>866</v>
      </c>
      <c r="F129" s="658" t="s">
        <v>867</v>
      </c>
      <c r="G129" s="630" t="s">
        <v>900</v>
      </c>
      <c r="H129" s="630" t="s">
        <v>901</v>
      </c>
      <c r="I129" s="644">
        <v>1.6699999570846558</v>
      </c>
      <c r="J129" s="644">
        <v>100</v>
      </c>
      <c r="K129" s="645">
        <v>167</v>
      </c>
    </row>
    <row r="130" spans="1:11" ht="14.4" customHeight="1" x14ac:dyDescent="0.3">
      <c r="A130" s="626" t="s">
        <v>502</v>
      </c>
      <c r="B130" s="627" t="s">
        <v>503</v>
      </c>
      <c r="C130" s="630" t="s">
        <v>517</v>
      </c>
      <c r="D130" s="658" t="s">
        <v>518</v>
      </c>
      <c r="E130" s="630" t="s">
        <v>866</v>
      </c>
      <c r="F130" s="658" t="s">
        <v>867</v>
      </c>
      <c r="G130" s="630" t="s">
        <v>902</v>
      </c>
      <c r="H130" s="630" t="s">
        <v>903</v>
      </c>
      <c r="I130" s="644">
        <v>0.67000001668930054</v>
      </c>
      <c r="J130" s="644">
        <v>100</v>
      </c>
      <c r="K130" s="645">
        <v>67</v>
      </c>
    </row>
    <row r="131" spans="1:11" ht="14.4" customHeight="1" x14ac:dyDescent="0.3">
      <c r="A131" s="626" t="s">
        <v>502</v>
      </c>
      <c r="B131" s="627" t="s">
        <v>503</v>
      </c>
      <c r="C131" s="630" t="s">
        <v>517</v>
      </c>
      <c r="D131" s="658" t="s">
        <v>518</v>
      </c>
      <c r="E131" s="630" t="s">
        <v>866</v>
      </c>
      <c r="F131" s="658" t="s">
        <v>867</v>
      </c>
      <c r="G131" s="630" t="s">
        <v>1076</v>
      </c>
      <c r="H131" s="630" t="s">
        <v>1077</v>
      </c>
      <c r="I131" s="644">
        <v>9.130000114440918</v>
      </c>
      <c r="J131" s="644">
        <v>100</v>
      </c>
      <c r="K131" s="645">
        <v>913.15997314453125</v>
      </c>
    </row>
    <row r="132" spans="1:11" ht="14.4" customHeight="1" x14ac:dyDescent="0.3">
      <c r="A132" s="626" t="s">
        <v>502</v>
      </c>
      <c r="B132" s="627" t="s">
        <v>503</v>
      </c>
      <c r="C132" s="630" t="s">
        <v>517</v>
      </c>
      <c r="D132" s="658" t="s">
        <v>518</v>
      </c>
      <c r="E132" s="630" t="s">
        <v>866</v>
      </c>
      <c r="F132" s="658" t="s">
        <v>867</v>
      </c>
      <c r="G132" s="630" t="s">
        <v>1078</v>
      </c>
      <c r="H132" s="630" t="s">
        <v>1079</v>
      </c>
      <c r="I132" s="644">
        <v>3527.050048828125</v>
      </c>
      <c r="J132" s="644">
        <v>70</v>
      </c>
      <c r="K132" s="645">
        <v>246893.5</v>
      </c>
    </row>
    <row r="133" spans="1:11" ht="14.4" customHeight="1" x14ac:dyDescent="0.3">
      <c r="A133" s="626" t="s">
        <v>502</v>
      </c>
      <c r="B133" s="627" t="s">
        <v>503</v>
      </c>
      <c r="C133" s="630" t="s">
        <v>517</v>
      </c>
      <c r="D133" s="658" t="s">
        <v>518</v>
      </c>
      <c r="E133" s="630" t="s">
        <v>866</v>
      </c>
      <c r="F133" s="658" t="s">
        <v>867</v>
      </c>
      <c r="G133" s="630" t="s">
        <v>1080</v>
      </c>
      <c r="H133" s="630" t="s">
        <v>1081</v>
      </c>
      <c r="I133" s="644">
        <v>3461.5</v>
      </c>
      <c r="J133" s="644">
        <v>20</v>
      </c>
      <c r="K133" s="645">
        <v>69230</v>
      </c>
    </row>
    <row r="134" spans="1:11" ht="14.4" customHeight="1" x14ac:dyDescent="0.3">
      <c r="A134" s="626" t="s">
        <v>502</v>
      </c>
      <c r="B134" s="627" t="s">
        <v>503</v>
      </c>
      <c r="C134" s="630" t="s">
        <v>517</v>
      </c>
      <c r="D134" s="658" t="s">
        <v>518</v>
      </c>
      <c r="E134" s="630" t="s">
        <v>866</v>
      </c>
      <c r="F134" s="658" t="s">
        <v>867</v>
      </c>
      <c r="G134" s="630" t="s">
        <v>1082</v>
      </c>
      <c r="H134" s="630" t="s">
        <v>1083</v>
      </c>
      <c r="I134" s="644">
        <v>665.97998046875</v>
      </c>
      <c r="J134" s="644">
        <v>50</v>
      </c>
      <c r="K134" s="645">
        <v>33299.19921875</v>
      </c>
    </row>
    <row r="135" spans="1:11" ht="14.4" customHeight="1" x14ac:dyDescent="0.3">
      <c r="A135" s="626" t="s">
        <v>502</v>
      </c>
      <c r="B135" s="627" t="s">
        <v>503</v>
      </c>
      <c r="C135" s="630" t="s">
        <v>517</v>
      </c>
      <c r="D135" s="658" t="s">
        <v>518</v>
      </c>
      <c r="E135" s="630" t="s">
        <v>1084</v>
      </c>
      <c r="F135" s="658" t="s">
        <v>1085</v>
      </c>
      <c r="G135" s="630" t="s">
        <v>1086</v>
      </c>
      <c r="H135" s="630" t="s">
        <v>1087</v>
      </c>
      <c r="I135" s="644">
        <v>10.166666666666666</v>
      </c>
      <c r="J135" s="644">
        <v>140</v>
      </c>
      <c r="K135" s="645">
        <v>1423.7000045776367</v>
      </c>
    </row>
    <row r="136" spans="1:11" ht="14.4" customHeight="1" x14ac:dyDescent="0.3">
      <c r="A136" s="626" t="s">
        <v>502</v>
      </c>
      <c r="B136" s="627" t="s">
        <v>503</v>
      </c>
      <c r="C136" s="630" t="s">
        <v>517</v>
      </c>
      <c r="D136" s="658" t="s">
        <v>518</v>
      </c>
      <c r="E136" s="630" t="s">
        <v>1088</v>
      </c>
      <c r="F136" s="658" t="s">
        <v>1089</v>
      </c>
      <c r="G136" s="630" t="s">
        <v>1090</v>
      </c>
      <c r="H136" s="630" t="s">
        <v>1091</v>
      </c>
      <c r="I136" s="644">
        <v>34.159999847412109</v>
      </c>
      <c r="J136" s="644">
        <v>36</v>
      </c>
      <c r="K136" s="645">
        <v>1229.6300048828125</v>
      </c>
    </row>
    <row r="137" spans="1:11" ht="14.4" customHeight="1" x14ac:dyDescent="0.3">
      <c r="A137" s="626" t="s">
        <v>502</v>
      </c>
      <c r="B137" s="627" t="s">
        <v>503</v>
      </c>
      <c r="C137" s="630" t="s">
        <v>517</v>
      </c>
      <c r="D137" s="658" t="s">
        <v>518</v>
      </c>
      <c r="E137" s="630" t="s">
        <v>1088</v>
      </c>
      <c r="F137" s="658" t="s">
        <v>1089</v>
      </c>
      <c r="G137" s="630" t="s">
        <v>1092</v>
      </c>
      <c r="H137" s="630" t="s">
        <v>1093</v>
      </c>
      <c r="I137" s="644">
        <v>87.839996337890625</v>
      </c>
      <c r="J137" s="644">
        <v>72</v>
      </c>
      <c r="K137" s="645">
        <v>6324.18017578125</v>
      </c>
    </row>
    <row r="138" spans="1:11" ht="14.4" customHeight="1" x14ac:dyDescent="0.3">
      <c r="A138" s="626" t="s">
        <v>502</v>
      </c>
      <c r="B138" s="627" t="s">
        <v>503</v>
      </c>
      <c r="C138" s="630" t="s">
        <v>517</v>
      </c>
      <c r="D138" s="658" t="s">
        <v>518</v>
      </c>
      <c r="E138" s="630" t="s">
        <v>916</v>
      </c>
      <c r="F138" s="658" t="s">
        <v>917</v>
      </c>
      <c r="G138" s="630" t="s">
        <v>1094</v>
      </c>
      <c r="H138" s="630" t="s">
        <v>1095</v>
      </c>
      <c r="I138" s="644">
        <v>11.989999771118164</v>
      </c>
      <c r="J138" s="644">
        <v>30</v>
      </c>
      <c r="K138" s="645">
        <v>359.73001098632812</v>
      </c>
    </row>
    <row r="139" spans="1:11" ht="14.4" customHeight="1" x14ac:dyDescent="0.3">
      <c r="A139" s="626" t="s">
        <v>502</v>
      </c>
      <c r="B139" s="627" t="s">
        <v>503</v>
      </c>
      <c r="C139" s="630" t="s">
        <v>517</v>
      </c>
      <c r="D139" s="658" t="s">
        <v>518</v>
      </c>
      <c r="E139" s="630" t="s">
        <v>916</v>
      </c>
      <c r="F139" s="658" t="s">
        <v>917</v>
      </c>
      <c r="G139" s="630" t="s">
        <v>1096</v>
      </c>
      <c r="H139" s="630" t="s">
        <v>1097</v>
      </c>
      <c r="I139" s="644">
        <v>0.31000000238418579</v>
      </c>
      <c r="J139" s="644">
        <v>100</v>
      </c>
      <c r="K139" s="645">
        <v>31</v>
      </c>
    </row>
    <row r="140" spans="1:11" ht="14.4" customHeight="1" x14ac:dyDescent="0.3">
      <c r="A140" s="626" t="s">
        <v>502</v>
      </c>
      <c r="B140" s="627" t="s">
        <v>503</v>
      </c>
      <c r="C140" s="630" t="s">
        <v>517</v>
      </c>
      <c r="D140" s="658" t="s">
        <v>518</v>
      </c>
      <c r="E140" s="630" t="s">
        <v>922</v>
      </c>
      <c r="F140" s="658" t="s">
        <v>923</v>
      </c>
      <c r="G140" s="630" t="s">
        <v>1098</v>
      </c>
      <c r="H140" s="630" t="s">
        <v>1099</v>
      </c>
      <c r="I140" s="644">
        <v>15.729999542236328</v>
      </c>
      <c r="J140" s="644">
        <v>50</v>
      </c>
      <c r="K140" s="645">
        <v>786.5</v>
      </c>
    </row>
    <row r="141" spans="1:11" ht="14.4" customHeight="1" x14ac:dyDescent="0.3">
      <c r="A141" s="626" t="s">
        <v>502</v>
      </c>
      <c r="B141" s="627" t="s">
        <v>503</v>
      </c>
      <c r="C141" s="630" t="s">
        <v>517</v>
      </c>
      <c r="D141" s="658" t="s">
        <v>518</v>
      </c>
      <c r="E141" s="630" t="s">
        <v>922</v>
      </c>
      <c r="F141" s="658" t="s">
        <v>923</v>
      </c>
      <c r="G141" s="630" t="s">
        <v>1100</v>
      </c>
      <c r="H141" s="630" t="s">
        <v>1101</v>
      </c>
      <c r="I141" s="644">
        <v>15.729999542236328</v>
      </c>
      <c r="J141" s="644">
        <v>100</v>
      </c>
      <c r="K141" s="645">
        <v>1573</v>
      </c>
    </row>
    <row r="142" spans="1:11" ht="14.4" customHeight="1" x14ac:dyDescent="0.3">
      <c r="A142" s="626" t="s">
        <v>502</v>
      </c>
      <c r="B142" s="627" t="s">
        <v>503</v>
      </c>
      <c r="C142" s="630" t="s">
        <v>517</v>
      </c>
      <c r="D142" s="658" t="s">
        <v>518</v>
      </c>
      <c r="E142" s="630" t="s">
        <v>922</v>
      </c>
      <c r="F142" s="658" t="s">
        <v>923</v>
      </c>
      <c r="G142" s="630" t="s">
        <v>1102</v>
      </c>
      <c r="H142" s="630" t="s">
        <v>1103</v>
      </c>
      <c r="I142" s="644">
        <v>15.729999542236328</v>
      </c>
      <c r="J142" s="644">
        <v>150</v>
      </c>
      <c r="K142" s="645">
        <v>2359.5</v>
      </c>
    </row>
    <row r="143" spans="1:11" ht="14.4" customHeight="1" x14ac:dyDescent="0.3">
      <c r="A143" s="626" t="s">
        <v>502</v>
      </c>
      <c r="B143" s="627" t="s">
        <v>503</v>
      </c>
      <c r="C143" s="630" t="s">
        <v>517</v>
      </c>
      <c r="D143" s="658" t="s">
        <v>518</v>
      </c>
      <c r="E143" s="630" t="s">
        <v>922</v>
      </c>
      <c r="F143" s="658" t="s">
        <v>923</v>
      </c>
      <c r="G143" s="630" t="s">
        <v>1104</v>
      </c>
      <c r="H143" s="630" t="s">
        <v>1105</v>
      </c>
      <c r="I143" s="644">
        <v>15.729999542236328</v>
      </c>
      <c r="J143" s="644">
        <v>200</v>
      </c>
      <c r="K143" s="645">
        <v>3146</v>
      </c>
    </row>
    <row r="144" spans="1:11" ht="14.4" customHeight="1" x14ac:dyDescent="0.3">
      <c r="A144" s="626" t="s">
        <v>502</v>
      </c>
      <c r="B144" s="627" t="s">
        <v>503</v>
      </c>
      <c r="C144" s="630" t="s">
        <v>517</v>
      </c>
      <c r="D144" s="658" t="s">
        <v>518</v>
      </c>
      <c r="E144" s="630" t="s">
        <v>922</v>
      </c>
      <c r="F144" s="658" t="s">
        <v>923</v>
      </c>
      <c r="G144" s="630" t="s">
        <v>926</v>
      </c>
      <c r="H144" s="630" t="s">
        <v>927</v>
      </c>
      <c r="I144" s="644">
        <v>0.62999999523162842</v>
      </c>
      <c r="J144" s="644">
        <v>1200</v>
      </c>
      <c r="K144" s="645">
        <v>756</v>
      </c>
    </row>
    <row r="145" spans="1:11" ht="14.4" customHeight="1" x14ac:dyDescent="0.3">
      <c r="A145" s="626" t="s">
        <v>502</v>
      </c>
      <c r="B145" s="627" t="s">
        <v>503</v>
      </c>
      <c r="C145" s="630" t="s">
        <v>517</v>
      </c>
      <c r="D145" s="658" t="s">
        <v>518</v>
      </c>
      <c r="E145" s="630" t="s">
        <v>922</v>
      </c>
      <c r="F145" s="658" t="s">
        <v>923</v>
      </c>
      <c r="G145" s="630" t="s">
        <v>928</v>
      </c>
      <c r="H145" s="630" t="s">
        <v>929</v>
      </c>
      <c r="I145" s="644">
        <v>0.62999999523162842</v>
      </c>
      <c r="J145" s="644">
        <v>1000</v>
      </c>
      <c r="K145" s="645">
        <v>630</v>
      </c>
    </row>
    <row r="146" spans="1:11" ht="14.4" customHeight="1" x14ac:dyDescent="0.3">
      <c r="A146" s="626" t="s">
        <v>502</v>
      </c>
      <c r="B146" s="627" t="s">
        <v>503</v>
      </c>
      <c r="C146" s="630" t="s">
        <v>517</v>
      </c>
      <c r="D146" s="658" t="s">
        <v>518</v>
      </c>
      <c r="E146" s="630" t="s">
        <v>922</v>
      </c>
      <c r="F146" s="658" t="s">
        <v>923</v>
      </c>
      <c r="G146" s="630" t="s">
        <v>930</v>
      </c>
      <c r="H146" s="630" t="s">
        <v>931</v>
      </c>
      <c r="I146" s="644">
        <v>0.62999999523162842</v>
      </c>
      <c r="J146" s="644">
        <v>200</v>
      </c>
      <c r="K146" s="645">
        <v>126</v>
      </c>
    </row>
    <row r="147" spans="1:11" ht="14.4" customHeight="1" x14ac:dyDescent="0.3">
      <c r="A147" s="626" t="s">
        <v>502</v>
      </c>
      <c r="B147" s="627" t="s">
        <v>503</v>
      </c>
      <c r="C147" s="630" t="s">
        <v>517</v>
      </c>
      <c r="D147" s="658" t="s">
        <v>518</v>
      </c>
      <c r="E147" s="630" t="s">
        <v>948</v>
      </c>
      <c r="F147" s="658" t="s">
        <v>949</v>
      </c>
      <c r="G147" s="630" t="s">
        <v>1106</v>
      </c>
      <c r="H147" s="630" t="s">
        <v>1107</v>
      </c>
      <c r="I147" s="644">
        <v>13986.3896484375</v>
      </c>
      <c r="J147" s="644">
        <v>1</v>
      </c>
      <c r="K147" s="645">
        <v>13986.3896484375</v>
      </c>
    </row>
    <row r="148" spans="1:11" ht="14.4" customHeight="1" x14ac:dyDescent="0.3">
      <c r="A148" s="626" t="s">
        <v>502</v>
      </c>
      <c r="B148" s="627" t="s">
        <v>503</v>
      </c>
      <c r="C148" s="630" t="s">
        <v>517</v>
      </c>
      <c r="D148" s="658" t="s">
        <v>518</v>
      </c>
      <c r="E148" s="630" t="s">
        <v>948</v>
      </c>
      <c r="F148" s="658" t="s">
        <v>949</v>
      </c>
      <c r="G148" s="630" t="s">
        <v>1108</v>
      </c>
      <c r="H148" s="630" t="s">
        <v>1109</v>
      </c>
      <c r="I148" s="644">
        <v>13986.3896484375</v>
      </c>
      <c r="J148" s="644">
        <v>2</v>
      </c>
      <c r="K148" s="645">
        <v>27972.779296875</v>
      </c>
    </row>
    <row r="149" spans="1:11" ht="14.4" customHeight="1" x14ac:dyDescent="0.3">
      <c r="A149" s="626" t="s">
        <v>502</v>
      </c>
      <c r="B149" s="627" t="s">
        <v>503</v>
      </c>
      <c r="C149" s="630" t="s">
        <v>517</v>
      </c>
      <c r="D149" s="658" t="s">
        <v>518</v>
      </c>
      <c r="E149" s="630" t="s">
        <v>948</v>
      </c>
      <c r="F149" s="658" t="s">
        <v>949</v>
      </c>
      <c r="G149" s="630" t="s">
        <v>1110</v>
      </c>
      <c r="H149" s="630" t="s">
        <v>1111</v>
      </c>
      <c r="I149" s="644">
        <v>3771.1749267578125</v>
      </c>
      <c r="J149" s="644">
        <v>2</v>
      </c>
      <c r="K149" s="645">
        <v>7542.349853515625</v>
      </c>
    </row>
    <row r="150" spans="1:11" ht="14.4" customHeight="1" x14ac:dyDescent="0.3">
      <c r="A150" s="626" t="s">
        <v>502</v>
      </c>
      <c r="B150" s="627" t="s">
        <v>503</v>
      </c>
      <c r="C150" s="630" t="s">
        <v>517</v>
      </c>
      <c r="D150" s="658" t="s">
        <v>518</v>
      </c>
      <c r="E150" s="630" t="s">
        <v>948</v>
      </c>
      <c r="F150" s="658" t="s">
        <v>949</v>
      </c>
      <c r="G150" s="630" t="s">
        <v>1112</v>
      </c>
      <c r="H150" s="630" t="s">
        <v>1113</v>
      </c>
      <c r="I150" s="644">
        <v>3630</v>
      </c>
      <c r="J150" s="644">
        <v>3</v>
      </c>
      <c r="K150" s="645">
        <v>10890</v>
      </c>
    </row>
    <row r="151" spans="1:11" ht="14.4" customHeight="1" x14ac:dyDescent="0.3">
      <c r="A151" s="626" t="s">
        <v>502</v>
      </c>
      <c r="B151" s="627" t="s">
        <v>503</v>
      </c>
      <c r="C151" s="630" t="s">
        <v>517</v>
      </c>
      <c r="D151" s="658" t="s">
        <v>518</v>
      </c>
      <c r="E151" s="630" t="s">
        <v>948</v>
      </c>
      <c r="F151" s="658" t="s">
        <v>949</v>
      </c>
      <c r="G151" s="630" t="s">
        <v>1114</v>
      </c>
      <c r="H151" s="630" t="s">
        <v>1115</v>
      </c>
      <c r="I151" s="644">
        <v>2964.489990234375</v>
      </c>
      <c r="J151" s="644">
        <v>10</v>
      </c>
      <c r="K151" s="645">
        <v>29644.969970703125</v>
      </c>
    </row>
    <row r="152" spans="1:11" ht="14.4" customHeight="1" x14ac:dyDescent="0.3">
      <c r="A152" s="626" t="s">
        <v>502</v>
      </c>
      <c r="B152" s="627" t="s">
        <v>503</v>
      </c>
      <c r="C152" s="630" t="s">
        <v>517</v>
      </c>
      <c r="D152" s="658" t="s">
        <v>518</v>
      </c>
      <c r="E152" s="630" t="s">
        <v>948</v>
      </c>
      <c r="F152" s="658" t="s">
        <v>949</v>
      </c>
      <c r="G152" s="630" t="s">
        <v>1116</v>
      </c>
      <c r="H152" s="630" t="s">
        <v>1117</v>
      </c>
      <c r="I152" s="644">
        <v>2904</v>
      </c>
      <c r="J152" s="644">
        <v>10</v>
      </c>
      <c r="K152" s="645">
        <v>29040.01953125</v>
      </c>
    </row>
    <row r="153" spans="1:11" ht="14.4" customHeight="1" x14ac:dyDescent="0.3">
      <c r="A153" s="626" t="s">
        <v>502</v>
      </c>
      <c r="B153" s="627" t="s">
        <v>503</v>
      </c>
      <c r="C153" s="630" t="s">
        <v>517</v>
      </c>
      <c r="D153" s="658" t="s">
        <v>518</v>
      </c>
      <c r="E153" s="630" t="s">
        <v>948</v>
      </c>
      <c r="F153" s="658" t="s">
        <v>949</v>
      </c>
      <c r="G153" s="630" t="s">
        <v>1118</v>
      </c>
      <c r="H153" s="630" t="s">
        <v>1119</v>
      </c>
      <c r="I153" s="644">
        <v>4563.10009765625</v>
      </c>
      <c r="J153" s="644">
        <v>2</v>
      </c>
      <c r="K153" s="645">
        <v>9126.2001953125</v>
      </c>
    </row>
    <row r="154" spans="1:11" ht="14.4" customHeight="1" x14ac:dyDescent="0.3">
      <c r="A154" s="626" t="s">
        <v>502</v>
      </c>
      <c r="B154" s="627" t="s">
        <v>503</v>
      </c>
      <c r="C154" s="630" t="s">
        <v>517</v>
      </c>
      <c r="D154" s="658" t="s">
        <v>518</v>
      </c>
      <c r="E154" s="630" t="s">
        <v>948</v>
      </c>
      <c r="F154" s="658" t="s">
        <v>949</v>
      </c>
      <c r="G154" s="630" t="s">
        <v>1120</v>
      </c>
      <c r="H154" s="630" t="s">
        <v>1121</v>
      </c>
      <c r="I154" s="644">
        <v>3999.72998046875</v>
      </c>
      <c r="J154" s="644">
        <v>1</v>
      </c>
      <c r="K154" s="645">
        <v>3999.72998046875</v>
      </c>
    </row>
    <row r="155" spans="1:11" ht="14.4" customHeight="1" x14ac:dyDescent="0.3">
      <c r="A155" s="626" t="s">
        <v>502</v>
      </c>
      <c r="B155" s="627" t="s">
        <v>503</v>
      </c>
      <c r="C155" s="630" t="s">
        <v>517</v>
      </c>
      <c r="D155" s="658" t="s">
        <v>518</v>
      </c>
      <c r="E155" s="630" t="s">
        <v>948</v>
      </c>
      <c r="F155" s="658" t="s">
        <v>949</v>
      </c>
      <c r="G155" s="630" t="s">
        <v>1122</v>
      </c>
      <c r="H155" s="630" t="s">
        <v>1123</v>
      </c>
      <c r="I155" s="644">
        <v>3999.719970703125</v>
      </c>
      <c r="J155" s="644">
        <v>1</v>
      </c>
      <c r="K155" s="645">
        <v>3999.719970703125</v>
      </c>
    </row>
    <row r="156" spans="1:11" ht="14.4" customHeight="1" x14ac:dyDescent="0.3">
      <c r="A156" s="626" t="s">
        <v>502</v>
      </c>
      <c r="B156" s="627" t="s">
        <v>503</v>
      </c>
      <c r="C156" s="630" t="s">
        <v>517</v>
      </c>
      <c r="D156" s="658" t="s">
        <v>518</v>
      </c>
      <c r="E156" s="630" t="s">
        <v>948</v>
      </c>
      <c r="F156" s="658" t="s">
        <v>949</v>
      </c>
      <c r="G156" s="630" t="s">
        <v>1124</v>
      </c>
      <c r="H156" s="630" t="s">
        <v>1125</v>
      </c>
      <c r="I156" s="644">
        <v>3999.72998046875</v>
      </c>
      <c r="J156" s="644">
        <v>3</v>
      </c>
      <c r="K156" s="645">
        <v>11999.18994140625</v>
      </c>
    </row>
    <row r="157" spans="1:11" ht="14.4" customHeight="1" x14ac:dyDescent="0.3">
      <c r="A157" s="626" t="s">
        <v>502</v>
      </c>
      <c r="B157" s="627" t="s">
        <v>503</v>
      </c>
      <c r="C157" s="630" t="s">
        <v>517</v>
      </c>
      <c r="D157" s="658" t="s">
        <v>518</v>
      </c>
      <c r="E157" s="630" t="s">
        <v>948</v>
      </c>
      <c r="F157" s="658" t="s">
        <v>949</v>
      </c>
      <c r="G157" s="630" t="s">
        <v>1126</v>
      </c>
      <c r="H157" s="630" t="s">
        <v>1127</v>
      </c>
      <c r="I157" s="644">
        <v>4946.47998046875</v>
      </c>
      <c r="J157" s="644">
        <v>1</v>
      </c>
      <c r="K157" s="645">
        <v>4946.47998046875</v>
      </c>
    </row>
    <row r="158" spans="1:11" ht="14.4" customHeight="1" x14ac:dyDescent="0.3">
      <c r="A158" s="626" t="s">
        <v>502</v>
      </c>
      <c r="B158" s="627" t="s">
        <v>503</v>
      </c>
      <c r="C158" s="630" t="s">
        <v>517</v>
      </c>
      <c r="D158" s="658" t="s">
        <v>518</v>
      </c>
      <c r="E158" s="630" t="s">
        <v>948</v>
      </c>
      <c r="F158" s="658" t="s">
        <v>949</v>
      </c>
      <c r="G158" s="630" t="s">
        <v>1128</v>
      </c>
      <c r="H158" s="630" t="s">
        <v>1129</v>
      </c>
      <c r="I158" s="644">
        <v>4946.47998046875</v>
      </c>
      <c r="J158" s="644">
        <v>3</v>
      </c>
      <c r="K158" s="645">
        <v>14839.4404296875</v>
      </c>
    </row>
    <row r="159" spans="1:11" ht="14.4" customHeight="1" x14ac:dyDescent="0.3">
      <c r="A159" s="626" t="s">
        <v>502</v>
      </c>
      <c r="B159" s="627" t="s">
        <v>503</v>
      </c>
      <c r="C159" s="630" t="s">
        <v>517</v>
      </c>
      <c r="D159" s="658" t="s">
        <v>518</v>
      </c>
      <c r="E159" s="630" t="s">
        <v>948</v>
      </c>
      <c r="F159" s="658" t="s">
        <v>949</v>
      </c>
      <c r="G159" s="630" t="s">
        <v>1130</v>
      </c>
      <c r="H159" s="630" t="s">
        <v>1131</v>
      </c>
      <c r="I159" s="644">
        <v>4946.47998046875</v>
      </c>
      <c r="J159" s="644">
        <v>4</v>
      </c>
      <c r="K159" s="645">
        <v>19785.919921875</v>
      </c>
    </row>
    <row r="160" spans="1:11" ht="14.4" customHeight="1" x14ac:dyDescent="0.3">
      <c r="A160" s="626" t="s">
        <v>502</v>
      </c>
      <c r="B160" s="627" t="s">
        <v>503</v>
      </c>
      <c r="C160" s="630" t="s">
        <v>517</v>
      </c>
      <c r="D160" s="658" t="s">
        <v>518</v>
      </c>
      <c r="E160" s="630" t="s">
        <v>948</v>
      </c>
      <c r="F160" s="658" t="s">
        <v>949</v>
      </c>
      <c r="G160" s="630" t="s">
        <v>1132</v>
      </c>
      <c r="H160" s="630" t="s">
        <v>1133</v>
      </c>
      <c r="I160" s="644">
        <v>4946.47998046875</v>
      </c>
      <c r="J160" s="644">
        <v>1</v>
      </c>
      <c r="K160" s="645">
        <v>4946.47998046875</v>
      </c>
    </row>
    <row r="161" spans="1:11" ht="14.4" customHeight="1" x14ac:dyDescent="0.3">
      <c r="A161" s="626" t="s">
        <v>502</v>
      </c>
      <c r="B161" s="627" t="s">
        <v>503</v>
      </c>
      <c r="C161" s="630" t="s">
        <v>517</v>
      </c>
      <c r="D161" s="658" t="s">
        <v>518</v>
      </c>
      <c r="E161" s="630" t="s">
        <v>948</v>
      </c>
      <c r="F161" s="658" t="s">
        <v>949</v>
      </c>
      <c r="G161" s="630" t="s">
        <v>1134</v>
      </c>
      <c r="H161" s="630" t="s">
        <v>1135</v>
      </c>
      <c r="I161" s="644">
        <v>3771.1724243164062</v>
      </c>
      <c r="J161" s="644">
        <v>5</v>
      </c>
      <c r="K161" s="645">
        <v>18855.859619140625</v>
      </c>
    </row>
    <row r="162" spans="1:11" ht="14.4" customHeight="1" x14ac:dyDescent="0.3">
      <c r="A162" s="626" t="s">
        <v>502</v>
      </c>
      <c r="B162" s="627" t="s">
        <v>503</v>
      </c>
      <c r="C162" s="630" t="s">
        <v>517</v>
      </c>
      <c r="D162" s="658" t="s">
        <v>518</v>
      </c>
      <c r="E162" s="630" t="s">
        <v>948</v>
      </c>
      <c r="F162" s="658" t="s">
        <v>949</v>
      </c>
      <c r="G162" s="630" t="s">
        <v>1136</v>
      </c>
      <c r="H162" s="630" t="s">
        <v>1137</v>
      </c>
      <c r="I162" s="644">
        <v>3771.1732584635415</v>
      </c>
      <c r="J162" s="644">
        <v>3</v>
      </c>
      <c r="K162" s="645">
        <v>11313.519775390625</v>
      </c>
    </row>
    <row r="163" spans="1:11" ht="14.4" customHeight="1" x14ac:dyDescent="0.3">
      <c r="A163" s="626" t="s">
        <v>502</v>
      </c>
      <c r="B163" s="627" t="s">
        <v>503</v>
      </c>
      <c r="C163" s="630" t="s">
        <v>517</v>
      </c>
      <c r="D163" s="658" t="s">
        <v>518</v>
      </c>
      <c r="E163" s="630" t="s">
        <v>948</v>
      </c>
      <c r="F163" s="658" t="s">
        <v>949</v>
      </c>
      <c r="G163" s="630" t="s">
        <v>1138</v>
      </c>
      <c r="H163" s="630" t="s">
        <v>1139</v>
      </c>
      <c r="I163" s="644">
        <v>3771.169921875</v>
      </c>
      <c r="J163" s="644">
        <v>3</v>
      </c>
      <c r="K163" s="645">
        <v>11313.509765625</v>
      </c>
    </row>
    <row r="164" spans="1:11" ht="14.4" customHeight="1" x14ac:dyDescent="0.3">
      <c r="A164" s="626" t="s">
        <v>502</v>
      </c>
      <c r="B164" s="627" t="s">
        <v>503</v>
      </c>
      <c r="C164" s="630" t="s">
        <v>517</v>
      </c>
      <c r="D164" s="658" t="s">
        <v>518</v>
      </c>
      <c r="E164" s="630" t="s">
        <v>948</v>
      </c>
      <c r="F164" s="658" t="s">
        <v>949</v>
      </c>
      <c r="G164" s="630" t="s">
        <v>1140</v>
      </c>
      <c r="H164" s="630" t="s">
        <v>1141</v>
      </c>
      <c r="I164" s="644">
        <v>2971.22998046875</v>
      </c>
      <c r="J164" s="644">
        <v>1</v>
      </c>
      <c r="K164" s="645">
        <v>2971.22998046875</v>
      </c>
    </row>
    <row r="165" spans="1:11" ht="14.4" customHeight="1" x14ac:dyDescent="0.3">
      <c r="A165" s="626" t="s">
        <v>502</v>
      </c>
      <c r="B165" s="627" t="s">
        <v>503</v>
      </c>
      <c r="C165" s="630" t="s">
        <v>517</v>
      </c>
      <c r="D165" s="658" t="s">
        <v>518</v>
      </c>
      <c r="E165" s="630" t="s">
        <v>948</v>
      </c>
      <c r="F165" s="658" t="s">
        <v>949</v>
      </c>
      <c r="G165" s="630" t="s">
        <v>1142</v>
      </c>
      <c r="H165" s="630" t="s">
        <v>1143</v>
      </c>
      <c r="I165" s="644">
        <v>2971.22998046875</v>
      </c>
      <c r="J165" s="644">
        <v>1</v>
      </c>
      <c r="K165" s="645">
        <v>2971.22998046875</v>
      </c>
    </row>
    <row r="166" spans="1:11" ht="14.4" customHeight="1" x14ac:dyDescent="0.3">
      <c r="A166" s="626" t="s">
        <v>502</v>
      </c>
      <c r="B166" s="627" t="s">
        <v>503</v>
      </c>
      <c r="C166" s="630" t="s">
        <v>517</v>
      </c>
      <c r="D166" s="658" t="s">
        <v>518</v>
      </c>
      <c r="E166" s="630" t="s">
        <v>948</v>
      </c>
      <c r="F166" s="658" t="s">
        <v>949</v>
      </c>
      <c r="G166" s="630" t="s">
        <v>1144</v>
      </c>
      <c r="H166" s="630" t="s">
        <v>1145</v>
      </c>
      <c r="I166" s="644">
        <v>2971.22998046875</v>
      </c>
      <c r="J166" s="644">
        <v>1</v>
      </c>
      <c r="K166" s="645">
        <v>2971.22998046875</v>
      </c>
    </row>
    <row r="167" spans="1:11" ht="14.4" customHeight="1" x14ac:dyDescent="0.3">
      <c r="A167" s="626" t="s">
        <v>502</v>
      </c>
      <c r="B167" s="627" t="s">
        <v>503</v>
      </c>
      <c r="C167" s="630" t="s">
        <v>517</v>
      </c>
      <c r="D167" s="658" t="s">
        <v>518</v>
      </c>
      <c r="E167" s="630" t="s">
        <v>948</v>
      </c>
      <c r="F167" s="658" t="s">
        <v>949</v>
      </c>
      <c r="G167" s="630" t="s">
        <v>1146</v>
      </c>
      <c r="H167" s="630" t="s">
        <v>1147</v>
      </c>
      <c r="I167" s="644">
        <v>2971.22998046875</v>
      </c>
      <c r="J167" s="644">
        <v>2</v>
      </c>
      <c r="K167" s="645">
        <v>5942.4599609375</v>
      </c>
    </row>
    <row r="168" spans="1:11" ht="14.4" customHeight="1" x14ac:dyDescent="0.3">
      <c r="A168" s="626" t="s">
        <v>502</v>
      </c>
      <c r="B168" s="627" t="s">
        <v>503</v>
      </c>
      <c r="C168" s="630" t="s">
        <v>517</v>
      </c>
      <c r="D168" s="658" t="s">
        <v>518</v>
      </c>
      <c r="E168" s="630" t="s">
        <v>948</v>
      </c>
      <c r="F168" s="658" t="s">
        <v>949</v>
      </c>
      <c r="G168" s="630" t="s">
        <v>1148</v>
      </c>
      <c r="H168" s="630" t="s">
        <v>1149</v>
      </c>
      <c r="I168" s="644">
        <v>2971.22998046875</v>
      </c>
      <c r="J168" s="644">
        <v>1</v>
      </c>
      <c r="K168" s="645">
        <v>2971.22998046875</v>
      </c>
    </row>
    <row r="169" spans="1:11" ht="14.4" customHeight="1" x14ac:dyDescent="0.3">
      <c r="A169" s="626" t="s">
        <v>502</v>
      </c>
      <c r="B169" s="627" t="s">
        <v>503</v>
      </c>
      <c r="C169" s="630" t="s">
        <v>517</v>
      </c>
      <c r="D169" s="658" t="s">
        <v>518</v>
      </c>
      <c r="E169" s="630" t="s">
        <v>948</v>
      </c>
      <c r="F169" s="658" t="s">
        <v>949</v>
      </c>
      <c r="G169" s="630" t="s">
        <v>1150</v>
      </c>
      <c r="H169" s="630" t="s">
        <v>1151</v>
      </c>
      <c r="I169" s="644">
        <v>2971.22998046875</v>
      </c>
      <c r="J169" s="644">
        <v>2</v>
      </c>
      <c r="K169" s="645">
        <v>5942.4599609375</v>
      </c>
    </row>
    <row r="170" spans="1:11" ht="14.4" customHeight="1" x14ac:dyDescent="0.3">
      <c r="A170" s="626" t="s">
        <v>502</v>
      </c>
      <c r="B170" s="627" t="s">
        <v>503</v>
      </c>
      <c r="C170" s="630" t="s">
        <v>517</v>
      </c>
      <c r="D170" s="658" t="s">
        <v>518</v>
      </c>
      <c r="E170" s="630" t="s">
        <v>948</v>
      </c>
      <c r="F170" s="658" t="s">
        <v>949</v>
      </c>
      <c r="G170" s="630" t="s">
        <v>1152</v>
      </c>
      <c r="H170" s="630" t="s">
        <v>1153</v>
      </c>
      <c r="I170" s="644">
        <v>2971.22998046875</v>
      </c>
      <c r="J170" s="644">
        <v>7</v>
      </c>
      <c r="K170" s="645">
        <v>20798.6005859375</v>
      </c>
    </row>
    <row r="171" spans="1:11" ht="14.4" customHeight="1" x14ac:dyDescent="0.3">
      <c r="A171" s="626" t="s">
        <v>502</v>
      </c>
      <c r="B171" s="627" t="s">
        <v>503</v>
      </c>
      <c r="C171" s="630" t="s">
        <v>517</v>
      </c>
      <c r="D171" s="658" t="s">
        <v>518</v>
      </c>
      <c r="E171" s="630" t="s">
        <v>948</v>
      </c>
      <c r="F171" s="658" t="s">
        <v>949</v>
      </c>
      <c r="G171" s="630" t="s">
        <v>1154</v>
      </c>
      <c r="H171" s="630" t="s">
        <v>1155</v>
      </c>
      <c r="I171" s="644">
        <v>2971.22998046875</v>
      </c>
      <c r="J171" s="644">
        <v>1</v>
      </c>
      <c r="K171" s="645">
        <v>2971.22998046875</v>
      </c>
    </row>
    <row r="172" spans="1:11" ht="14.4" customHeight="1" x14ac:dyDescent="0.3">
      <c r="A172" s="626" t="s">
        <v>502</v>
      </c>
      <c r="B172" s="627" t="s">
        <v>503</v>
      </c>
      <c r="C172" s="630" t="s">
        <v>517</v>
      </c>
      <c r="D172" s="658" t="s">
        <v>518</v>
      </c>
      <c r="E172" s="630" t="s">
        <v>948</v>
      </c>
      <c r="F172" s="658" t="s">
        <v>949</v>
      </c>
      <c r="G172" s="630" t="s">
        <v>1156</v>
      </c>
      <c r="H172" s="630" t="s">
        <v>1157</v>
      </c>
      <c r="I172" s="644">
        <v>2971.22998046875</v>
      </c>
      <c r="J172" s="644">
        <v>3</v>
      </c>
      <c r="K172" s="645">
        <v>8913.68994140625</v>
      </c>
    </row>
    <row r="173" spans="1:11" ht="14.4" customHeight="1" x14ac:dyDescent="0.3">
      <c r="A173" s="626" t="s">
        <v>502</v>
      </c>
      <c r="B173" s="627" t="s">
        <v>503</v>
      </c>
      <c r="C173" s="630" t="s">
        <v>517</v>
      </c>
      <c r="D173" s="658" t="s">
        <v>518</v>
      </c>
      <c r="E173" s="630" t="s">
        <v>948</v>
      </c>
      <c r="F173" s="658" t="s">
        <v>949</v>
      </c>
      <c r="G173" s="630" t="s">
        <v>1158</v>
      </c>
      <c r="H173" s="630" t="s">
        <v>1159</v>
      </c>
      <c r="I173" s="644">
        <v>2971.22998046875</v>
      </c>
      <c r="J173" s="644">
        <v>13</v>
      </c>
      <c r="K173" s="645">
        <v>38625.97021484375</v>
      </c>
    </row>
    <row r="174" spans="1:11" ht="14.4" customHeight="1" x14ac:dyDescent="0.3">
      <c r="A174" s="626" t="s">
        <v>502</v>
      </c>
      <c r="B174" s="627" t="s">
        <v>503</v>
      </c>
      <c r="C174" s="630" t="s">
        <v>517</v>
      </c>
      <c r="D174" s="658" t="s">
        <v>518</v>
      </c>
      <c r="E174" s="630" t="s">
        <v>948</v>
      </c>
      <c r="F174" s="658" t="s">
        <v>949</v>
      </c>
      <c r="G174" s="630" t="s">
        <v>1160</v>
      </c>
      <c r="H174" s="630" t="s">
        <v>1161</v>
      </c>
      <c r="I174" s="644">
        <v>2971.2349853515625</v>
      </c>
      <c r="J174" s="644">
        <v>3</v>
      </c>
      <c r="K174" s="645">
        <v>8913.699951171875</v>
      </c>
    </row>
    <row r="175" spans="1:11" ht="14.4" customHeight="1" x14ac:dyDescent="0.3">
      <c r="A175" s="626" t="s">
        <v>502</v>
      </c>
      <c r="B175" s="627" t="s">
        <v>503</v>
      </c>
      <c r="C175" s="630" t="s">
        <v>517</v>
      </c>
      <c r="D175" s="658" t="s">
        <v>518</v>
      </c>
      <c r="E175" s="630" t="s">
        <v>948</v>
      </c>
      <c r="F175" s="658" t="s">
        <v>949</v>
      </c>
      <c r="G175" s="630" t="s">
        <v>1162</v>
      </c>
      <c r="H175" s="630" t="s">
        <v>1163</v>
      </c>
      <c r="I175" s="644">
        <v>2971.22998046875</v>
      </c>
      <c r="J175" s="644">
        <v>1</v>
      </c>
      <c r="K175" s="645">
        <v>2971.22998046875</v>
      </c>
    </row>
    <row r="176" spans="1:11" ht="14.4" customHeight="1" x14ac:dyDescent="0.3">
      <c r="A176" s="626" t="s">
        <v>502</v>
      </c>
      <c r="B176" s="627" t="s">
        <v>503</v>
      </c>
      <c r="C176" s="630" t="s">
        <v>517</v>
      </c>
      <c r="D176" s="658" t="s">
        <v>518</v>
      </c>
      <c r="E176" s="630" t="s">
        <v>948</v>
      </c>
      <c r="F176" s="658" t="s">
        <v>949</v>
      </c>
      <c r="G176" s="630" t="s">
        <v>1164</v>
      </c>
      <c r="H176" s="630" t="s">
        <v>1165</v>
      </c>
      <c r="I176" s="644">
        <v>2971.22998046875</v>
      </c>
      <c r="J176" s="644">
        <v>2</v>
      </c>
      <c r="K176" s="645">
        <v>5942.4599609375</v>
      </c>
    </row>
    <row r="177" spans="1:11" ht="14.4" customHeight="1" x14ac:dyDescent="0.3">
      <c r="A177" s="626" t="s">
        <v>502</v>
      </c>
      <c r="B177" s="627" t="s">
        <v>503</v>
      </c>
      <c r="C177" s="630" t="s">
        <v>517</v>
      </c>
      <c r="D177" s="658" t="s">
        <v>518</v>
      </c>
      <c r="E177" s="630" t="s">
        <v>948</v>
      </c>
      <c r="F177" s="658" t="s">
        <v>949</v>
      </c>
      <c r="G177" s="630" t="s">
        <v>1166</v>
      </c>
      <c r="H177" s="630" t="s">
        <v>1167</v>
      </c>
      <c r="I177" s="644">
        <v>2971.22998046875</v>
      </c>
      <c r="J177" s="644">
        <v>21</v>
      </c>
      <c r="K177" s="645">
        <v>62395.779296875</v>
      </c>
    </row>
    <row r="178" spans="1:11" ht="14.4" customHeight="1" x14ac:dyDescent="0.3">
      <c r="A178" s="626" t="s">
        <v>502</v>
      </c>
      <c r="B178" s="627" t="s">
        <v>503</v>
      </c>
      <c r="C178" s="630" t="s">
        <v>517</v>
      </c>
      <c r="D178" s="658" t="s">
        <v>518</v>
      </c>
      <c r="E178" s="630" t="s">
        <v>948</v>
      </c>
      <c r="F178" s="658" t="s">
        <v>949</v>
      </c>
      <c r="G178" s="630" t="s">
        <v>1168</v>
      </c>
      <c r="H178" s="630" t="s">
        <v>1169</v>
      </c>
      <c r="I178" s="644">
        <v>2971.22998046875</v>
      </c>
      <c r="J178" s="644">
        <v>1</v>
      </c>
      <c r="K178" s="645">
        <v>2971.22998046875</v>
      </c>
    </row>
    <row r="179" spans="1:11" ht="14.4" customHeight="1" x14ac:dyDescent="0.3">
      <c r="A179" s="626" t="s">
        <v>502</v>
      </c>
      <c r="B179" s="627" t="s">
        <v>503</v>
      </c>
      <c r="C179" s="630" t="s">
        <v>517</v>
      </c>
      <c r="D179" s="658" t="s">
        <v>518</v>
      </c>
      <c r="E179" s="630" t="s">
        <v>948</v>
      </c>
      <c r="F179" s="658" t="s">
        <v>949</v>
      </c>
      <c r="G179" s="630" t="s">
        <v>1170</v>
      </c>
      <c r="H179" s="630" t="s">
        <v>1171</v>
      </c>
      <c r="I179" s="644">
        <v>2971.22998046875</v>
      </c>
      <c r="J179" s="644">
        <v>10</v>
      </c>
      <c r="K179" s="645">
        <v>29712.2900390625</v>
      </c>
    </row>
    <row r="180" spans="1:11" ht="14.4" customHeight="1" x14ac:dyDescent="0.3">
      <c r="A180" s="626" t="s">
        <v>502</v>
      </c>
      <c r="B180" s="627" t="s">
        <v>503</v>
      </c>
      <c r="C180" s="630" t="s">
        <v>517</v>
      </c>
      <c r="D180" s="658" t="s">
        <v>518</v>
      </c>
      <c r="E180" s="630" t="s">
        <v>948</v>
      </c>
      <c r="F180" s="658" t="s">
        <v>949</v>
      </c>
      <c r="G180" s="630" t="s">
        <v>1172</v>
      </c>
      <c r="H180" s="630" t="s">
        <v>1173</v>
      </c>
      <c r="I180" s="644">
        <v>2971.22998046875</v>
      </c>
      <c r="J180" s="644">
        <v>10</v>
      </c>
      <c r="K180" s="645">
        <v>29712.28955078125</v>
      </c>
    </row>
    <row r="181" spans="1:11" ht="14.4" customHeight="1" x14ac:dyDescent="0.3">
      <c r="A181" s="626" t="s">
        <v>502</v>
      </c>
      <c r="B181" s="627" t="s">
        <v>503</v>
      </c>
      <c r="C181" s="630" t="s">
        <v>517</v>
      </c>
      <c r="D181" s="658" t="s">
        <v>518</v>
      </c>
      <c r="E181" s="630" t="s">
        <v>948</v>
      </c>
      <c r="F181" s="658" t="s">
        <v>949</v>
      </c>
      <c r="G181" s="630" t="s">
        <v>1174</v>
      </c>
      <c r="H181" s="630" t="s">
        <v>1175</v>
      </c>
      <c r="I181" s="644">
        <v>750.760009765625</v>
      </c>
      <c r="J181" s="644">
        <v>5</v>
      </c>
      <c r="K181" s="645">
        <v>3753.780029296875</v>
      </c>
    </row>
    <row r="182" spans="1:11" ht="14.4" customHeight="1" x14ac:dyDescent="0.3">
      <c r="A182" s="626" t="s">
        <v>502</v>
      </c>
      <c r="B182" s="627" t="s">
        <v>503</v>
      </c>
      <c r="C182" s="630" t="s">
        <v>517</v>
      </c>
      <c r="D182" s="658" t="s">
        <v>518</v>
      </c>
      <c r="E182" s="630" t="s">
        <v>948</v>
      </c>
      <c r="F182" s="658" t="s">
        <v>949</v>
      </c>
      <c r="G182" s="630" t="s">
        <v>1176</v>
      </c>
      <c r="H182" s="630" t="s">
        <v>1177</v>
      </c>
      <c r="I182" s="644">
        <v>750.760009765625</v>
      </c>
      <c r="J182" s="644">
        <v>10</v>
      </c>
      <c r="K182" s="645">
        <v>7507.580078125</v>
      </c>
    </row>
    <row r="183" spans="1:11" ht="14.4" customHeight="1" x14ac:dyDescent="0.3">
      <c r="A183" s="626" t="s">
        <v>502</v>
      </c>
      <c r="B183" s="627" t="s">
        <v>503</v>
      </c>
      <c r="C183" s="630" t="s">
        <v>517</v>
      </c>
      <c r="D183" s="658" t="s">
        <v>518</v>
      </c>
      <c r="E183" s="630" t="s">
        <v>948</v>
      </c>
      <c r="F183" s="658" t="s">
        <v>949</v>
      </c>
      <c r="G183" s="630" t="s">
        <v>1178</v>
      </c>
      <c r="H183" s="630" t="s">
        <v>1179</v>
      </c>
      <c r="I183" s="644">
        <v>750.760009765625</v>
      </c>
      <c r="J183" s="644">
        <v>20</v>
      </c>
      <c r="K183" s="645">
        <v>15015.14990234375</v>
      </c>
    </row>
    <row r="184" spans="1:11" ht="14.4" customHeight="1" x14ac:dyDescent="0.3">
      <c r="A184" s="626" t="s">
        <v>502</v>
      </c>
      <c r="B184" s="627" t="s">
        <v>503</v>
      </c>
      <c r="C184" s="630" t="s">
        <v>517</v>
      </c>
      <c r="D184" s="658" t="s">
        <v>518</v>
      </c>
      <c r="E184" s="630" t="s">
        <v>948</v>
      </c>
      <c r="F184" s="658" t="s">
        <v>949</v>
      </c>
      <c r="G184" s="630" t="s">
        <v>1180</v>
      </c>
      <c r="H184" s="630" t="s">
        <v>1181</v>
      </c>
      <c r="I184" s="644">
        <v>895.40334065755212</v>
      </c>
      <c r="J184" s="644">
        <v>15</v>
      </c>
      <c r="K184" s="645">
        <v>13431.0400390625</v>
      </c>
    </row>
    <row r="185" spans="1:11" ht="14.4" customHeight="1" x14ac:dyDescent="0.3">
      <c r="A185" s="626" t="s">
        <v>502</v>
      </c>
      <c r="B185" s="627" t="s">
        <v>503</v>
      </c>
      <c r="C185" s="630" t="s">
        <v>517</v>
      </c>
      <c r="D185" s="658" t="s">
        <v>518</v>
      </c>
      <c r="E185" s="630" t="s">
        <v>948</v>
      </c>
      <c r="F185" s="658" t="s">
        <v>949</v>
      </c>
      <c r="G185" s="630" t="s">
        <v>1182</v>
      </c>
      <c r="H185" s="630" t="s">
        <v>1183</v>
      </c>
      <c r="I185" s="644">
        <v>895.4000244140625</v>
      </c>
      <c r="J185" s="644">
        <v>5</v>
      </c>
      <c r="K185" s="645">
        <v>4477</v>
      </c>
    </row>
    <row r="186" spans="1:11" ht="14.4" customHeight="1" x14ac:dyDescent="0.3">
      <c r="A186" s="626" t="s">
        <v>502</v>
      </c>
      <c r="B186" s="627" t="s">
        <v>503</v>
      </c>
      <c r="C186" s="630" t="s">
        <v>517</v>
      </c>
      <c r="D186" s="658" t="s">
        <v>518</v>
      </c>
      <c r="E186" s="630" t="s">
        <v>948</v>
      </c>
      <c r="F186" s="658" t="s">
        <v>949</v>
      </c>
      <c r="G186" s="630" t="s">
        <v>1184</v>
      </c>
      <c r="H186" s="630" t="s">
        <v>1185</v>
      </c>
      <c r="I186" s="644">
        <v>895.4000244140625</v>
      </c>
      <c r="J186" s="644">
        <v>5</v>
      </c>
      <c r="K186" s="645">
        <v>4477</v>
      </c>
    </row>
    <row r="187" spans="1:11" ht="14.4" customHeight="1" x14ac:dyDescent="0.3">
      <c r="A187" s="626" t="s">
        <v>502</v>
      </c>
      <c r="B187" s="627" t="s">
        <v>503</v>
      </c>
      <c r="C187" s="630" t="s">
        <v>517</v>
      </c>
      <c r="D187" s="658" t="s">
        <v>518</v>
      </c>
      <c r="E187" s="630" t="s">
        <v>948</v>
      </c>
      <c r="F187" s="658" t="s">
        <v>949</v>
      </c>
      <c r="G187" s="630" t="s">
        <v>1186</v>
      </c>
      <c r="H187" s="630" t="s">
        <v>1187</v>
      </c>
      <c r="I187" s="644">
        <v>895.4000244140625</v>
      </c>
      <c r="J187" s="644">
        <v>5</v>
      </c>
      <c r="K187" s="645">
        <v>4477</v>
      </c>
    </row>
    <row r="188" spans="1:11" ht="14.4" customHeight="1" x14ac:dyDescent="0.3">
      <c r="A188" s="626" t="s">
        <v>502</v>
      </c>
      <c r="B188" s="627" t="s">
        <v>503</v>
      </c>
      <c r="C188" s="630" t="s">
        <v>517</v>
      </c>
      <c r="D188" s="658" t="s">
        <v>518</v>
      </c>
      <c r="E188" s="630" t="s">
        <v>948</v>
      </c>
      <c r="F188" s="658" t="s">
        <v>949</v>
      </c>
      <c r="G188" s="630" t="s">
        <v>1188</v>
      </c>
      <c r="H188" s="630" t="s">
        <v>1189</v>
      </c>
      <c r="I188" s="644">
        <v>895.4000244140625</v>
      </c>
      <c r="J188" s="644">
        <v>10</v>
      </c>
      <c r="K188" s="645">
        <v>8954</v>
      </c>
    </row>
    <row r="189" spans="1:11" ht="14.4" customHeight="1" x14ac:dyDescent="0.3">
      <c r="A189" s="626" t="s">
        <v>502</v>
      </c>
      <c r="B189" s="627" t="s">
        <v>503</v>
      </c>
      <c r="C189" s="630" t="s">
        <v>517</v>
      </c>
      <c r="D189" s="658" t="s">
        <v>518</v>
      </c>
      <c r="E189" s="630" t="s">
        <v>948</v>
      </c>
      <c r="F189" s="658" t="s">
        <v>949</v>
      </c>
      <c r="G189" s="630" t="s">
        <v>1190</v>
      </c>
      <c r="H189" s="630" t="s">
        <v>1191</v>
      </c>
      <c r="I189" s="644">
        <v>716.32001953124995</v>
      </c>
      <c r="J189" s="644">
        <v>25</v>
      </c>
      <c r="K189" s="645">
        <v>22384.999960936606</v>
      </c>
    </row>
    <row r="190" spans="1:11" ht="14.4" customHeight="1" x14ac:dyDescent="0.3">
      <c r="A190" s="626" t="s">
        <v>502</v>
      </c>
      <c r="B190" s="627" t="s">
        <v>503</v>
      </c>
      <c r="C190" s="630" t="s">
        <v>517</v>
      </c>
      <c r="D190" s="658" t="s">
        <v>518</v>
      </c>
      <c r="E190" s="630" t="s">
        <v>948</v>
      </c>
      <c r="F190" s="658" t="s">
        <v>949</v>
      </c>
      <c r="G190" s="630" t="s">
        <v>1192</v>
      </c>
      <c r="H190" s="630" t="s">
        <v>1193</v>
      </c>
      <c r="I190" s="644">
        <v>895.4000244140625</v>
      </c>
      <c r="J190" s="644">
        <v>10</v>
      </c>
      <c r="K190" s="645">
        <v>8954</v>
      </c>
    </row>
    <row r="191" spans="1:11" ht="14.4" customHeight="1" x14ac:dyDescent="0.3">
      <c r="A191" s="626" t="s">
        <v>502</v>
      </c>
      <c r="B191" s="627" t="s">
        <v>503</v>
      </c>
      <c r="C191" s="630" t="s">
        <v>517</v>
      </c>
      <c r="D191" s="658" t="s">
        <v>518</v>
      </c>
      <c r="E191" s="630" t="s">
        <v>948</v>
      </c>
      <c r="F191" s="658" t="s">
        <v>949</v>
      </c>
      <c r="G191" s="630" t="s">
        <v>1194</v>
      </c>
      <c r="H191" s="630" t="s">
        <v>1195</v>
      </c>
      <c r="I191" s="644">
        <v>687.1500244140625</v>
      </c>
      <c r="J191" s="644">
        <v>5</v>
      </c>
      <c r="K191" s="645">
        <v>3435.77001953125</v>
      </c>
    </row>
    <row r="192" spans="1:11" ht="14.4" customHeight="1" x14ac:dyDescent="0.3">
      <c r="A192" s="626" t="s">
        <v>502</v>
      </c>
      <c r="B192" s="627" t="s">
        <v>503</v>
      </c>
      <c r="C192" s="630" t="s">
        <v>517</v>
      </c>
      <c r="D192" s="658" t="s">
        <v>518</v>
      </c>
      <c r="E192" s="630" t="s">
        <v>948</v>
      </c>
      <c r="F192" s="658" t="s">
        <v>949</v>
      </c>
      <c r="G192" s="630" t="s">
        <v>1196</v>
      </c>
      <c r="H192" s="630" t="s">
        <v>1197</v>
      </c>
      <c r="I192" s="644">
        <v>687.15499877929687</v>
      </c>
      <c r="J192" s="644">
        <v>10</v>
      </c>
      <c r="K192" s="645">
        <v>6871.570068359375</v>
      </c>
    </row>
    <row r="193" spans="1:11" ht="14.4" customHeight="1" x14ac:dyDescent="0.3">
      <c r="A193" s="626" t="s">
        <v>502</v>
      </c>
      <c r="B193" s="627" t="s">
        <v>503</v>
      </c>
      <c r="C193" s="630" t="s">
        <v>517</v>
      </c>
      <c r="D193" s="658" t="s">
        <v>518</v>
      </c>
      <c r="E193" s="630" t="s">
        <v>948</v>
      </c>
      <c r="F193" s="658" t="s">
        <v>949</v>
      </c>
      <c r="G193" s="630" t="s">
        <v>1198</v>
      </c>
      <c r="H193" s="630" t="s">
        <v>1199</v>
      </c>
      <c r="I193" s="644">
        <v>687.15997314453125</v>
      </c>
      <c r="J193" s="644">
        <v>10</v>
      </c>
      <c r="K193" s="645">
        <v>6871.60009765625</v>
      </c>
    </row>
    <row r="194" spans="1:11" ht="14.4" customHeight="1" x14ac:dyDescent="0.3">
      <c r="A194" s="626" t="s">
        <v>502</v>
      </c>
      <c r="B194" s="627" t="s">
        <v>503</v>
      </c>
      <c r="C194" s="630" t="s">
        <v>517</v>
      </c>
      <c r="D194" s="658" t="s">
        <v>518</v>
      </c>
      <c r="E194" s="630" t="s">
        <v>948</v>
      </c>
      <c r="F194" s="658" t="s">
        <v>949</v>
      </c>
      <c r="G194" s="630" t="s">
        <v>1200</v>
      </c>
      <c r="H194" s="630" t="s">
        <v>1201</v>
      </c>
      <c r="I194" s="644">
        <v>687.15997314453125</v>
      </c>
      <c r="J194" s="644">
        <v>5</v>
      </c>
      <c r="K194" s="645">
        <v>3435.800048828125</v>
      </c>
    </row>
    <row r="195" spans="1:11" ht="14.4" customHeight="1" x14ac:dyDescent="0.3">
      <c r="A195" s="626" t="s">
        <v>502</v>
      </c>
      <c r="B195" s="627" t="s">
        <v>503</v>
      </c>
      <c r="C195" s="630" t="s">
        <v>517</v>
      </c>
      <c r="D195" s="658" t="s">
        <v>518</v>
      </c>
      <c r="E195" s="630" t="s">
        <v>948</v>
      </c>
      <c r="F195" s="658" t="s">
        <v>949</v>
      </c>
      <c r="G195" s="630" t="s">
        <v>1202</v>
      </c>
      <c r="H195" s="630" t="s">
        <v>1203</v>
      </c>
      <c r="I195" s="644">
        <v>740.5</v>
      </c>
      <c r="J195" s="644">
        <v>10</v>
      </c>
      <c r="K195" s="645">
        <v>7405</v>
      </c>
    </row>
    <row r="196" spans="1:11" ht="14.4" customHeight="1" x14ac:dyDescent="0.3">
      <c r="A196" s="626" t="s">
        <v>502</v>
      </c>
      <c r="B196" s="627" t="s">
        <v>503</v>
      </c>
      <c r="C196" s="630" t="s">
        <v>517</v>
      </c>
      <c r="D196" s="658" t="s">
        <v>518</v>
      </c>
      <c r="E196" s="630" t="s">
        <v>948</v>
      </c>
      <c r="F196" s="658" t="s">
        <v>949</v>
      </c>
      <c r="G196" s="630" t="s">
        <v>1204</v>
      </c>
      <c r="H196" s="630" t="s">
        <v>1205</v>
      </c>
      <c r="I196" s="644">
        <v>785.9000244140625</v>
      </c>
      <c r="J196" s="644">
        <v>5</v>
      </c>
      <c r="K196" s="645">
        <v>3929.47998046875</v>
      </c>
    </row>
    <row r="197" spans="1:11" ht="14.4" customHeight="1" x14ac:dyDescent="0.3">
      <c r="A197" s="626" t="s">
        <v>502</v>
      </c>
      <c r="B197" s="627" t="s">
        <v>503</v>
      </c>
      <c r="C197" s="630" t="s">
        <v>517</v>
      </c>
      <c r="D197" s="658" t="s">
        <v>518</v>
      </c>
      <c r="E197" s="630" t="s">
        <v>948</v>
      </c>
      <c r="F197" s="658" t="s">
        <v>949</v>
      </c>
      <c r="G197" s="630" t="s">
        <v>1206</v>
      </c>
      <c r="H197" s="630" t="s">
        <v>1207</v>
      </c>
      <c r="I197" s="644">
        <v>895.4000244140625</v>
      </c>
      <c r="J197" s="644">
        <v>5</v>
      </c>
      <c r="K197" s="645">
        <v>4477</v>
      </c>
    </row>
    <row r="198" spans="1:11" ht="14.4" customHeight="1" x14ac:dyDescent="0.3">
      <c r="A198" s="626" t="s">
        <v>502</v>
      </c>
      <c r="B198" s="627" t="s">
        <v>503</v>
      </c>
      <c r="C198" s="630" t="s">
        <v>517</v>
      </c>
      <c r="D198" s="658" t="s">
        <v>518</v>
      </c>
      <c r="E198" s="630" t="s">
        <v>948</v>
      </c>
      <c r="F198" s="658" t="s">
        <v>949</v>
      </c>
      <c r="G198" s="630" t="s">
        <v>1208</v>
      </c>
      <c r="H198" s="630" t="s">
        <v>1209</v>
      </c>
      <c r="I198" s="644">
        <v>895.4000244140625</v>
      </c>
      <c r="J198" s="644">
        <v>5</v>
      </c>
      <c r="K198" s="645">
        <v>4477</v>
      </c>
    </row>
    <row r="199" spans="1:11" ht="14.4" customHeight="1" x14ac:dyDescent="0.3">
      <c r="A199" s="626" t="s">
        <v>502</v>
      </c>
      <c r="B199" s="627" t="s">
        <v>503</v>
      </c>
      <c r="C199" s="630" t="s">
        <v>517</v>
      </c>
      <c r="D199" s="658" t="s">
        <v>518</v>
      </c>
      <c r="E199" s="630" t="s">
        <v>948</v>
      </c>
      <c r="F199" s="658" t="s">
        <v>949</v>
      </c>
      <c r="G199" s="630" t="s">
        <v>1210</v>
      </c>
      <c r="H199" s="630" t="s">
        <v>1211</v>
      </c>
      <c r="I199" s="644">
        <v>3105.219970703125</v>
      </c>
      <c r="J199" s="644">
        <v>1</v>
      </c>
      <c r="K199" s="645">
        <v>3105.219970703125</v>
      </c>
    </row>
    <row r="200" spans="1:11" ht="14.4" customHeight="1" x14ac:dyDescent="0.3">
      <c r="A200" s="626" t="s">
        <v>502</v>
      </c>
      <c r="B200" s="627" t="s">
        <v>503</v>
      </c>
      <c r="C200" s="630" t="s">
        <v>517</v>
      </c>
      <c r="D200" s="658" t="s">
        <v>518</v>
      </c>
      <c r="E200" s="630" t="s">
        <v>948</v>
      </c>
      <c r="F200" s="658" t="s">
        <v>949</v>
      </c>
      <c r="G200" s="630" t="s">
        <v>1212</v>
      </c>
      <c r="H200" s="630" t="s">
        <v>1213</v>
      </c>
      <c r="I200" s="644">
        <v>3105.2366536458335</v>
      </c>
      <c r="J200" s="644">
        <v>5</v>
      </c>
      <c r="K200" s="645">
        <v>15526.26025390625</v>
      </c>
    </row>
    <row r="201" spans="1:11" ht="14.4" customHeight="1" x14ac:dyDescent="0.3">
      <c r="A201" s="626" t="s">
        <v>502</v>
      </c>
      <c r="B201" s="627" t="s">
        <v>503</v>
      </c>
      <c r="C201" s="630" t="s">
        <v>517</v>
      </c>
      <c r="D201" s="658" t="s">
        <v>518</v>
      </c>
      <c r="E201" s="630" t="s">
        <v>948</v>
      </c>
      <c r="F201" s="658" t="s">
        <v>949</v>
      </c>
      <c r="G201" s="630" t="s">
        <v>1214</v>
      </c>
      <c r="H201" s="630" t="s">
        <v>1215</v>
      </c>
      <c r="I201" s="644">
        <v>3105.219970703125</v>
      </c>
      <c r="J201" s="644">
        <v>3</v>
      </c>
      <c r="K201" s="645">
        <v>9315.669921875</v>
      </c>
    </row>
    <row r="202" spans="1:11" ht="14.4" customHeight="1" x14ac:dyDescent="0.3">
      <c r="A202" s="626" t="s">
        <v>502</v>
      </c>
      <c r="B202" s="627" t="s">
        <v>503</v>
      </c>
      <c r="C202" s="630" t="s">
        <v>517</v>
      </c>
      <c r="D202" s="658" t="s">
        <v>518</v>
      </c>
      <c r="E202" s="630" t="s">
        <v>948</v>
      </c>
      <c r="F202" s="658" t="s">
        <v>949</v>
      </c>
      <c r="G202" s="630" t="s">
        <v>1216</v>
      </c>
      <c r="H202" s="630" t="s">
        <v>1217</v>
      </c>
      <c r="I202" s="644">
        <v>3105.219970703125</v>
      </c>
      <c r="J202" s="644">
        <v>5</v>
      </c>
      <c r="K202" s="645">
        <v>15526.10986328125</v>
      </c>
    </row>
    <row r="203" spans="1:11" ht="14.4" customHeight="1" x14ac:dyDescent="0.3">
      <c r="A203" s="626" t="s">
        <v>502</v>
      </c>
      <c r="B203" s="627" t="s">
        <v>503</v>
      </c>
      <c r="C203" s="630" t="s">
        <v>517</v>
      </c>
      <c r="D203" s="658" t="s">
        <v>518</v>
      </c>
      <c r="E203" s="630" t="s">
        <v>948</v>
      </c>
      <c r="F203" s="658" t="s">
        <v>949</v>
      </c>
      <c r="G203" s="630" t="s">
        <v>1218</v>
      </c>
      <c r="H203" s="630" t="s">
        <v>1219</v>
      </c>
      <c r="I203" s="644">
        <v>3105.219970703125</v>
      </c>
      <c r="J203" s="644">
        <v>1</v>
      </c>
      <c r="K203" s="645">
        <v>3105.219970703125</v>
      </c>
    </row>
    <row r="204" spans="1:11" ht="14.4" customHeight="1" x14ac:dyDescent="0.3">
      <c r="A204" s="626" t="s">
        <v>502</v>
      </c>
      <c r="B204" s="627" t="s">
        <v>503</v>
      </c>
      <c r="C204" s="630" t="s">
        <v>517</v>
      </c>
      <c r="D204" s="658" t="s">
        <v>518</v>
      </c>
      <c r="E204" s="630" t="s">
        <v>948</v>
      </c>
      <c r="F204" s="658" t="s">
        <v>949</v>
      </c>
      <c r="G204" s="630" t="s">
        <v>1220</v>
      </c>
      <c r="H204" s="630" t="s">
        <v>1221</v>
      </c>
      <c r="I204" s="644">
        <v>2182.840087890625</v>
      </c>
      <c r="J204" s="644">
        <v>14</v>
      </c>
      <c r="K204" s="645">
        <v>30559.7607421875</v>
      </c>
    </row>
    <row r="205" spans="1:11" ht="14.4" customHeight="1" x14ac:dyDescent="0.3">
      <c r="A205" s="626" t="s">
        <v>502</v>
      </c>
      <c r="B205" s="627" t="s">
        <v>503</v>
      </c>
      <c r="C205" s="630" t="s">
        <v>517</v>
      </c>
      <c r="D205" s="658" t="s">
        <v>518</v>
      </c>
      <c r="E205" s="630" t="s">
        <v>948</v>
      </c>
      <c r="F205" s="658" t="s">
        <v>949</v>
      </c>
      <c r="G205" s="630" t="s">
        <v>1222</v>
      </c>
      <c r="H205" s="630" t="s">
        <v>1223</v>
      </c>
      <c r="I205" s="644">
        <v>1356.5</v>
      </c>
      <c r="J205" s="644">
        <v>10</v>
      </c>
      <c r="K205" s="645">
        <v>13565</v>
      </c>
    </row>
    <row r="206" spans="1:11" ht="14.4" customHeight="1" x14ac:dyDescent="0.3">
      <c r="A206" s="626" t="s">
        <v>502</v>
      </c>
      <c r="B206" s="627" t="s">
        <v>503</v>
      </c>
      <c r="C206" s="630" t="s">
        <v>517</v>
      </c>
      <c r="D206" s="658" t="s">
        <v>518</v>
      </c>
      <c r="E206" s="630" t="s">
        <v>948</v>
      </c>
      <c r="F206" s="658" t="s">
        <v>949</v>
      </c>
      <c r="G206" s="630" t="s">
        <v>1224</v>
      </c>
      <c r="H206" s="630" t="s">
        <v>1225</v>
      </c>
      <c r="I206" s="644">
        <v>2479.2900390625</v>
      </c>
      <c r="J206" s="644">
        <v>1</v>
      </c>
      <c r="K206" s="645">
        <v>2479.2900390625</v>
      </c>
    </row>
    <row r="207" spans="1:11" ht="14.4" customHeight="1" x14ac:dyDescent="0.3">
      <c r="A207" s="626" t="s">
        <v>502</v>
      </c>
      <c r="B207" s="627" t="s">
        <v>503</v>
      </c>
      <c r="C207" s="630" t="s">
        <v>517</v>
      </c>
      <c r="D207" s="658" t="s">
        <v>518</v>
      </c>
      <c r="E207" s="630" t="s">
        <v>948</v>
      </c>
      <c r="F207" s="658" t="s">
        <v>949</v>
      </c>
      <c r="G207" s="630" t="s">
        <v>1226</v>
      </c>
      <c r="H207" s="630" t="s">
        <v>1227</v>
      </c>
      <c r="I207" s="644">
        <v>11000.1103515625</v>
      </c>
      <c r="J207" s="644">
        <v>1</v>
      </c>
      <c r="K207" s="645">
        <v>11000.1103515625</v>
      </c>
    </row>
    <row r="208" spans="1:11" ht="14.4" customHeight="1" x14ac:dyDescent="0.3">
      <c r="A208" s="626" t="s">
        <v>502</v>
      </c>
      <c r="B208" s="627" t="s">
        <v>503</v>
      </c>
      <c r="C208" s="630" t="s">
        <v>517</v>
      </c>
      <c r="D208" s="658" t="s">
        <v>518</v>
      </c>
      <c r="E208" s="630" t="s">
        <v>948</v>
      </c>
      <c r="F208" s="658" t="s">
        <v>949</v>
      </c>
      <c r="G208" s="630" t="s">
        <v>1228</v>
      </c>
      <c r="H208" s="630" t="s">
        <v>1229</v>
      </c>
      <c r="I208" s="644">
        <v>34649.890625</v>
      </c>
      <c r="J208" s="644">
        <v>1</v>
      </c>
      <c r="K208" s="645">
        <v>34649.890625</v>
      </c>
    </row>
    <row r="209" spans="1:11" ht="14.4" customHeight="1" x14ac:dyDescent="0.3">
      <c r="A209" s="626" t="s">
        <v>502</v>
      </c>
      <c r="B209" s="627" t="s">
        <v>503</v>
      </c>
      <c r="C209" s="630" t="s">
        <v>517</v>
      </c>
      <c r="D209" s="658" t="s">
        <v>518</v>
      </c>
      <c r="E209" s="630" t="s">
        <v>948</v>
      </c>
      <c r="F209" s="658" t="s">
        <v>949</v>
      </c>
      <c r="G209" s="630" t="s">
        <v>1230</v>
      </c>
      <c r="H209" s="630" t="s">
        <v>1231</v>
      </c>
      <c r="I209" s="644">
        <v>3357.2099609375</v>
      </c>
      <c r="J209" s="644">
        <v>3</v>
      </c>
      <c r="K209" s="645">
        <v>10071.6201171875</v>
      </c>
    </row>
    <row r="210" spans="1:11" ht="14.4" customHeight="1" x14ac:dyDescent="0.3">
      <c r="A210" s="626" t="s">
        <v>502</v>
      </c>
      <c r="B210" s="627" t="s">
        <v>503</v>
      </c>
      <c r="C210" s="630" t="s">
        <v>517</v>
      </c>
      <c r="D210" s="658" t="s">
        <v>518</v>
      </c>
      <c r="E210" s="630" t="s">
        <v>948</v>
      </c>
      <c r="F210" s="658" t="s">
        <v>949</v>
      </c>
      <c r="G210" s="630" t="s">
        <v>1232</v>
      </c>
      <c r="H210" s="630" t="s">
        <v>1233</v>
      </c>
      <c r="I210" s="644">
        <v>3357.2099609375</v>
      </c>
      <c r="J210" s="644">
        <v>4</v>
      </c>
      <c r="K210" s="645">
        <v>13428.830078125</v>
      </c>
    </row>
    <row r="211" spans="1:11" ht="14.4" customHeight="1" x14ac:dyDescent="0.3">
      <c r="A211" s="626" t="s">
        <v>502</v>
      </c>
      <c r="B211" s="627" t="s">
        <v>503</v>
      </c>
      <c r="C211" s="630" t="s">
        <v>517</v>
      </c>
      <c r="D211" s="658" t="s">
        <v>518</v>
      </c>
      <c r="E211" s="630" t="s">
        <v>948</v>
      </c>
      <c r="F211" s="658" t="s">
        <v>949</v>
      </c>
      <c r="G211" s="630" t="s">
        <v>1234</v>
      </c>
      <c r="H211" s="630" t="s">
        <v>1235</v>
      </c>
      <c r="I211" s="644">
        <v>9922</v>
      </c>
      <c r="J211" s="644">
        <v>3</v>
      </c>
      <c r="K211" s="645">
        <v>29766</v>
      </c>
    </row>
    <row r="212" spans="1:11" ht="14.4" customHeight="1" x14ac:dyDescent="0.3">
      <c r="A212" s="626" t="s">
        <v>502</v>
      </c>
      <c r="B212" s="627" t="s">
        <v>503</v>
      </c>
      <c r="C212" s="630" t="s">
        <v>517</v>
      </c>
      <c r="D212" s="658" t="s">
        <v>518</v>
      </c>
      <c r="E212" s="630" t="s">
        <v>948</v>
      </c>
      <c r="F212" s="658" t="s">
        <v>949</v>
      </c>
      <c r="G212" s="630" t="s">
        <v>1236</v>
      </c>
      <c r="H212" s="630" t="s">
        <v>1237</v>
      </c>
      <c r="I212" s="644">
        <v>9922</v>
      </c>
      <c r="J212" s="644">
        <v>1</v>
      </c>
      <c r="K212" s="645">
        <v>9922</v>
      </c>
    </row>
    <row r="213" spans="1:11" ht="14.4" customHeight="1" x14ac:dyDescent="0.3">
      <c r="A213" s="626" t="s">
        <v>502</v>
      </c>
      <c r="B213" s="627" t="s">
        <v>503</v>
      </c>
      <c r="C213" s="630" t="s">
        <v>517</v>
      </c>
      <c r="D213" s="658" t="s">
        <v>518</v>
      </c>
      <c r="E213" s="630" t="s">
        <v>948</v>
      </c>
      <c r="F213" s="658" t="s">
        <v>949</v>
      </c>
      <c r="G213" s="630" t="s">
        <v>1238</v>
      </c>
      <c r="H213" s="630" t="s">
        <v>1239</v>
      </c>
      <c r="I213" s="644">
        <v>4961</v>
      </c>
      <c r="J213" s="644">
        <v>2</v>
      </c>
      <c r="K213" s="645">
        <v>9922</v>
      </c>
    </row>
    <row r="214" spans="1:11" ht="14.4" customHeight="1" x14ac:dyDescent="0.3">
      <c r="A214" s="626" t="s">
        <v>502</v>
      </c>
      <c r="B214" s="627" t="s">
        <v>503</v>
      </c>
      <c r="C214" s="630" t="s">
        <v>517</v>
      </c>
      <c r="D214" s="658" t="s">
        <v>518</v>
      </c>
      <c r="E214" s="630" t="s">
        <v>948</v>
      </c>
      <c r="F214" s="658" t="s">
        <v>949</v>
      </c>
      <c r="G214" s="630" t="s">
        <v>1240</v>
      </c>
      <c r="H214" s="630" t="s">
        <v>1241</v>
      </c>
      <c r="I214" s="644">
        <v>3357.2099609375</v>
      </c>
      <c r="J214" s="644">
        <v>6</v>
      </c>
      <c r="K214" s="645">
        <v>20143.240234375</v>
      </c>
    </row>
    <row r="215" spans="1:11" ht="14.4" customHeight="1" x14ac:dyDescent="0.3">
      <c r="A215" s="626" t="s">
        <v>502</v>
      </c>
      <c r="B215" s="627" t="s">
        <v>503</v>
      </c>
      <c r="C215" s="630" t="s">
        <v>517</v>
      </c>
      <c r="D215" s="658" t="s">
        <v>518</v>
      </c>
      <c r="E215" s="630" t="s">
        <v>948</v>
      </c>
      <c r="F215" s="658" t="s">
        <v>949</v>
      </c>
      <c r="G215" s="630" t="s">
        <v>1242</v>
      </c>
      <c r="H215" s="630" t="s">
        <v>1243</v>
      </c>
      <c r="I215" s="644">
        <v>3357.2099609375</v>
      </c>
      <c r="J215" s="644">
        <v>3</v>
      </c>
      <c r="K215" s="645">
        <v>10071.6201171875</v>
      </c>
    </row>
    <row r="216" spans="1:11" ht="14.4" customHeight="1" x14ac:dyDescent="0.3">
      <c r="A216" s="626" t="s">
        <v>502</v>
      </c>
      <c r="B216" s="627" t="s">
        <v>503</v>
      </c>
      <c r="C216" s="630" t="s">
        <v>517</v>
      </c>
      <c r="D216" s="658" t="s">
        <v>518</v>
      </c>
      <c r="E216" s="630" t="s">
        <v>948</v>
      </c>
      <c r="F216" s="658" t="s">
        <v>949</v>
      </c>
      <c r="G216" s="630" t="s">
        <v>1244</v>
      </c>
      <c r="H216" s="630" t="s">
        <v>1245</v>
      </c>
      <c r="I216" s="644">
        <v>3357.2099609375</v>
      </c>
      <c r="J216" s="644">
        <v>1</v>
      </c>
      <c r="K216" s="645">
        <v>3357.2099609375</v>
      </c>
    </row>
    <row r="217" spans="1:11" ht="14.4" customHeight="1" x14ac:dyDescent="0.3">
      <c r="A217" s="626" t="s">
        <v>502</v>
      </c>
      <c r="B217" s="627" t="s">
        <v>503</v>
      </c>
      <c r="C217" s="630" t="s">
        <v>517</v>
      </c>
      <c r="D217" s="658" t="s">
        <v>518</v>
      </c>
      <c r="E217" s="630" t="s">
        <v>948</v>
      </c>
      <c r="F217" s="658" t="s">
        <v>949</v>
      </c>
      <c r="G217" s="630" t="s">
        <v>1246</v>
      </c>
      <c r="H217" s="630" t="s">
        <v>1247</v>
      </c>
      <c r="I217" s="644">
        <v>3357.2074584960937</v>
      </c>
      <c r="J217" s="644">
        <v>10</v>
      </c>
      <c r="K217" s="645">
        <v>33572.050537109375</v>
      </c>
    </row>
    <row r="218" spans="1:11" ht="14.4" customHeight="1" x14ac:dyDescent="0.3">
      <c r="A218" s="626" t="s">
        <v>502</v>
      </c>
      <c r="B218" s="627" t="s">
        <v>503</v>
      </c>
      <c r="C218" s="630" t="s">
        <v>517</v>
      </c>
      <c r="D218" s="658" t="s">
        <v>518</v>
      </c>
      <c r="E218" s="630" t="s">
        <v>948</v>
      </c>
      <c r="F218" s="658" t="s">
        <v>949</v>
      </c>
      <c r="G218" s="630" t="s">
        <v>1248</v>
      </c>
      <c r="H218" s="630" t="s">
        <v>1249</v>
      </c>
      <c r="I218" s="644">
        <v>3357.2099609375</v>
      </c>
      <c r="J218" s="644">
        <v>7</v>
      </c>
      <c r="K218" s="645">
        <v>23500.439453125</v>
      </c>
    </row>
    <row r="219" spans="1:11" ht="14.4" customHeight="1" x14ac:dyDescent="0.3">
      <c r="A219" s="626" t="s">
        <v>502</v>
      </c>
      <c r="B219" s="627" t="s">
        <v>503</v>
      </c>
      <c r="C219" s="630" t="s">
        <v>517</v>
      </c>
      <c r="D219" s="658" t="s">
        <v>518</v>
      </c>
      <c r="E219" s="630" t="s">
        <v>948</v>
      </c>
      <c r="F219" s="658" t="s">
        <v>949</v>
      </c>
      <c r="G219" s="630" t="s">
        <v>1250</v>
      </c>
      <c r="H219" s="630" t="s">
        <v>1251</v>
      </c>
      <c r="I219" s="644">
        <v>2881.52001953125</v>
      </c>
      <c r="J219" s="644">
        <v>1</v>
      </c>
      <c r="K219" s="645">
        <v>2881.52001953125</v>
      </c>
    </row>
    <row r="220" spans="1:11" ht="14.4" customHeight="1" x14ac:dyDescent="0.3">
      <c r="A220" s="626" t="s">
        <v>502</v>
      </c>
      <c r="B220" s="627" t="s">
        <v>503</v>
      </c>
      <c r="C220" s="630" t="s">
        <v>517</v>
      </c>
      <c r="D220" s="658" t="s">
        <v>518</v>
      </c>
      <c r="E220" s="630" t="s">
        <v>948</v>
      </c>
      <c r="F220" s="658" t="s">
        <v>949</v>
      </c>
      <c r="G220" s="630" t="s">
        <v>1252</v>
      </c>
      <c r="H220" s="630" t="s">
        <v>1253</v>
      </c>
      <c r="I220" s="644">
        <v>2524.06005859375</v>
      </c>
      <c r="J220" s="644">
        <v>1</v>
      </c>
      <c r="K220" s="645">
        <v>2524.06005859375</v>
      </c>
    </row>
    <row r="221" spans="1:11" ht="14.4" customHeight="1" x14ac:dyDescent="0.3">
      <c r="A221" s="626" t="s">
        <v>502</v>
      </c>
      <c r="B221" s="627" t="s">
        <v>503</v>
      </c>
      <c r="C221" s="630" t="s">
        <v>517</v>
      </c>
      <c r="D221" s="658" t="s">
        <v>518</v>
      </c>
      <c r="E221" s="630" t="s">
        <v>948</v>
      </c>
      <c r="F221" s="658" t="s">
        <v>949</v>
      </c>
      <c r="G221" s="630" t="s">
        <v>1254</v>
      </c>
      <c r="H221" s="630" t="s">
        <v>1255</v>
      </c>
      <c r="I221" s="644">
        <v>687.17498779296875</v>
      </c>
      <c r="J221" s="644">
        <v>10</v>
      </c>
      <c r="K221" s="645">
        <v>6871.77001953125</v>
      </c>
    </row>
    <row r="222" spans="1:11" ht="14.4" customHeight="1" x14ac:dyDescent="0.3">
      <c r="A222" s="626" t="s">
        <v>502</v>
      </c>
      <c r="B222" s="627" t="s">
        <v>503</v>
      </c>
      <c r="C222" s="630" t="s">
        <v>517</v>
      </c>
      <c r="D222" s="658" t="s">
        <v>518</v>
      </c>
      <c r="E222" s="630" t="s">
        <v>948</v>
      </c>
      <c r="F222" s="658" t="s">
        <v>949</v>
      </c>
      <c r="G222" s="630" t="s">
        <v>1256</v>
      </c>
      <c r="H222" s="630" t="s">
        <v>1257</v>
      </c>
      <c r="I222" s="644">
        <v>11730.0703125</v>
      </c>
      <c r="J222" s="644">
        <v>1</v>
      </c>
      <c r="K222" s="645">
        <v>11730.0703125</v>
      </c>
    </row>
    <row r="223" spans="1:11" ht="14.4" customHeight="1" x14ac:dyDescent="0.3">
      <c r="A223" s="626" t="s">
        <v>502</v>
      </c>
      <c r="B223" s="627" t="s">
        <v>503</v>
      </c>
      <c r="C223" s="630" t="s">
        <v>517</v>
      </c>
      <c r="D223" s="658" t="s">
        <v>518</v>
      </c>
      <c r="E223" s="630" t="s">
        <v>948</v>
      </c>
      <c r="F223" s="658" t="s">
        <v>949</v>
      </c>
      <c r="G223" s="630" t="s">
        <v>1258</v>
      </c>
      <c r="H223" s="630" t="s">
        <v>1259</v>
      </c>
      <c r="I223" s="644">
        <v>11918.06640625</v>
      </c>
      <c r="J223" s="644">
        <v>3</v>
      </c>
      <c r="K223" s="645">
        <v>35754.19921875</v>
      </c>
    </row>
    <row r="224" spans="1:11" ht="14.4" customHeight="1" x14ac:dyDescent="0.3">
      <c r="A224" s="626" t="s">
        <v>502</v>
      </c>
      <c r="B224" s="627" t="s">
        <v>503</v>
      </c>
      <c r="C224" s="630" t="s">
        <v>517</v>
      </c>
      <c r="D224" s="658" t="s">
        <v>518</v>
      </c>
      <c r="E224" s="630" t="s">
        <v>948</v>
      </c>
      <c r="F224" s="658" t="s">
        <v>949</v>
      </c>
      <c r="G224" s="630" t="s">
        <v>1260</v>
      </c>
      <c r="H224" s="630" t="s">
        <v>1261</v>
      </c>
      <c r="I224" s="644">
        <v>18269.7890625</v>
      </c>
      <c r="J224" s="644">
        <v>1</v>
      </c>
      <c r="K224" s="645">
        <v>18269.7890625</v>
      </c>
    </row>
    <row r="225" spans="1:11" ht="14.4" customHeight="1" x14ac:dyDescent="0.3">
      <c r="A225" s="626" t="s">
        <v>502</v>
      </c>
      <c r="B225" s="627" t="s">
        <v>503</v>
      </c>
      <c r="C225" s="630" t="s">
        <v>517</v>
      </c>
      <c r="D225" s="658" t="s">
        <v>518</v>
      </c>
      <c r="E225" s="630" t="s">
        <v>948</v>
      </c>
      <c r="F225" s="658" t="s">
        <v>949</v>
      </c>
      <c r="G225" s="630" t="s">
        <v>1262</v>
      </c>
      <c r="H225" s="630" t="s">
        <v>1263</v>
      </c>
      <c r="I225" s="644">
        <v>14260.6953125</v>
      </c>
      <c r="J225" s="644">
        <v>7</v>
      </c>
      <c r="K225" s="645">
        <v>99824.861328125</v>
      </c>
    </row>
    <row r="226" spans="1:11" ht="14.4" customHeight="1" x14ac:dyDescent="0.3">
      <c r="A226" s="626" t="s">
        <v>502</v>
      </c>
      <c r="B226" s="627" t="s">
        <v>503</v>
      </c>
      <c r="C226" s="630" t="s">
        <v>517</v>
      </c>
      <c r="D226" s="658" t="s">
        <v>518</v>
      </c>
      <c r="E226" s="630" t="s">
        <v>948</v>
      </c>
      <c r="F226" s="658" t="s">
        <v>949</v>
      </c>
      <c r="G226" s="630" t="s">
        <v>1264</v>
      </c>
      <c r="H226" s="630" t="s">
        <v>1265</v>
      </c>
      <c r="I226" s="644">
        <v>14260.7001953125</v>
      </c>
      <c r="J226" s="644">
        <v>1</v>
      </c>
      <c r="K226" s="645">
        <v>14260.7001953125</v>
      </c>
    </row>
    <row r="227" spans="1:11" ht="14.4" customHeight="1" x14ac:dyDescent="0.3">
      <c r="A227" s="626" t="s">
        <v>502</v>
      </c>
      <c r="B227" s="627" t="s">
        <v>503</v>
      </c>
      <c r="C227" s="630" t="s">
        <v>517</v>
      </c>
      <c r="D227" s="658" t="s">
        <v>518</v>
      </c>
      <c r="E227" s="630" t="s">
        <v>948</v>
      </c>
      <c r="F227" s="658" t="s">
        <v>949</v>
      </c>
      <c r="G227" s="630" t="s">
        <v>1266</v>
      </c>
      <c r="H227" s="630" t="s">
        <v>1267</v>
      </c>
      <c r="I227" s="644">
        <v>8747.08984375</v>
      </c>
      <c r="J227" s="644">
        <v>11</v>
      </c>
      <c r="K227" s="645">
        <v>96217.98828125</v>
      </c>
    </row>
    <row r="228" spans="1:11" ht="14.4" customHeight="1" x14ac:dyDescent="0.3">
      <c r="A228" s="626" t="s">
        <v>502</v>
      </c>
      <c r="B228" s="627" t="s">
        <v>503</v>
      </c>
      <c r="C228" s="630" t="s">
        <v>517</v>
      </c>
      <c r="D228" s="658" t="s">
        <v>518</v>
      </c>
      <c r="E228" s="630" t="s">
        <v>1268</v>
      </c>
      <c r="F228" s="658" t="s">
        <v>1269</v>
      </c>
      <c r="G228" s="630" t="s">
        <v>1270</v>
      </c>
      <c r="H228" s="630" t="s">
        <v>1271</v>
      </c>
      <c r="I228" s="644">
        <v>67923.6015625</v>
      </c>
      <c r="J228" s="644">
        <v>1</v>
      </c>
      <c r="K228" s="645">
        <v>67923.6015625</v>
      </c>
    </row>
    <row r="229" spans="1:11" ht="14.4" customHeight="1" x14ac:dyDescent="0.3">
      <c r="A229" s="626" t="s">
        <v>502</v>
      </c>
      <c r="B229" s="627" t="s">
        <v>503</v>
      </c>
      <c r="C229" s="630" t="s">
        <v>517</v>
      </c>
      <c r="D229" s="658" t="s">
        <v>518</v>
      </c>
      <c r="E229" s="630" t="s">
        <v>1268</v>
      </c>
      <c r="F229" s="658" t="s">
        <v>1269</v>
      </c>
      <c r="G229" s="630" t="s">
        <v>1272</v>
      </c>
      <c r="H229" s="630" t="s">
        <v>1273</v>
      </c>
      <c r="I229" s="644">
        <v>67923.6015625</v>
      </c>
      <c r="J229" s="644">
        <v>1</v>
      </c>
      <c r="K229" s="645">
        <v>67923.6015625</v>
      </c>
    </row>
    <row r="230" spans="1:11" ht="14.4" customHeight="1" x14ac:dyDescent="0.3">
      <c r="A230" s="626" t="s">
        <v>502</v>
      </c>
      <c r="B230" s="627" t="s">
        <v>503</v>
      </c>
      <c r="C230" s="630" t="s">
        <v>517</v>
      </c>
      <c r="D230" s="658" t="s">
        <v>518</v>
      </c>
      <c r="E230" s="630" t="s">
        <v>1268</v>
      </c>
      <c r="F230" s="658" t="s">
        <v>1269</v>
      </c>
      <c r="G230" s="630" t="s">
        <v>1274</v>
      </c>
      <c r="H230" s="630" t="s">
        <v>1275</v>
      </c>
      <c r="I230" s="644">
        <v>67923.6015625</v>
      </c>
      <c r="J230" s="644">
        <v>12</v>
      </c>
      <c r="K230" s="645">
        <v>815083.1953125</v>
      </c>
    </row>
    <row r="231" spans="1:11" ht="14.4" customHeight="1" x14ac:dyDescent="0.3">
      <c r="A231" s="626" t="s">
        <v>502</v>
      </c>
      <c r="B231" s="627" t="s">
        <v>503</v>
      </c>
      <c r="C231" s="630" t="s">
        <v>517</v>
      </c>
      <c r="D231" s="658" t="s">
        <v>518</v>
      </c>
      <c r="E231" s="630" t="s">
        <v>1268</v>
      </c>
      <c r="F231" s="658" t="s">
        <v>1269</v>
      </c>
      <c r="G231" s="630" t="s">
        <v>1276</v>
      </c>
      <c r="H231" s="630" t="s">
        <v>1277</v>
      </c>
      <c r="I231" s="644">
        <v>12342.9501953125</v>
      </c>
      <c r="J231" s="644">
        <v>1</v>
      </c>
      <c r="K231" s="645">
        <v>12342.9501953125</v>
      </c>
    </row>
    <row r="232" spans="1:11" ht="14.4" customHeight="1" x14ac:dyDescent="0.3">
      <c r="A232" s="626" t="s">
        <v>502</v>
      </c>
      <c r="B232" s="627" t="s">
        <v>503</v>
      </c>
      <c r="C232" s="630" t="s">
        <v>517</v>
      </c>
      <c r="D232" s="658" t="s">
        <v>518</v>
      </c>
      <c r="E232" s="630" t="s">
        <v>1268</v>
      </c>
      <c r="F232" s="658" t="s">
        <v>1269</v>
      </c>
      <c r="G232" s="630" t="s">
        <v>1278</v>
      </c>
      <c r="H232" s="630" t="s">
        <v>1279</v>
      </c>
      <c r="I232" s="644">
        <v>14625.7001953125</v>
      </c>
      <c r="J232" s="644">
        <v>1</v>
      </c>
      <c r="K232" s="645">
        <v>14625.7001953125</v>
      </c>
    </row>
    <row r="233" spans="1:11" ht="14.4" customHeight="1" x14ac:dyDescent="0.3">
      <c r="A233" s="626" t="s">
        <v>502</v>
      </c>
      <c r="B233" s="627" t="s">
        <v>503</v>
      </c>
      <c r="C233" s="630" t="s">
        <v>517</v>
      </c>
      <c r="D233" s="658" t="s">
        <v>518</v>
      </c>
      <c r="E233" s="630" t="s">
        <v>1268</v>
      </c>
      <c r="F233" s="658" t="s">
        <v>1269</v>
      </c>
      <c r="G233" s="630" t="s">
        <v>1280</v>
      </c>
      <c r="H233" s="630" t="s">
        <v>1281</v>
      </c>
      <c r="I233" s="644">
        <v>12342.9501953125</v>
      </c>
      <c r="J233" s="644">
        <v>1</v>
      </c>
      <c r="K233" s="645">
        <v>12342.9501953125</v>
      </c>
    </row>
    <row r="234" spans="1:11" ht="14.4" customHeight="1" x14ac:dyDescent="0.3">
      <c r="A234" s="626" t="s">
        <v>502</v>
      </c>
      <c r="B234" s="627" t="s">
        <v>503</v>
      </c>
      <c r="C234" s="630" t="s">
        <v>517</v>
      </c>
      <c r="D234" s="658" t="s">
        <v>518</v>
      </c>
      <c r="E234" s="630" t="s">
        <v>1268</v>
      </c>
      <c r="F234" s="658" t="s">
        <v>1269</v>
      </c>
      <c r="G234" s="630" t="s">
        <v>1282</v>
      </c>
      <c r="H234" s="630" t="s">
        <v>1283</v>
      </c>
      <c r="I234" s="644">
        <v>11500.3701171875</v>
      </c>
      <c r="J234" s="644">
        <v>1</v>
      </c>
      <c r="K234" s="645">
        <v>11500.3701171875</v>
      </c>
    </row>
    <row r="235" spans="1:11" ht="14.4" customHeight="1" x14ac:dyDescent="0.3">
      <c r="A235" s="626" t="s">
        <v>502</v>
      </c>
      <c r="B235" s="627" t="s">
        <v>503</v>
      </c>
      <c r="C235" s="630" t="s">
        <v>517</v>
      </c>
      <c r="D235" s="658" t="s">
        <v>518</v>
      </c>
      <c r="E235" s="630" t="s">
        <v>1268</v>
      </c>
      <c r="F235" s="658" t="s">
        <v>1269</v>
      </c>
      <c r="G235" s="630" t="s">
        <v>1284</v>
      </c>
      <c r="H235" s="630" t="s">
        <v>1285</v>
      </c>
      <c r="I235" s="644">
        <v>11500.3701171875</v>
      </c>
      <c r="J235" s="644">
        <v>1</v>
      </c>
      <c r="K235" s="645">
        <v>11500.3701171875</v>
      </c>
    </row>
    <row r="236" spans="1:11" ht="14.4" customHeight="1" x14ac:dyDescent="0.3">
      <c r="A236" s="626" t="s">
        <v>502</v>
      </c>
      <c r="B236" s="627" t="s">
        <v>503</v>
      </c>
      <c r="C236" s="630" t="s">
        <v>517</v>
      </c>
      <c r="D236" s="658" t="s">
        <v>518</v>
      </c>
      <c r="E236" s="630" t="s">
        <v>1268</v>
      </c>
      <c r="F236" s="658" t="s">
        <v>1269</v>
      </c>
      <c r="G236" s="630" t="s">
        <v>1286</v>
      </c>
      <c r="H236" s="630" t="s">
        <v>1287</v>
      </c>
      <c r="I236" s="644">
        <v>11500.365234375</v>
      </c>
      <c r="J236" s="644">
        <v>3</v>
      </c>
      <c r="K236" s="645">
        <v>34501.1005859375</v>
      </c>
    </row>
    <row r="237" spans="1:11" ht="14.4" customHeight="1" x14ac:dyDescent="0.3">
      <c r="A237" s="626" t="s">
        <v>502</v>
      </c>
      <c r="B237" s="627" t="s">
        <v>503</v>
      </c>
      <c r="C237" s="630" t="s">
        <v>517</v>
      </c>
      <c r="D237" s="658" t="s">
        <v>518</v>
      </c>
      <c r="E237" s="630" t="s">
        <v>1268</v>
      </c>
      <c r="F237" s="658" t="s">
        <v>1269</v>
      </c>
      <c r="G237" s="630" t="s">
        <v>1288</v>
      </c>
      <c r="H237" s="630" t="s">
        <v>1289</v>
      </c>
      <c r="I237" s="644">
        <v>15180</v>
      </c>
      <c r="J237" s="644">
        <v>1</v>
      </c>
      <c r="K237" s="645">
        <v>15180</v>
      </c>
    </row>
    <row r="238" spans="1:11" ht="14.4" customHeight="1" x14ac:dyDescent="0.3">
      <c r="A238" s="626" t="s">
        <v>502</v>
      </c>
      <c r="B238" s="627" t="s">
        <v>503</v>
      </c>
      <c r="C238" s="630" t="s">
        <v>517</v>
      </c>
      <c r="D238" s="658" t="s">
        <v>518</v>
      </c>
      <c r="E238" s="630" t="s">
        <v>1268</v>
      </c>
      <c r="F238" s="658" t="s">
        <v>1269</v>
      </c>
      <c r="G238" s="630" t="s">
        <v>1290</v>
      </c>
      <c r="H238" s="630" t="s">
        <v>1291</v>
      </c>
      <c r="I238" s="644">
        <v>12535</v>
      </c>
      <c r="J238" s="644">
        <v>1</v>
      </c>
      <c r="K238" s="645">
        <v>12535</v>
      </c>
    </row>
    <row r="239" spans="1:11" ht="14.4" customHeight="1" x14ac:dyDescent="0.3">
      <c r="A239" s="626" t="s">
        <v>502</v>
      </c>
      <c r="B239" s="627" t="s">
        <v>503</v>
      </c>
      <c r="C239" s="630" t="s">
        <v>517</v>
      </c>
      <c r="D239" s="658" t="s">
        <v>518</v>
      </c>
      <c r="E239" s="630" t="s">
        <v>1268</v>
      </c>
      <c r="F239" s="658" t="s">
        <v>1269</v>
      </c>
      <c r="G239" s="630" t="s">
        <v>1292</v>
      </c>
      <c r="H239" s="630" t="s">
        <v>1293</v>
      </c>
      <c r="I239" s="644">
        <v>12535</v>
      </c>
      <c r="J239" s="644">
        <v>2</v>
      </c>
      <c r="K239" s="645">
        <v>25070</v>
      </c>
    </row>
    <row r="240" spans="1:11" ht="14.4" customHeight="1" x14ac:dyDescent="0.3">
      <c r="A240" s="626" t="s">
        <v>502</v>
      </c>
      <c r="B240" s="627" t="s">
        <v>503</v>
      </c>
      <c r="C240" s="630" t="s">
        <v>517</v>
      </c>
      <c r="D240" s="658" t="s">
        <v>518</v>
      </c>
      <c r="E240" s="630" t="s">
        <v>1268</v>
      </c>
      <c r="F240" s="658" t="s">
        <v>1269</v>
      </c>
      <c r="G240" s="630" t="s">
        <v>1294</v>
      </c>
      <c r="H240" s="630" t="s">
        <v>1295</v>
      </c>
      <c r="I240" s="644">
        <v>12535</v>
      </c>
      <c r="J240" s="644">
        <v>1</v>
      </c>
      <c r="K240" s="645">
        <v>12535</v>
      </c>
    </row>
    <row r="241" spans="1:11" ht="14.4" customHeight="1" x14ac:dyDescent="0.3">
      <c r="A241" s="626" t="s">
        <v>502</v>
      </c>
      <c r="B241" s="627" t="s">
        <v>503</v>
      </c>
      <c r="C241" s="630" t="s">
        <v>517</v>
      </c>
      <c r="D241" s="658" t="s">
        <v>518</v>
      </c>
      <c r="E241" s="630" t="s">
        <v>1268</v>
      </c>
      <c r="F241" s="658" t="s">
        <v>1269</v>
      </c>
      <c r="G241" s="630" t="s">
        <v>1296</v>
      </c>
      <c r="H241" s="630" t="s">
        <v>1297</v>
      </c>
      <c r="I241" s="644">
        <v>12535</v>
      </c>
      <c r="J241" s="644">
        <v>2</v>
      </c>
      <c r="K241" s="645">
        <v>25070</v>
      </c>
    </row>
    <row r="242" spans="1:11" ht="14.4" customHeight="1" x14ac:dyDescent="0.3">
      <c r="A242" s="626" t="s">
        <v>502</v>
      </c>
      <c r="B242" s="627" t="s">
        <v>503</v>
      </c>
      <c r="C242" s="630" t="s">
        <v>517</v>
      </c>
      <c r="D242" s="658" t="s">
        <v>518</v>
      </c>
      <c r="E242" s="630" t="s">
        <v>1268</v>
      </c>
      <c r="F242" s="658" t="s">
        <v>1269</v>
      </c>
      <c r="G242" s="630" t="s">
        <v>1298</v>
      </c>
      <c r="H242" s="630" t="s">
        <v>1299</v>
      </c>
      <c r="I242" s="644">
        <v>11615.9501953125</v>
      </c>
      <c r="J242" s="644">
        <v>1</v>
      </c>
      <c r="K242" s="645">
        <v>11615.9501953125</v>
      </c>
    </row>
    <row r="243" spans="1:11" ht="14.4" customHeight="1" x14ac:dyDescent="0.3">
      <c r="A243" s="626" t="s">
        <v>502</v>
      </c>
      <c r="B243" s="627" t="s">
        <v>503</v>
      </c>
      <c r="C243" s="630" t="s">
        <v>517</v>
      </c>
      <c r="D243" s="658" t="s">
        <v>518</v>
      </c>
      <c r="E243" s="630" t="s">
        <v>1268</v>
      </c>
      <c r="F243" s="658" t="s">
        <v>1269</v>
      </c>
      <c r="G243" s="630" t="s">
        <v>1300</v>
      </c>
      <c r="H243" s="630" t="s">
        <v>1301</v>
      </c>
      <c r="I243" s="644">
        <v>11615.9501953125</v>
      </c>
      <c r="J243" s="644">
        <v>1</v>
      </c>
      <c r="K243" s="645">
        <v>11615.9501953125</v>
      </c>
    </row>
    <row r="244" spans="1:11" ht="14.4" customHeight="1" x14ac:dyDescent="0.3">
      <c r="A244" s="626" t="s">
        <v>502</v>
      </c>
      <c r="B244" s="627" t="s">
        <v>503</v>
      </c>
      <c r="C244" s="630" t="s">
        <v>517</v>
      </c>
      <c r="D244" s="658" t="s">
        <v>518</v>
      </c>
      <c r="E244" s="630" t="s">
        <v>1268</v>
      </c>
      <c r="F244" s="658" t="s">
        <v>1269</v>
      </c>
      <c r="G244" s="630" t="s">
        <v>1302</v>
      </c>
      <c r="H244" s="630" t="s">
        <v>1303</v>
      </c>
      <c r="I244" s="644">
        <v>11615.9599609375</v>
      </c>
      <c r="J244" s="644">
        <v>1</v>
      </c>
      <c r="K244" s="645">
        <v>11615.9599609375</v>
      </c>
    </row>
    <row r="245" spans="1:11" ht="14.4" customHeight="1" x14ac:dyDescent="0.3">
      <c r="A245" s="626" t="s">
        <v>502</v>
      </c>
      <c r="B245" s="627" t="s">
        <v>503</v>
      </c>
      <c r="C245" s="630" t="s">
        <v>517</v>
      </c>
      <c r="D245" s="658" t="s">
        <v>518</v>
      </c>
      <c r="E245" s="630" t="s">
        <v>1268</v>
      </c>
      <c r="F245" s="658" t="s">
        <v>1269</v>
      </c>
      <c r="G245" s="630" t="s">
        <v>1304</v>
      </c>
      <c r="H245" s="630" t="s">
        <v>1305</v>
      </c>
      <c r="I245" s="644">
        <v>11615.9501953125</v>
      </c>
      <c r="J245" s="644">
        <v>1</v>
      </c>
      <c r="K245" s="645">
        <v>11615.9501953125</v>
      </c>
    </row>
    <row r="246" spans="1:11" ht="14.4" customHeight="1" x14ac:dyDescent="0.3">
      <c r="A246" s="626" t="s">
        <v>502</v>
      </c>
      <c r="B246" s="627" t="s">
        <v>503</v>
      </c>
      <c r="C246" s="630" t="s">
        <v>517</v>
      </c>
      <c r="D246" s="658" t="s">
        <v>518</v>
      </c>
      <c r="E246" s="630" t="s">
        <v>1268</v>
      </c>
      <c r="F246" s="658" t="s">
        <v>1269</v>
      </c>
      <c r="G246" s="630" t="s">
        <v>1306</v>
      </c>
      <c r="H246" s="630" t="s">
        <v>1307</v>
      </c>
      <c r="I246" s="644">
        <v>13133</v>
      </c>
      <c r="J246" s="644">
        <v>2</v>
      </c>
      <c r="K246" s="645">
        <v>26266</v>
      </c>
    </row>
    <row r="247" spans="1:11" ht="14.4" customHeight="1" x14ac:dyDescent="0.3">
      <c r="A247" s="626" t="s">
        <v>502</v>
      </c>
      <c r="B247" s="627" t="s">
        <v>503</v>
      </c>
      <c r="C247" s="630" t="s">
        <v>517</v>
      </c>
      <c r="D247" s="658" t="s">
        <v>518</v>
      </c>
      <c r="E247" s="630" t="s">
        <v>1268</v>
      </c>
      <c r="F247" s="658" t="s">
        <v>1269</v>
      </c>
      <c r="G247" s="630" t="s">
        <v>1308</v>
      </c>
      <c r="H247" s="630" t="s">
        <v>1309</v>
      </c>
      <c r="I247" s="644">
        <v>44086.625</v>
      </c>
      <c r="J247" s="644">
        <v>2</v>
      </c>
      <c r="K247" s="645">
        <v>88173.25</v>
      </c>
    </row>
    <row r="248" spans="1:11" ht="14.4" customHeight="1" x14ac:dyDescent="0.3">
      <c r="A248" s="626" t="s">
        <v>502</v>
      </c>
      <c r="B248" s="627" t="s">
        <v>503</v>
      </c>
      <c r="C248" s="630" t="s">
        <v>517</v>
      </c>
      <c r="D248" s="658" t="s">
        <v>518</v>
      </c>
      <c r="E248" s="630" t="s">
        <v>1268</v>
      </c>
      <c r="F248" s="658" t="s">
        <v>1269</v>
      </c>
      <c r="G248" s="630" t="s">
        <v>1310</v>
      </c>
      <c r="H248" s="630" t="s">
        <v>1311</v>
      </c>
      <c r="I248" s="644">
        <v>41126.75</v>
      </c>
      <c r="J248" s="644">
        <v>1</v>
      </c>
      <c r="K248" s="645">
        <v>41126.75</v>
      </c>
    </row>
    <row r="249" spans="1:11" ht="14.4" customHeight="1" x14ac:dyDescent="0.3">
      <c r="A249" s="626" t="s">
        <v>502</v>
      </c>
      <c r="B249" s="627" t="s">
        <v>503</v>
      </c>
      <c r="C249" s="630" t="s">
        <v>517</v>
      </c>
      <c r="D249" s="658" t="s">
        <v>518</v>
      </c>
      <c r="E249" s="630" t="s">
        <v>1268</v>
      </c>
      <c r="F249" s="658" t="s">
        <v>1269</v>
      </c>
      <c r="G249" s="630" t="s">
        <v>1312</v>
      </c>
      <c r="H249" s="630" t="s">
        <v>1313</v>
      </c>
      <c r="I249" s="644">
        <v>32200</v>
      </c>
      <c r="J249" s="644">
        <v>1</v>
      </c>
      <c r="K249" s="645">
        <v>32200</v>
      </c>
    </row>
    <row r="250" spans="1:11" ht="14.4" customHeight="1" x14ac:dyDescent="0.3">
      <c r="A250" s="626" t="s">
        <v>502</v>
      </c>
      <c r="B250" s="627" t="s">
        <v>503</v>
      </c>
      <c r="C250" s="630" t="s">
        <v>517</v>
      </c>
      <c r="D250" s="658" t="s">
        <v>518</v>
      </c>
      <c r="E250" s="630" t="s">
        <v>1268</v>
      </c>
      <c r="F250" s="658" t="s">
        <v>1269</v>
      </c>
      <c r="G250" s="630" t="s">
        <v>1314</v>
      </c>
      <c r="H250" s="630" t="s">
        <v>1315</v>
      </c>
      <c r="I250" s="644">
        <v>32200</v>
      </c>
      <c r="J250" s="644">
        <v>1</v>
      </c>
      <c r="K250" s="645">
        <v>32200</v>
      </c>
    </row>
    <row r="251" spans="1:11" ht="14.4" customHeight="1" x14ac:dyDescent="0.3">
      <c r="A251" s="626" t="s">
        <v>502</v>
      </c>
      <c r="B251" s="627" t="s">
        <v>503</v>
      </c>
      <c r="C251" s="630" t="s">
        <v>517</v>
      </c>
      <c r="D251" s="658" t="s">
        <v>518</v>
      </c>
      <c r="E251" s="630" t="s">
        <v>1268</v>
      </c>
      <c r="F251" s="658" t="s">
        <v>1269</v>
      </c>
      <c r="G251" s="630" t="s">
        <v>1316</v>
      </c>
      <c r="H251" s="630" t="s">
        <v>1317</v>
      </c>
      <c r="I251" s="644">
        <v>32200</v>
      </c>
      <c r="J251" s="644">
        <v>1</v>
      </c>
      <c r="K251" s="645">
        <v>32200</v>
      </c>
    </row>
    <row r="252" spans="1:11" ht="14.4" customHeight="1" x14ac:dyDescent="0.3">
      <c r="A252" s="626" t="s">
        <v>502</v>
      </c>
      <c r="B252" s="627" t="s">
        <v>503</v>
      </c>
      <c r="C252" s="630" t="s">
        <v>517</v>
      </c>
      <c r="D252" s="658" t="s">
        <v>518</v>
      </c>
      <c r="E252" s="630" t="s">
        <v>1318</v>
      </c>
      <c r="F252" s="658" t="s">
        <v>1319</v>
      </c>
      <c r="G252" s="630" t="s">
        <v>1320</v>
      </c>
      <c r="H252" s="630" t="s">
        <v>1321</v>
      </c>
      <c r="I252" s="644">
        <v>2932.52001953125</v>
      </c>
      <c r="J252" s="644">
        <v>2</v>
      </c>
      <c r="K252" s="645">
        <v>5865.0400390625</v>
      </c>
    </row>
    <row r="253" spans="1:11" ht="14.4" customHeight="1" x14ac:dyDescent="0.3">
      <c r="A253" s="626" t="s">
        <v>502</v>
      </c>
      <c r="B253" s="627" t="s">
        <v>503</v>
      </c>
      <c r="C253" s="630" t="s">
        <v>517</v>
      </c>
      <c r="D253" s="658" t="s">
        <v>518</v>
      </c>
      <c r="E253" s="630" t="s">
        <v>1318</v>
      </c>
      <c r="F253" s="658" t="s">
        <v>1319</v>
      </c>
      <c r="G253" s="630" t="s">
        <v>1322</v>
      </c>
      <c r="H253" s="630" t="s">
        <v>1323</v>
      </c>
      <c r="I253" s="644">
        <v>14595.8095703125</v>
      </c>
      <c r="J253" s="644">
        <v>1</v>
      </c>
      <c r="K253" s="645">
        <v>14595.8095703125</v>
      </c>
    </row>
    <row r="254" spans="1:11" ht="14.4" customHeight="1" x14ac:dyDescent="0.3">
      <c r="A254" s="626" t="s">
        <v>502</v>
      </c>
      <c r="B254" s="627" t="s">
        <v>503</v>
      </c>
      <c r="C254" s="630" t="s">
        <v>517</v>
      </c>
      <c r="D254" s="658" t="s">
        <v>518</v>
      </c>
      <c r="E254" s="630" t="s">
        <v>1318</v>
      </c>
      <c r="F254" s="658" t="s">
        <v>1319</v>
      </c>
      <c r="G254" s="630" t="s">
        <v>1324</v>
      </c>
      <c r="H254" s="630" t="s">
        <v>1325</v>
      </c>
      <c r="I254" s="644">
        <v>14595.8095703125</v>
      </c>
      <c r="J254" s="644">
        <v>1</v>
      </c>
      <c r="K254" s="645">
        <v>14595.8095703125</v>
      </c>
    </row>
    <row r="255" spans="1:11" ht="14.4" customHeight="1" x14ac:dyDescent="0.3">
      <c r="A255" s="626" t="s">
        <v>502</v>
      </c>
      <c r="B255" s="627" t="s">
        <v>503</v>
      </c>
      <c r="C255" s="630" t="s">
        <v>517</v>
      </c>
      <c r="D255" s="658" t="s">
        <v>518</v>
      </c>
      <c r="E255" s="630" t="s">
        <v>1318</v>
      </c>
      <c r="F255" s="658" t="s">
        <v>1319</v>
      </c>
      <c r="G255" s="630" t="s">
        <v>1326</v>
      </c>
      <c r="H255" s="630" t="s">
        <v>1327</v>
      </c>
      <c r="I255" s="644">
        <v>16317.3603515625</v>
      </c>
      <c r="J255" s="644">
        <v>1</v>
      </c>
      <c r="K255" s="645">
        <v>16317.3603515625</v>
      </c>
    </row>
    <row r="256" spans="1:11" ht="14.4" customHeight="1" x14ac:dyDescent="0.3">
      <c r="A256" s="626" t="s">
        <v>502</v>
      </c>
      <c r="B256" s="627" t="s">
        <v>503</v>
      </c>
      <c r="C256" s="630" t="s">
        <v>517</v>
      </c>
      <c r="D256" s="658" t="s">
        <v>518</v>
      </c>
      <c r="E256" s="630" t="s">
        <v>1318</v>
      </c>
      <c r="F256" s="658" t="s">
        <v>1319</v>
      </c>
      <c r="G256" s="630" t="s">
        <v>1328</v>
      </c>
      <c r="H256" s="630" t="s">
        <v>1329</v>
      </c>
      <c r="I256" s="644">
        <v>14595.8095703125</v>
      </c>
      <c r="J256" s="644">
        <v>1</v>
      </c>
      <c r="K256" s="645">
        <v>14595.8095703125</v>
      </c>
    </row>
    <row r="257" spans="1:11" ht="14.4" customHeight="1" x14ac:dyDescent="0.3">
      <c r="A257" s="626" t="s">
        <v>502</v>
      </c>
      <c r="B257" s="627" t="s">
        <v>503</v>
      </c>
      <c r="C257" s="630" t="s">
        <v>517</v>
      </c>
      <c r="D257" s="658" t="s">
        <v>518</v>
      </c>
      <c r="E257" s="630" t="s">
        <v>1318</v>
      </c>
      <c r="F257" s="658" t="s">
        <v>1319</v>
      </c>
      <c r="G257" s="630" t="s">
        <v>1330</v>
      </c>
      <c r="H257" s="630" t="s">
        <v>1331</v>
      </c>
      <c r="I257" s="644">
        <v>14595.8095703125</v>
      </c>
      <c r="J257" s="644">
        <v>1</v>
      </c>
      <c r="K257" s="645">
        <v>14595.8095703125</v>
      </c>
    </row>
    <row r="258" spans="1:11" ht="14.4" customHeight="1" x14ac:dyDescent="0.3">
      <c r="A258" s="626" t="s">
        <v>502</v>
      </c>
      <c r="B258" s="627" t="s">
        <v>503</v>
      </c>
      <c r="C258" s="630" t="s">
        <v>517</v>
      </c>
      <c r="D258" s="658" t="s">
        <v>518</v>
      </c>
      <c r="E258" s="630" t="s">
        <v>1318</v>
      </c>
      <c r="F258" s="658" t="s">
        <v>1319</v>
      </c>
      <c r="G258" s="630" t="s">
        <v>1332</v>
      </c>
      <c r="H258" s="630" t="s">
        <v>1333</v>
      </c>
      <c r="I258" s="644">
        <v>14595.8095703125</v>
      </c>
      <c r="J258" s="644">
        <v>1</v>
      </c>
      <c r="K258" s="645">
        <v>14595.8095703125</v>
      </c>
    </row>
    <row r="259" spans="1:11" ht="14.4" customHeight="1" x14ac:dyDescent="0.3">
      <c r="A259" s="626" t="s">
        <v>502</v>
      </c>
      <c r="B259" s="627" t="s">
        <v>503</v>
      </c>
      <c r="C259" s="630" t="s">
        <v>517</v>
      </c>
      <c r="D259" s="658" t="s">
        <v>518</v>
      </c>
      <c r="E259" s="630" t="s">
        <v>1318</v>
      </c>
      <c r="F259" s="658" t="s">
        <v>1319</v>
      </c>
      <c r="G259" s="630" t="s">
        <v>1334</v>
      </c>
      <c r="H259" s="630" t="s">
        <v>1335</v>
      </c>
      <c r="I259" s="644">
        <v>16317.3603515625</v>
      </c>
      <c r="J259" s="644">
        <v>1</v>
      </c>
      <c r="K259" s="645">
        <v>16317.3603515625</v>
      </c>
    </row>
    <row r="260" spans="1:11" ht="14.4" customHeight="1" x14ac:dyDescent="0.3">
      <c r="A260" s="626" t="s">
        <v>502</v>
      </c>
      <c r="B260" s="627" t="s">
        <v>503</v>
      </c>
      <c r="C260" s="630" t="s">
        <v>517</v>
      </c>
      <c r="D260" s="658" t="s">
        <v>518</v>
      </c>
      <c r="E260" s="630" t="s">
        <v>1318</v>
      </c>
      <c r="F260" s="658" t="s">
        <v>1319</v>
      </c>
      <c r="G260" s="630" t="s">
        <v>1336</v>
      </c>
      <c r="H260" s="630" t="s">
        <v>1337</v>
      </c>
      <c r="I260" s="644">
        <v>16317.3603515625</v>
      </c>
      <c r="J260" s="644">
        <v>1</v>
      </c>
      <c r="K260" s="645">
        <v>16317.3603515625</v>
      </c>
    </row>
    <row r="261" spans="1:11" ht="14.4" customHeight="1" x14ac:dyDescent="0.3">
      <c r="A261" s="626" t="s">
        <v>502</v>
      </c>
      <c r="B261" s="627" t="s">
        <v>503</v>
      </c>
      <c r="C261" s="630" t="s">
        <v>517</v>
      </c>
      <c r="D261" s="658" t="s">
        <v>518</v>
      </c>
      <c r="E261" s="630" t="s">
        <v>1318</v>
      </c>
      <c r="F261" s="658" t="s">
        <v>1319</v>
      </c>
      <c r="G261" s="630" t="s">
        <v>1338</v>
      </c>
      <c r="H261" s="630" t="s">
        <v>1339</v>
      </c>
      <c r="I261" s="644">
        <v>14595.8095703125</v>
      </c>
      <c r="J261" s="644">
        <v>1</v>
      </c>
      <c r="K261" s="645">
        <v>14595.8095703125</v>
      </c>
    </row>
    <row r="262" spans="1:11" ht="14.4" customHeight="1" x14ac:dyDescent="0.3">
      <c r="A262" s="626" t="s">
        <v>502</v>
      </c>
      <c r="B262" s="627" t="s">
        <v>503</v>
      </c>
      <c r="C262" s="630" t="s">
        <v>517</v>
      </c>
      <c r="D262" s="658" t="s">
        <v>518</v>
      </c>
      <c r="E262" s="630" t="s">
        <v>1318</v>
      </c>
      <c r="F262" s="658" t="s">
        <v>1319</v>
      </c>
      <c r="G262" s="630" t="s">
        <v>1340</v>
      </c>
      <c r="H262" s="630" t="s">
        <v>1341</v>
      </c>
      <c r="I262" s="644">
        <v>3271.52001953125</v>
      </c>
      <c r="J262" s="644">
        <v>5</v>
      </c>
      <c r="K262" s="645">
        <v>16357.60009765625</v>
      </c>
    </row>
    <row r="263" spans="1:11" ht="14.4" customHeight="1" x14ac:dyDescent="0.3">
      <c r="A263" s="626" t="s">
        <v>502</v>
      </c>
      <c r="B263" s="627" t="s">
        <v>503</v>
      </c>
      <c r="C263" s="630" t="s">
        <v>517</v>
      </c>
      <c r="D263" s="658" t="s">
        <v>518</v>
      </c>
      <c r="E263" s="630" t="s">
        <v>1318</v>
      </c>
      <c r="F263" s="658" t="s">
        <v>1319</v>
      </c>
      <c r="G263" s="630" t="s">
        <v>1342</v>
      </c>
      <c r="H263" s="630" t="s">
        <v>1343</v>
      </c>
      <c r="I263" s="644">
        <v>3271.52001953125</v>
      </c>
      <c r="J263" s="644">
        <v>3</v>
      </c>
      <c r="K263" s="645">
        <v>9814.56005859375</v>
      </c>
    </row>
    <row r="264" spans="1:11" ht="14.4" customHeight="1" x14ac:dyDescent="0.3">
      <c r="A264" s="626" t="s">
        <v>502</v>
      </c>
      <c r="B264" s="627" t="s">
        <v>503</v>
      </c>
      <c r="C264" s="630" t="s">
        <v>517</v>
      </c>
      <c r="D264" s="658" t="s">
        <v>518</v>
      </c>
      <c r="E264" s="630" t="s">
        <v>1318</v>
      </c>
      <c r="F264" s="658" t="s">
        <v>1319</v>
      </c>
      <c r="G264" s="630" t="s">
        <v>1344</v>
      </c>
      <c r="H264" s="630" t="s">
        <v>1345</v>
      </c>
      <c r="I264" s="644">
        <v>3271.52001953125</v>
      </c>
      <c r="J264" s="644">
        <v>4</v>
      </c>
      <c r="K264" s="645">
        <v>13086.07958984375</v>
      </c>
    </row>
    <row r="265" spans="1:11" ht="14.4" customHeight="1" x14ac:dyDescent="0.3">
      <c r="A265" s="626" t="s">
        <v>502</v>
      </c>
      <c r="B265" s="627" t="s">
        <v>503</v>
      </c>
      <c r="C265" s="630" t="s">
        <v>517</v>
      </c>
      <c r="D265" s="658" t="s">
        <v>518</v>
      </c>
      <c r="E265" s="630" t="s">
        <v>1318</v>
      </c>
      <c r="F265" s="658" t="s">
        <v>1319</v>
      </c>
      <c r="G265" s="630" t="s">
        <v>1346</v>
      </c>
      <c r="H265" s="630" t="s">
        <v>1347</v>
      </c>
      <c r="I265" s="644">
        <v>7297.91015625</v>
      </c>
      <c r="J265" s="644">
        <v>2</v>
      </c>
      <c r="K265" s="645">
        <v>14595.8095703125</v>
      </c>
    </row>
    <row r="266" spans="1:11" ht="14.4" customHeight="1" x14ac:dyDescent="0.3">
      <c r="A266" s="626" t="s">
        <v>502</v>
      </c>
      <c r="B266" s="627" t="s">
        <v>503</v>
      </c>
      <c r="C266" s="630" t="s">
        <v>517</v>
      </c>
      <c r="D266" s="658" t="s">
        <v>518</v>
      </c>
      <c r="E266" s="630" t="s">
        <v>1318</v>
      </c>
      <c r="F266" s="658" t="s">
        <v>1319</v>
      </c>
      <c r="G266" s="630" t="s">
        <v>1348</v>
      </c>
      <c r="H266" s="630" t="s">
        <v>1349</v>
      </c>
      <c r="I266" s="644">
        <v>8158.68017578125</v>
      </c>
      <c r="J266" s="644">
        <v>3</v>
      </c>
      <c r="K266" s="645">
        <v>24476.05078125</v>
      </c>
    </row>
    <row r="267" spans="1:11" ht="14.4" customHeight="1" x14ac:dyDescent="0.3">
      <c r="A267" s="626" t="s">
        <v>502</v>
      </c>
      <c r="B267" s="627" t="s">
        <v>503</v>
      </c>
      <c r="C267" s="630" t="s">
        <v>517</v>
      </c>
      <c r="D267" s="658" t="s">
        <v>518</v>
      </c>
      <c r="E267" s="630" t="s">
        <v>1318</v>
      </c>
      <c r="F267" s="658" t="s">
        <v>1319</v>
      </c>
      <c r="G267" s="630" t="s">
        <v>1350</v>
      </c>
      <c r="H267" s="630" t="s">
        <v>1351</v>
      </c>
      <c r="I267" s="644">
        <v>8158.68994140625</v>
      </c>
      <c r="J267" s="644">
        <v>1</v>
      </c>
      <c r="K267" s="645">
        <v>8158.68994140625</v>
      </c>
    </row>
    <row r="268" spans="1:11" ht="14.4" customHeight="1" x14ac:dyDescent="0.3">
      <c r="A268" s="626" t="s">
        <v>502</v>
      </c>
      <c r="B268" s="627" t="s">
        <v>503</v>
      </c>
      <c r="C268" s="630" t="s">
        <v>517</v>
      </c>
      <c r="D268" s="658" t="s">
        <v>518</v>
      </c>
      <c r="E268" s="630" t="s">
        <v>1318</v>
      </c>
      <c r="F268" s="658" t="s">
        <v>1319</v>
      </c>
      <c r="G268" s="630" t="s">
        <v>1352</v>
      </c>
      <c r="H268" s="630" t="s">
        <v>1353</v>
      </c>
      <c r="I268" s="644">
        <v>8158.68994140625</v>
      </c>
      <c r="J268" s="644">
        <v>1</v>
      </c>
      <c r="K268" s="645">
        <v>8158.68994140625</v>
      </c>
    </row>
    <row r="269" spans="1:11" ht="14.4" customHeight="1" x14ac:dyDescent="0.3">
      <c r="A269" s="626" t="s">
        <v>502</v>
      </c>
      <c r="B269" s="627" t="s">
        <v>503</v>
      </c>
      <c r="C269" s="630" t="s">
        <v>517</v>
      </c>
      <c r="D269" s="658" t="s">
        <v>518</v>
      </c>
      <c r="E269" s="630" t="s">
        <v>1318</v>
      </c>
      <c r="F269" s="658" t="s">
        <v>1319</v>
      </c>
      <c r="G269" s="630" t="s">
        <v>1354</v>
      </c>
      <c r="H269" s="630" t="s">
        <v>1355</v>
      </c>
      <c r="I269" s="644">
        <v>7297.91015625</v>
      </c>
      <c r="J269" s="644">
        <v>2</v>
      </c>
      <c r="K269" s="645">
        <v>14595.8095703125</v>
      </c>
    </row>
    <row r="270" spans="1:11" ht="14.4" customHeight="1" x14ac:dyDescent="0.3">
      <c r="A270" s="626" t="s">
        <v>502</v>
      </c>
      <c r="B270" s="627" t="s">
        <v>503</v>
      </c>
      <c r="C270" s="630" t="s">
        <v>517</v>
      </c>
      <c r="D270" s="658" t="s">
        <v>518</v>
      </c>
      <c r="E270" s="630" t="s">
        <v>1318</v>
      </c>
      <c r="F270" s="658" t="s">
        <v>1319</v>
      </c>
      <c r="G270" s="630" t="s">
        <v>1356</v>
      </c>
      <c r="H270" s="630" t="s">
        <v>1357</v>
      </c>
      <c r="I270" s="644">
        <v>7297.91015625</v>
      </c>
      <c r="J270" s="644">
        <v>2</v>
      </c>
      <c r="K270" s="645">
        <v>14595.8095703125</v>
      </c>
    </row>
    <row r="271" spans="1:11" ht="14.4" customHeight="1" x14ac:dyDescent="0.3">
      <c r="A271" s="626" t="s">
        <v>502</v>
      </c>
      <c r="B271" s="627" t="s">
        <v>503</v>
      </c>
      <c r="C271" s="630" t="s">
        <v>517</v>
      </c>
      <c r="D271" s="658" t="s">
        <v>518</v>
      </c>
      <c r="E271" s="630" t="s">
        <v>1318</v>
      </c>
      <c r="F271" s="658" t="s">
        <v>1319</v>
      </c>
      <c r="G271" s="630" t="s">
        <v>1358</v>
      </c>
      <c r="H271" s="630" t="s">
        <v>1359</v>
      </c>
      <c r="I271" s="644">
        <v>3271.570068359375</v>
      </c>
      <c r="J271" s="644">
        <v>2</v>
      </c>
      <c r="K271" s="645">
        <v>6543.14013671875</v>
      </c>
    </row>
    <row r="272" spans="1:11" ht="14.4" customHeight="1" x14ac:dyDescent="0.3">
      <c r="A272" s="626" t="s">
        <v>502</v>
      </c>
      <c r="B272" s="627" t="s">
        <v>503</v>
      </c>
      <c r="C272" s="630" t="s">
        <v>517</v>
      </c>
      <c r="D272" s="658" t="s">
        <v>518</v>
      </c>
      <c r="E272" s="630" t="s">
        <v>1318</v>
      </c>
      <c r="F272" s="658" t="s">
        <v>1319</v>
      </c>
      <c r="G272" s="630" t="s">
        <v>1360</v>
      </c>
      <c r="H272" s="630" t="s">
        <v>1361</v>
      </c>
      <c r="I272" s="644">
        <v>3271.52001953125</v>
      </c>
      <c r="J272" s="644">
        <v>1</v>
      </c>
      <c r="K272" s="645">
        <v>3271.52001953125</v>
      </c>
    </row>
    <row r="273" spans="1:11" ht="14.4" customHeight="1" x14ac:dyDescent="0.3">
      <c r="A273" s="626" t="s">
        <v>502</v>
      </c>
      <c r="B273" s="627" t="s">
        <v>503</v>
      </c>
      <c r="C273" s="630" t="s">
        <v>517</v>
      </c>
      <c r="D273" s="658" t="s">
        <v>518</v>
      </c>
      <c r="E273" s="630" t="s">
        <v>1318</v>
      </c>
      <c r="F273" s="658" t="s">
        <v>1319</v>
      </c>
      <c r="G273" s="630" t="s">
        <v>1362</v>
      </c>
      <c r="H273" s="630" t="s">
        <v>1363</v>
      </c>
      <c r="I273" s="644">
        <v>3271.52001953125</v>
      </c>
      <c r="J273" s="644">
        <v>1</v>
      </c>
      <c r="K273" s="645">
        <v>3271.52001953125</v>
      </c>
    </row>
    <row r="274" spans="1:11" ht="14.4" customHeight="1" thickBot="1" x14ac:dyDescent="0.35">
      <c r="A274" s="634" t="s">
        <v>502</v>
      </c>
      <c r="B274" s="635" t="s">
        <v>503</v>
      </c>
      <c r="C274" s="638" t="s">
        <v>517</v>
      </c>
      <c r="D274" s="659" t="s">
        <v>518</v>
      </c>
      <c r="E274" s="638" t="s">
        <v>1318</v>
      </c>
      <c r="F274" s="659" t="s">
        <v>1319</v>
      </c>
      <c r="G274" s="638" t="s">
        <v>1364</v>
      </c>
      <c r="H274" s="638" t="s">
        <v>1365</v>
      </c>
      <c r="I274" s="646">
        <v>3271.5450439453125</v>
      </c>
      <c r="J274" s="646">
        <v>4</v>
      </c>
      <c r="K274" s="647">
        <v>13086.22998046875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31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64" customWidth="1"/>
    <col min="18" max="18" width="7.33203125" style="309" customWidth="1"/>
    <col min="19" max="19" width="8" style="264" customWidth="1"/>
    <col min="21" max="21" width="11.21875" bestFit="1" customWidth="1"/>
  </cols>
  <sheetData>
    <row r="1" spans="1:19" ht="18.600000000000001" thickBot="1" x14ac:dyDescent="0.4">
      <c r="A1" s="448" t="s">
        <v>113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</row>
    <row r="2" spans="1:19" ht="15" thickBot="1" x14ac:dyDescent="0.35">
      <c r="A2" s="265" t="s">
        <v>278</v>
      </c>
      <c r="B2" s="266"/>
    </row>
    <row r="3" spans="1:19" x14ac:dyDescent="0.3">
      <c r="A3" s="460" t="s">
        <v>199</v>
      </c>
      <c r="B3" s="461"/>
      <c r="C3" s="462" t="s">
        <v>188</v>
      </c>
      <c r="D3" s="463"/>
      <c r="E3" s="463"/>
      <c r="F3" s="464"/>
      <c r="G3" s="465" t="s">
        <v>189</v>
      </c>
      <c r="H3" s="466"/>
      <c r="I3" s="466"/>
      <c r="J3" s="467"/>
      <c r="K3" s="468" t="s">
        <v>198</v>
      </c>
      <c r="L3" s="469"/>
      <c r="M3" s="469"/>
      <c r="N3" s="469"/>
      <c r="O3" s="470"/>
      <c r="P3" s="466" t="s">
        <v>253</v>
      </c>
      <c r="Q3" s="466"/>
      <c r="R3" s="466"/>
      <c r="S3" s="467"/>
    </row>
    <row r="4" spans="1:19" ht="15" thickBot="1" x14ac:dyDescent="0.35">
      <c r="A4" s="440">
        <v>2019</v>
      </c>
      <c r="B4" s="441"/>
      <c r="C4" s="442" t="s">
        <v>252</v>
      </c>
      <c r="D4" s="444" t="s">
        <v>114</v>
      </c>
      <c r="E4" s="444" t="s">
        <v>80</v>
      </c>
      <c r="F4" s="446" t="s">
        <v>68</v>
      </c>
      <c r="G4" s="434" t="s">
        <v>190</v>
      </c>
      <c r="H4" s="436" t="s">
        <v>194</v>
      </c>
      <c r="I4" s="436" t="s">
        <v>251</v>
      </c>
      <c r="J4" s="438" t="s">
        <v>191</v>
      </c>
      <c r="K4" s="457" t="s">
        <v>250</v>
      </c>
      <c r="L4" s="458"/>
      <c r="M4" s="458"/>
      <c r="N4" s="459"/>
      <c r="O4" s="446" t="s">
        <v>249</v>
      </c>
      <c r="P4" s="449" t="s">
        <v>248</v>
      </c>
      <c r="Q4" s="449" t="s">
        <v>201</v>
      </c>
      <c r="R4" s="451" t="s">
        <v>80</v>
      </c>
      <c r="S4" s="453" t="s">
        <v>200</v>
      </c>
    </row>
    <row r="5" spans="1:19" s="344" customFormat="1" ht="19.2" customHeight="1" x14ac:dyDescent="0.3">
      <c r="A5" s="455" t="s">
        <v>247</v>
      </c>
      <c r="B5" s="456"/>
      <c r="C5" s="443"/>
      <c r="D5" s="445"/>
      <c r="E5" s="445"/>
      <c r="F5" s="447"/>
      <c r="G5" s="435"/>
      <c r="H5" s="437"/>
      <c r="I5" s="437"/>
      <c r="J5" s="439"/>
      <c r="K5" s="347" t="s">
        <v>192</v>
      </c>
      <c r="L5" s="346" t="s">
        <v>193</v>
      </c>
      <c r="M5" s="346" t="s">
        <v>246</v>
      </c>
      <c r="N5" s="345" t="s">
        <v>3</v>
      </c>
      <c r="O5" s="447"/>
      <c r="P5" s="450"/>
      <c r="Q5" s="450"/>
      <c r="R5" s="452"/>
      <c r="S5" s="454"/>
    </row>
    <row r="6" spans="1:19" ht="15" thickBot="1" x14ac:dyDescent="0.35">
      <c r="A6" s="432" t="s">
        <v>187</v>
      </c>
      <c r="B6" s="433"/>
      <c r="C6" s="343">
        <f ca="1">SUM(Tabulka[01 uv_sk])/2</f>
        <v>106.47499999999999</v>
      </c>
      <c r="D6" s="341"/>
      <c r="E6" s="341"/>
      <c r="F6" s="340"/>
      <c r="G6" s="342">
        <f ca="1">SUM(Tabulka[05 h_vram])/2</f>
        <v>32747.1</v>
      </c>
      <c r="H6" s="341">
        <f ca="1">SUM(Tabulka[06 h_naduv])/2</f>
        <v>1439.45</v>
      </c>
      <c r="I6" s="341">
        <f ca="1">SUM(Tabulka[07 h_nadzk])/2</f>
        <v>194.39999999999998</v>
      </c>
      <c r="J6" s="340">
        <f ca="1">SUM(Tabulka[08 h_oon])/2</f>
        <v>95</v>
      </c>
      <c r="K6" s="342">
        <f ca="1">SUM(Tabulka[09 m_kl])/2</f>
        <v>0</v>
      </c>
      <c r="L6" s="341">
        <f ca="1">SUM(Tabulka[10 m_gr])/2</f>
        <v>0</v>
      </c>
      <c r="M6" s="341">
        <f ca="1">SUM(Tabulka[11 m_jo])/2</f>
        <v>180354</v>
      </c>
      <c r="N6" s="341">
        <f ca="1">SUM(Tabulka[12 m_oc])/2</f>
        <v>180354</v>
      </c>
      <c r="O6" s="340">
        <f ca="1">SUM(Tabulka[13 m_sk])/2</f>
        <v>11082548</v>
      </c>
      <c r="P6" s="339">
        <f ca="1">SUM(Tabulka[14_vzsk])/2</f>
        <v>7900</v>
      </c>
      <c r="Q6" s="339">
        <f ca="1">SUM(Tabulka[15_vzpl])/2</f>
        <v>0</v>
      </c>
      <c r="R6" s="338">
        <f ca="1">IF(Q6=0,0,P6/Q6)</f>
        <v>0</v>
      </c>
      <c r="S6" s="337">
        <f ca="1">Q6-P6</f>
        <v>-7900</v>
      </c>
    </row>
    <row r="7" spans="1:19" hidden="1" x14ac:dyDescent="0.3">
      <c r="A7" s="336" t="s">
        <v>245</v>
      </c>
      <c r="B7" s="335" t="s">
        <v>244</v>
      </c>
      <c r="C7" s="334" t="s">
        <v>243</v>
      </c>
      <c r="D7" s="333" t="s">
        <v>242</v>
      </c>
      <c r="E7" s="332" t="s">
        <v>241</v>
      </c>
      <c r="F7" s="331" t="s">
        <v>240</v>
      </c>
      <c r="G7" s="330" t="s">
        <v>239</v>
      </c>
      <c r="H7" s="328" t="s">
        <v>238</v>
      </c>
      <c r="I7" s="328" t="s">
        <v>237</v>
      </c>
      <c r="J7" s="327" t="s">
        <v>236</v>
      </c>
      <c r="K7" s="329" t="s">
        <v>235</v>
      </c>
      <c r="L7" s="328" t="s">
        <v>234</v>
      </c>
      <c r="M7" s="328" t="s">
        <v>233</v>
      </c>
      <c r="N7" s="327" t="s">
        <v>232</v>
      </c>
      <c r="O7" s="326" t="s">
        <v>231</v>
      </c>
      <c r="P7" s="325" t="s">
        <v>230</v>
      </c>
      <c r="Q7" s="324" t="s">
        <v>229</v>
      </c>
      <c r="R7" s="323" t="s">
        <v>228</v>
      </c>
      <c r="S7" s="322" t="s">
        <v>227</v>
      </c>
    </row>
    <row r="8" spans="1:19" x14ac:dyDescent="0.3">
      <c r="A8" s="319" t="s">
        <v>226</v>
      </c>
      <c r="B8" s="318"/>
      <c r="C8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28.599999999999998</v>
      </c>
      <c r="D8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9068.7999999999993</v>
      </c>
      <c r="H8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1091.2</v>
      </c>
      <c r="I8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194.39999999999998</v>
      </c>
      <c r="J8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127130</v>
      </c>
      <c r="N8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127130</v>
      </c>
      <c r="O8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4551950</v>
      </c>
      <c r="P8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8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321" t="str">
        <f ca="1">IF(Tabulka[[#This Row],[15_vzpl]]=0,"",Tabulka[[#This Row],[14_vzsk]]/Tabulka[[#This Row],[15_vzpl]])</f>
        <v/>
      </c>
      <c r="S8" s="320">
        <f ca="1">IF(Tabulka[[#This Row],[15_vzpl]]-Tabulka[[#This Row],[14_vzsk]]=0,"",Tabulka[[#This Row],[15_vzpl]]-Tabulka[[#This Row],[14_vzsk]])</f>
        <v>-6500</v>
      </c>
    </row>
    <row r="9" spans="1:19" x14ac:dyDescent="0.3">
      <c r="A9" s="319">
        <v>99</v>
      </c>
      <c r="B9" s="318" t="s">
        <v>1372</v>
      </c>
      <c r="C9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10.199999999999999</v>
      </c>
      <c r="D9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3284</v>
      </c>
      <c r="H9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328.2</v>
      </c>
      <c r="I9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130.4</v>
      </c>
      <c r="J9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18030</v>
      </c>
      <c r="N9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18030</v>
      </c>
      <c r="O9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1028328</v>
      </c>
      <c r="P9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9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321" t="str">
        <f ca="1">IF(Tabulka[[#This Row],[15_vzpl]]=0,"",Tabulka[[#This Row],[14_vzsk]]/Tabulka[[#This Row],[15_vzpl]])</f>
        <v/>
      </c>
      <c r="S9" s="320">
        <f ca="1">IF(Tabulka[[#This Row],[15_vzpl]]-Tabulka[[#This Row],[14_vzsk]]=0,"",Tabulka[[#This Row],[15_vzpl]]-Tabulka[[#This Row],[14_vzsk]])</f>
        <v>-6500</v>
      </c>
    </row>
    <row r="10" spans="1:19" x14ac:dyDescent="0.3">
      <c r="A10" s="319">
        <v>101</v>
      </c>
      <c r="B10" s="318" t="s">
        <v>1373</v>
      </c>
      <c r="C10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18.399999999999999</v>
      </c>
      <c r="D10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5784.7999999999993</v>
      </c>
      <c r="H10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</v>
      </c>
      <c r="I10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J10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109100</v>
      </c>
      <c r="N10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109100</v>
      </c>
      <c r="O10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3523622</v>
      </c>
      <c r="P10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321" t="str">
        <f ca="1">IF(Tabulka[[#This Row],[15_vzpl]]=0,"",Tabulka[[#This Row],[14_vzsk]]/Tabulka[[#This Row],[15_vzpl]])</f>
        <v/>
      </c>
      <c r="S10" s="320" t="str">
        <f ca="1">IF(Tabulka[[#This Row],[15_vzpl]]-Tabulka[[#This Row],[14_vzsk]]=0,"",Tabulka[[#This Row],[15_vzpl]]-Tabulka[[#This Row],[14_vzsk]])</f>
        <v/>
      </c>
    </row>
    <row r="11" spans="1:19" x14ac:dyDescent="0.3">
      <c r="A11" s="319" t="s">
        <v>1367</v>
      </c>
      <c r="B11" s="318"/>
      <c r="C11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70.375</v>
      </c>
      <c r="D11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21246.3</v>
      </c>
      <c r="H11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348.25</v>
      </c>
      <c r="I11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K11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46224</v>
      </c>
      <c r="N11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46224</v>
      </c>
      <c r="O11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6127014</v>
      </c>
      <c r="P11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11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321" t="str">
        <f ca="1">IF(Tabulka[[#This Row],[15_vzpl]]=0,"",Tabulka[[#This Row],[14_vzsk]]/Tabulka[[#This Row],[15_vzpl]])</f>
        <v/>
      </c>
      <c r="S11" s="320">
        <f ca="1">IF(Tabulka[[#This Row],[15_vzpl]]-Tabulka[[#This Row],[14_vzsk]]=0,"",Tabulka[[#This Row],[15_vzpl]]-Tabulka[[#This Row],[14_vzsk]])</f>
        <v>-1400</v>
      </c>
    </row>
    <row r="12" spans="1:19" x14ac:dyDescent="0.3">
      <c r="A12" s="319">
        <v>303</v>
      </c>
      <c r="B12" s="318" t="s">
        <v>1374</v>
      </c>
      <c r="C12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3.75</v>
      </c>
      <c r="D12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1078.25</v>
      </c>
      <c r="H12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31322</v>
      </c>
      <c r="N12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31322</v>
      </c>
      <c r="O12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266960</v>
      </c>
      <c r="P12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12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321" t="str">
        <f ca="1">IF(Tabulka[[#This Row],[15_vzpl]]=0,"",Tabulka[[#This Row],[14_vzsk]]/Tabulka[[#This Row],[15_vzpl]])</f>
        <v/>
      </c>
      <c r="S12" s="320">
        <f ca="1">IF(Tabulka[[#This Row],[15_vzpl]]-Tabulka[[#This Row],[14_vzsk]]=0,"",Tabulka[[#This Row],[15_vzpl]]-Tabulka[[#This Row],[14_vzsk]])</f>
        <v>-1400</v>
      </c>
    </row>
    <row r="13" spans="1:19" x14ac:dyDescent="0.3">
      <c r="A13" s="319">
        <v>304</v>
      </c>
      <c r="B13" s="318" t="s">
        <v>1375</v>
      </c>
      <c r="C13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1192.5</v>
      </c>
      <c r="H13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82.25</v>
      </c>
      <c r="I13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</v>
      </c>
      <c r="N13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</v>
      </c>
      <c r="O13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386034</v>
      </c>
      <c r="P13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321" t="str">
        <f ca="1">IF(Tabulka[[#This Row],[15_vzpl]]=0,"",Tabulka[[#This Row],[14_vzsk]]/Tabulka[[#This Row],[15_vzpl]])</f>
        <v/>
      </c>
      <c r="S13" s="320" t="str">
        <f ca="1">IF(Tabulka[[#This Row],[15_vzpl]]-Tabulka[[#This Row],[14_vzsk]]=0,"",Tabulka[[#This Row],[15_vzpl]]-Tabulka[[#This Row],[14_vzsk]])</f>
        <v/>
      </c>
    </row>
    <row r="14" spans="1:19" x14ac:dyDescent="0.3">
      <c r="A14" s="319">
        <v>408</v>
      </c>
      <c r="B14" s="318" t="s">
        <v>1376</v>
      </c>
      <c r="C14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61.625</v>
      </c>
      <c r="D14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18639.55</v>
      </c>
      <c r="H14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I14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K14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14016</v>
      </c>
      <c r="N14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14016</v>
      </c>
      <c r="O14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5429545</v>
      </c>
      <c r="P14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321" t="str">
        <f ca="1">IF(Tabulka[[#This Row],[15_vzpl]]=0,"",Tabulka[[#This Row],[14_vzsk]]/Tabulka[[#This Row],[15_vzpl]])</f>
        <v/>
      </c>
      <c r="S14" s="320" t="str">
        <f ca="1">IF(Tabulka[[#This Row],[15_vzpl]]-Tabulka[[#This Row],[14_vzsk]]=0,"",Tabulka[[#This Row],[15_vzpl]]-Tabulka[[#This Row],[14_vzsk]])</f>
        <v/>
      </c>
    </row>
    <row r="15" spans="1:19" x14ac:dyDescent="0.3">
      <c r="A15" s="319">
        <v>642</v>
      </c>
      <c r="B15" s="318" t="s">
        <v>1377</v>
      </c>
      <c r="C15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</v>
      </c>
      <c r="H15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44475</v>
      </c>
      <c r="P15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321" t="str">
        <f ca="1">IF(Tabulka[[#This Row],[15_vzpl]]=0,"",Tabulka[[#This Row],[14_vzsk]]/Tabulka[[#This Row],[15_vzpl]])</f>
        <v/>
      </c>
      <c r="S15" s="320" t="str">
        <f ca="1">IF(Tabulka[[#This Row],[15_vzpl]]-Tabulka[[#This Row],[14_vzsk]]=0,"",Tabulka[[#This Row],[15_vzpl]]-Tabulka[[#This Row],[14_vzsk]])</f>
        <v/>
      </c>
    </row>
    <row r="16" spans="1:19" x14ac:dyDescent="0.3">
      <c r="A16" s="319" t="s">
        <v>1368</v>
      </c>
      <c r="B16" s="318"/>
      <c r="C16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</v>
      </c>
      <c r="D16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2432</v>
      </c>
      <c r="H16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16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16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403584</v>
      </c>
      <c r="P16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321" t="str">
        <f ca="1">IF(Tabulka[[#This Row],[15_vzpl]]=0,"",Tabulka[[#This Row],[14_vzsk]]/Tabulka[[#This Row],[15_vzpl]])</f>
        <v/>
      </c>
      <c r="S16" s="320" t="str">
        <f ca="1">IF(Tabulka[[#This Row],[15_vzpl]]-Tabulka[[#This Row],[14_vzsk]]=0,"",Tabulka[[#This Row],[15_vzpl]]-Tabulka[[#This Row],[14_vzsk]])</f>
        <v/>
      </c>
    </row>
    <row r="17" spans="1:19" x14ac:dyDescent="0.3">
      <c r="A17" s="319">
        <v>30</v>
      </c>
      <c r="B17" s="318" t="s">
        <v>1378</v>
      </c>
      <c r="C17" s="3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</v>
      </c>
      <c r="D17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3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2432</v>
      </c>
      <c r="H17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3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17" s="3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17" s="3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403584</v>
      </c>
      <c r="P17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3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321" t="str">
        <f ca="1">IF(Tabulka[[#This Row],[15_vzpl]]=0,"",Tabulka[[#This Row],[14_vzsk]]/Tabulka[[#This Row],[15_vzpl]])</f>
        <v/>
      </c>
      <c r="S17" s="320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255</v>
      </c>
    </row>
    <row r="19" spans="1:19" x14ac:dyDescent="0.3">
      <c r="A19" s="141" t="s">
        <v>168</v>
      </c>
    </row>
    <row r="20" spans="1:19" x14ac:dyDescent="0.3">
      <c r="A20" s="142" t="s">
        <v>225</v>
      </c>
    </row>
    <row r="21" spans="1:19" x14ac:dyDescent="0.3">
      <c r="A21" s="311" t="s">
        <v>224</v>
      </c>
    </row>
    <row r="22" spans="1:19" x14ac:dyDescent="0.3">
      <c r="A22" s="268" t="s">
        <v>197</v>
      </c>
    </row>
    <row r="23" spans="1:19" x14ac:dyDescent="0.3">
      <c r="A23" s="270" t="s">
        <v>202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6" priority="3" operator="lessThan">
      <formula>0</formula>
    </cfRule>
  </conditionalFormatting>
  <conditionalFormatting sqref="R6:R17">
    <cfRule type="cellIs" dxfId="5" priority="4" operator="greaterThan">
      <formula>1</formula>
    </cfRule>
  </conditionalFormatting>
  <conditionalFormatting sqref="A8:S17">
    <cfRule type="expression" dxfId="4" priority="2">
      <formula>$B8=""</formula>
    </cfRule>
  </conditionalFormatting>
  <conditionalFormatting sqref="P8:S17">
    <cfRule type="expression" dxfId="3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78" bestFit="1" customWidth="1"/>
    <col min="2" max="2" width="11.6640625" style="178" hidden="1" customWidth="1"/>
    <col min="3" max="4" width="11" style="180" customWidth="1"/>
    <col min="5" max="5" width="11" style="181" customWidth="1"/>
    <col min="6" max="16384" width="8.88671875" style="178"/>
  </cols>
  <sheetData>
    <row r="1" spans="1:5" ht="18.600000000000001" thickBot="1" x14ac:dyDescent="0.4">
      <c r="A1" s="362" t="s">
        <v>128</v>
      </c>
      <c r="B1" s="362"/>
      <c r="C1" s="363"/>
      <c r="D1" s="363"/>
      <c r="E1" s="363"/>
    </row>
    <row r="2" spans="1:5" ht="14.4" customHeight="1" thickBot="1" x14ac:dyDescent="0.35">
      <c r="A2" s="265" t="s">
        <v>278</v>
      </c>
      <c r="B2" s="179"/>
    </row>
    <row r="3" spans="1:5" ht="14.4" customHeight="1" thickBot="1" x14ac:dyDescent="0.35">
      <c r="A3" s="182"/>
      <c r="C3" s="183" t="s">
        <v>114</v>
      </c>
      <c r="D3" s="184" t="s">
        <v>78</v>
      </c>
      <c r="E3" s="185" t="s">
        <v>80</v>
      </c>
    </row>
    <row r="4" spans="1:5" ht="14.4" customHeight="1" thickBot="1" x14ac:dyDescent="0.35">
      <c r="A4" s="186" t="str">
        <f>HYPERLINK("#HI!A1","NÁKLADY CELKEM (v tisících Kč)")</f>
        <v>NÁKLADY CELKEM (v tisících Kč)</v>
      </c>
      <c r="B4" s="187"/>
      <c r="C4" s="188">
        <f ca="1">IF(ISERROR(VLOOKUP("Náklady celkem",INDIRECT("HI!$A:$G"),6,0)),0,VLOOKUP("Náklady celkem",INDIRECT("HI!$A:$G"),6,0))</f>
        <v>35238.551420931341</v>
      </c>
      <c r="D4" s="188">
        <f ca="1">IF(ISERROR(VLOOKUP("Náklady celkem",INDIRECT("HI!$A:$G"),5,0)),0,VLOOKUP("Náklady celkem",INDIRECT("HI!$A:$G"),5,0))</f>
        <v>34238.397519999999</v>
      </c>
      <c r="E4" s="189">
        <f ca="1">IF(C4=0,0,D4/C4)</f>
        <v>0.9716176215933422</v>
      </c>
    </row>
    <row r="5" spans="1:5" ht="14.4" customHeight="1" x14ac:dyDescent="0.3">
      <c r="A5" s="190" t="s">
        <v>160</v>
      </c>
      <c r="B5" s="191"/>
      <c r="C5" s="192"/>
      <c r="D5" s="192"/>
      <c r="E5" s="193"/>
    </row>
    <row r="6" spans="1:5" ht="14.4" customHeight="1" x14ac:dyDescent="0.3">
      <c r="A6" s="194" t="s">
        <v>165</v>
      </c>
      <c r="B6" s="195"/>
      <c r="C6" s="196"/>
      <c r="D6" s="196"/>
      <c r="E6" s="193"/>
    </row>
    <row r="7" spans="1:5" ht="14.4" customHeight="1" x14ac:dyDescent="0.3">
      <c r="A7" s="29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5" t="s">
        <v>118</v>
      </c>
      <c r="C7" s="196">
        <f>IF(ISERROR(HI!F5),"",HI!F5)</f>
        <v>1180.5785837860108</v>
      </c>
      <c r="D7" s="196">
        <f>IF(ISERROR(HI!E5),"",HI!E5)</f>
        <v>1641.0241800000003</v>
      </c>
      <c r="E7" s="193">
        <f t="shared" ref="E7:E15" si="0">IF(C7=0,0,D7/C7)</f>
        <v>1.3900168972550573</v>
      </c>
    </row>
    <row r="8" spans="1:5" ht="14.4" customHeight="1" x14ac:dyDescent="0.3">
      <c r="A8" s="290" t="str">
        <f>HYPERLINK("#'LŽ PL'!A1","Plnění pozitivního listu (min. 90%)")</f>
        <v>Plnění pozitivního listu (min. 90%)</v>
      </c>
      <c r="B8" s="195" t="s">
        <v>152</v>
      </c>
      <c r="C8" s="197">
        <v>0.9</v>
      </c>
      <c r="D8" s="197">
        <f>IF(ISERROR(VLOOKUP("celkem",'LŽ PL'!$A:$F,5,0)),0,VLOOKUP("celkem",'LŽ PL'!$A:$F,5,0))</f>
        <v>1</v>
      </c>
      <c r="E8" s="193">
        <f t="shared" si="0"/>
        <v>1.1111111111111112</v>
      </c>
    </row>
    <row r="9" spans="1:5" ht="14.4" customHeight="1" x14ac:dyDescent="0.3">
      <c r="A9" s="290" t="str">
        <f>HYPERLINK("#'LŽ Statim'!A1","Podíl statimových žádanek (max. 30%)")</f>
        <v>Podíl statimových žádanek (max. 30%)</v>
      </c>
      <c r="B9" s="288" t="s">
        <v>214</v>
      </c>
      <c r="C9" s="289">
        <v>0.3</v>
      </c>
      <c r="D9" s="289">
        <f>IF('LŽ Statim'!G3="",0,'LŽ Statim'!G3)</f>
        <v>1.7316017316017316E-2</v>
      </c>
      <c r="E9" s="193">
        <f>IF(C9=0,0,D9/C9)</f>
        <v>5.772005772005772E-2</v>
      </c>
    </row>
    <row r="10" spans="1:5" ht="14.4" customHeight="1" x14ac:dyDescent="0.3">
      <c r="A10" s="198" t="s">
        <v>161</v>
      </c>
      <c r="B10" s="195"/>
      <c r="C10" s="196"/>
      <c r="D10" s="196"/>
      <c r="E10" s="193"/>
    </row>
    <row r="11" spans="1:5" ht="14.4" customHeight="1" x14ac:dyDescent="0.3">
      <c r="A11" s="290" t="str">
        <f>HYPERLINK("#'Léky Recepty'!A1","Záchyt v lékárně (Úhrada Kč, min. 60%)")</f>
        <v>Záchyt v lékárně (Úhrada Kč, min. 60%)</v>
      </c>
      <c r="B11" s="195" t="s">
        <v>123</v>
      </c>
      <c r="C11" s="197">
        <v>0.6</v>
      </c>
      <c r="D11" s="197">
        <f>IF(ISERROR(VLOOKUP("Celkem",'Léky Recepty'!B:H,5,0)),0,VLOOKUP("Celkem",'Léky Recepty'!B:H,5,0))</f>
        <v>0.94480314953862965</v>
      </c>
      <c r="E11" s="193">
        <f t="shared" si="0"/>
        <v>1.574671915897716</v>
      </c>
    </row>
    <row r="12" spans="1:5" ht="14.4" customHeight="1" x14ac:dyDescent="0.3">
      <c r="A12" s="290" t="str">
        <f>HYPERLINK("#'LRp PL'!A1","Plnění pozitivního listu (min. 80%)")</f>
        <v>Plnění pozitivního listu (min. 80%)</v>
      </c>
      <c r="B12" s="195" t="s">
        <v>153</v>
      </c>
      <c r="C12" s="197">
        <v>0.8</v>
      </c>
      <c r="D12" s="197">
        <f>IF(ISERROR(VLOOKUP("Celkem",'LRp PL'!A:F,5,0)),0,VLOOKUP("Celkem",'LRp PL'!A:F,5,0))</f>
        <v>0.77897056348805693</v>
      </c>
      <c r="E12" s="193">
        <f t="shared" si="0"/>
        <v>0.97371320436007114</v>
      </c>
    </row>
    <row r="13" spans="1:5" ht="14.4" customHeight="1" x14ac:dyDescent="0.3">
      <c r="A13" s="198" t="s">
        <v>162</v>
      </c>
      <c r="B13" s="195"/>
      <c r="C13" s="196"/>
      <c r="D13" s="196"/>
      <c r="E13" s="193"/>
    </row>
    <row r="14" spans="1:5" ht="14.4" customHeight="1" x14ac:dyDescent="0.3">
      <c r="A14" s="199" t="s">
        <v>166</v>
      </c>
      <c r="B14" s="195"/>
      <c r="C14" s="192"/>
      <c r="D14" s="192"/>
      <c r="E14" s="193"/>
    </row>
    <row r="15" spans="1:5" ht="14.4" customHeight="1" x14ac:dyDescent="0.3">
      <c r="A15" s="2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5" t="s">
        <v>118</v>
      </c>
      <c r="C15" s="196">
        <f>IF(ISERROR(HI!F6),"",HI!F6)</f>
        <v>8599.3332528305054</v>
      </c>
      <c r="D15" s="196">
        <f>IF(ISERROR(HI!E6),"",HI!E6)</f>
        <v>8609.5727299999999</v>
      </c>
      <c r="E15" s="193">
        <f t="shared" si="0"/>
        <v>1.0011907291959088</v>
      </c>
    </row>
    <row r="16" spans="1:5" ht="14.4" customHeight="1" thickBot="1" x14ac:dyDescent="0.35">
      <c r="A16" s="201" t="str">
        <f>HYPERLINK("#HI!A1","Osobní náklady")</f>
        <v>Osobní náklady</v>
      </c>
      <c r="B16" s="195"/>
      <c r="C16" s="192">
        <f ca="1">IF(ISERROR(VLOOKUP("Osobní náklady (Kč) *",INDIRECT("HI!$A:$G"),6,0)),0,VLOOKUP("Osobní náklady (Kč) *",INDIRECT("HI!$A:$G"),6,0))</f>
        <v>15512.458164978027</v>
      </c>
      <c r="D16" s="192">
        <f ca="1">IF(ISERROR(VLOOKUP("Osobní náklady (Kč) *",INDIRECT("HI!$A:$G"),5,0)),0,VLOOKUP("Osobní náklady (Kč) *",INDIRECT("HI!$A:$G"),5,0))</f>
        <v>15059.478220000001</v>
      </c>
      <c r="E16" s="193">
        <f ca="1">IF(C16=0,0,D16/C16)</f>
        <v>0.97079895783372983</v>
      </c>
    </row>
    <row r="17" spans="1:5" ht="14.4" customHeight="1" thickBot="1" x14ac:dyDescent="0.35">
      <c r="A17" s="205"/>
      <c r="B17" s="206"/>
      <c r="C17" s="207"/>
      <c r="D17" s="207"/>
      <c r="E17" s="208"/>
    </row>
    <row r="18" spans="1:5" ht="14.4" customHeight="1" thickBot="1" x14ac:dyDescent="0.35">
      <c r="A18" s="209" t="str">
        <f>HYPERLINK("#HI!A1","VÝNOSY CELKEM (v tisících)")</f>
        <v>VÝNOSY CELKEM (v tisících)</v>
      </c>
      <c r="B18" s="210"/>
      <c r="C18" s="211">
        <f ca="1">IF(ISERROR(VLOOKUP("Výnosy celkem",INDIRECT("HI!$A:$G"),6,0)),0,VLOOKUP("Výnosy celkem",INDIRECT("HI!$A:$G"),6,0))</f>
        <v>23791.304</v>
      </c>
      <c r="D18" s="211">
        <f ca="1">IF(ISERROR(VLOOKUP("Výnosy celkem",INDIRECT("HI!$A:$G"),5,0)),0,VLOOKUP("Výnosy celkem",INDIRECT("HI!$A:$G"),5,0))</f>
        <v>23771.763999999999</v>
      </c>
      <c r="E18" s="212">
        <f t="shared" ref="E18:E25" ca="1" si="1">IF(C18=0,0,D18/C18)</f>
        <v>0.99917869150846039</v>
      </c>
    </row>
    <row r="19" spans="1:5" ht="14.4" customHeight="1" x14ac:dyDescent="0.3">
      <c r="A19" s="213" t="str">
        <f>HYPERLINK("#HI!A1","Ambulance (body za výkony + Kč za ZUM a ZULP)")</f>
        <v>Ambulance (body za výkony + Kč za ZUM a ZULP)</v>
      </c>
      <c r="B19" s="191"/>
      <c r="C19" s="192">
        <f ca="1">IF(ISERROR(VLOOKUP("Ambulance *",INDIRECT("HI!$A:$G"),6,0)),0,VLOOKUP("Ambulance *",INDIRECT("HI!$A:$G"),6,0))</f>
        <v>23791.304</v>
      </c>
      <c r="D19" s="192">
        <f ca="1">IF(ISERROR(VLOOKUP("Ambulance *",INDIRECT("HI!$A:$G"),5,0)),0,VLOOKUP("Ambulance *",INDIRECT("HI!$A:$G"),5,0))</f>
        <v>23771.763999999999</v>
      </c>
      <c r="E19" s="193">
        <f t="shared" ca="1" si="1"/>
        <v>0.99917869150846039</v>
      </c>
    </row>
    <row r="20" spans="1:5" ht="14.4" customHeight="1" x14ac:dyDescent="0.3">
      <c r="A20" s="297" t="str">
        <f>HYPERLINK("#'ZV Vykáz.-A'!A1","Zdravotní výkony vykázané u ambulantních pacientů (min. 100 % 2016)")</f>
        <v>Zdravotní výkony vykázané u ambulantních pacientů (min. 100 % 2016)</v>
      </c>
      <c r="B20" s="298" t="s">
        <v>130</v>
      </c>
      <c r="C20" s="197">
        <v>1</v>
      </c>
      <c r="D20" s="197">
        <f>IF(ISERROR(VLOOKUP("Celkem:",'ZV Vykáz.-A'!$A:$AB,10,0)),"",VLOOKUP("Celkem:",'ZV Vykáz.-A'!$A:$AB,10,0))</f>
        <v>0.99917869150846039</v>
      </c>
      <c r="E20" s="193">
        <f t="shared" si="1"/>
        <v>0.99917869150846039</v>
      </c>
    </row>
    <row r="21" spans="1:5" ht="14.4" customHeight="1" x14ac:dyDescent="0.3">
      <c r="A21" s="296" t="str">
        <f>HYPERLINK("#'ZV Vykáz.-A'!A1","Specializovaná ambulantní péče")</f>
        <v>Specializovaná ambulantní péče</v>
      </c>
      <c r="B21" s="298" t="s">
        <v>130</v>
      </c>
      <c r="C21" s="197">
        <v>1</v>
      </c>
      <c r="D21" s="289">
        <f>IF(ISERROR(VLOOKUP("Specializovaná ambulantní péče",'ZV Vykáz.-A'!$A:$AB,10,0)),"",VLOOKUP("Specializovaná ambulantní péče",'ZV Vykáz.-A'!$A:$AB,10,0))</f>
        <v>1.1177085247242247</v>
      </c>
      <c r="E21" s="193">
        <f t="shared" si="1"/>
        <v>1.1177085247242247</v>
      </c>
    </row>
    <row r="22" spans="1:5" ht="14.4" customHeight="1" x14ac:dyDescent="0.3">
      <c r="A22" s="296" t="str">
        <f>HYPERLINK("#'ZV Vykáz.-A'!A1","Ambulantní péče ve vyjmenovaných odbornostech (§9)")</f>
        <v>Ambulantní péče ve vyjmenovaných odbornostech (§9)</v>
      </c>
      <c r="B22" s="298" t="s">
        <v>130</v>
      </c>
      <c r="C22" s="197">
        <v>1</v>
      </c>
      <c r="D22" s="289">
        <f>IF(ISERROR(VLOOKUP("Ambulantní péče ve vyjmenovaných odbornostech (§9) *",'ZV Vykáz.-A'!$A:$AB,10,0)),"",VLOOKUP("Ambulantní péče ve vyjmenovaných odbornostech (§9) *",'ZV Vykáz.-A'!$A:$AB,10,0))</f>
        <v>1.0396738111884327</v>
      </c>
      <c r="E22" s="193">
        <f>IF(OR(C22=0,D22=""),0,IF(C22="","",D22/C22))</f>
        <v>1.0396738111884327</v>
      </c>
    </row>
    <row r="23" spans="1:5" ht="14.4" customHeight="1" x14ac:dyDescent="0.3">
      <c r="A23" s="214" t="str">
        <f>HYPERLINK("#'ZV Vykáz.-H'!A1","Zdravotní výkony vykázané u hospitalizovaných pacientů (max. 85 %)")</f>
        <v>Zdravotní výkony vykázané u hospitalizovaných pacientů (max. 85 %)</v>
      </c>
      <c r="B23" s="298" t="s">
        <v>132</v>
      </c>
      <c r="C23" s="197">
        <v>0.85</v>
      </c>
      <c r="D23" s="197">
        <f>IF(ISERROR(VLOOKUP("Celkem:",'ZV Vykáz.-H'!$A:$S,7,0)),"",VLOOKUP("Celkem:",'ZV Vykáz.-H'!$A:$S,7,0))</f>
        <v>0.98649872552213946</v>
      </c>
      <c r="E23" s="193">
        <f t="shared" si="1"/>
        <v>1.1605867359083994</v>
      </c>
    </row>
    <row r="24" spans="1:5" ht="14.4" customHeight="1" x14ac:dyDescent="0.3">
      <c r="A24" s="215" t="str">
        <f>HYPERLINK("#HI!A1","Hospitalizace (casemix * 30000)")</f>
        <v>Hospitalizace (casemix * 30000)</v>
      </c>
      <c r="B24" s="195"/>
      <c r="C24" s="192">
        <f ca="1">IF(ISERROR(VLOOKUP("Hospitalizace *",INDIRECT("HI!$A:$G"),6,0)),0,VLOOKUP("Hospitalizace *",INDIRECT("HI!$A:$G"),6,0))</f>
        <v>0</v>
      </c>
      <c r="D24" s="192">
        <f ca="1">IF(ISERROR(VLOOKUP("Hospitalizace *",INDIRECT("HI!$A:$G"),5,0)),0,VLOOKUP("Hospitalizace *",INDIRECT("HI!$A:$G"),5,0))</f>
        <v>0</v>
      </c>
      <c r="E24" s="193">
        <f ca="1">IF(C24=0,0,D24/C24)</f>
        <v>0</v>
      </c>
    </row>
    <row r="25" spans="1:5" ht="14.4" customHeight="1" x14ac:dyDescent="0.3">
      <c r="A25" s="214" t="str">
        <f>HYPERLINK("#'ALOS'!A1","Průměrná délka hospitalizace (max. 100 % republikového průměru)")</f>
        <v>Průměrná délka hospitalizace (max. 100 % republikového průměru)</v>
      </c>
      <c r="B25" s="195" t="s">
        <v>72</v>
      </c>
      <c r="C25" s="197">
        <v>1</v>
      </c>
      <c r="D25" s="216" t="str">
        <f>IF(ISERROR(INDEX(ALOS!$E:$E,COUNT(ALOS!$E:$E)+32)),0,INDEX(ALOS!$E:$E,COUNT(ALOS!$E:$E)+32))</f>
        <v>%</v>
      </c>
      <c r="E25" s="193" t="e">
        <f t="shared" si="1"/>
        <v>#VALUE!</v>
      </c>
    </row>
    <row r="26" spans="1:5" ht="14.4" customHeight="1" thickBot="1" x14ac:dyDescent="0.35">
      <c r="A26" s="217" t="s">
        <v>163</v>
      </c>
      <c r="B26" s="202"/>
      <c r="C26" s="203"/>
      <c r="D26" s="203"/>
      <c r="E26" s="204"/>
    </row>
    <row r="27" spans="1:5" ht="14.4" customHeight="1" thickBot="1" x14ac:dyDescent="0.35">
      <c r="A27" s="218"/>
      <c r="B27" s="219"/>
      <c r="C27" s="220"/>
      <c r="D27" s="220"/>
      <c r="E27" s="221"/>
    </row>
    <row r="28" spans="1:5" ht="14.4" customHeight="1" thickBot="1" x14ac:dyDescent="0.35">
      <c r="A28" s="222" t="s">
        <v>164</v>
      </c>
      <c r="B28" s="223"/>
      <c r="C28" s="224"/>
      <c r="D28" s="224"/>
      <c r="E28" s="22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25 E4 E7 E15 E22:E23">
    <cfRule type="cellIs" dxfId="63" priority="52" operator="greaterThan">
      <formula>1</formula>
    </cfRule>
    <cfRule type="iconSet" priority="5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1371</v>
      </c>
    </row>
    <row r="2" spans="1:19" x14ac:dyDescent="0.3">
      <c r="A2" s="265" t="s">
        <v>278</v>
      </c>
    </row>
    <row r="3" spans="1:19" x14ac:dyDescent="0.3">
      <c r="A3" s="357" t="s">
        <v>174</v>
      </c>
      <c r="B3" s="356">
        <v>2019</v>
      </c>
      <c r="C3" t="s">
        <v>254</v>
      </c>
      <c r="D3" t="s">
        <v>245</v>
      </c>
      <c r="E3" t="s">
        <v>243</v>
      </c>
      <c r="F3" t="s">
        <v>242</v>
      </c>
      <c r="G3" t="s">
        <v>241</v>
      </c>
      <c r="H3" t="s">
        <v>240</v>
      </c>
      <c r="I3" t="s">
        <v>239</v>
      </c>
      <c r="J3" t="s">
        <v>238</v>
      </c>
      <c r="K3" t="s">
        <v>237</v>
      </c>
      <c r="L3" t="s">
        <v>236</v>
      </c>
      <c r="M3" t="s">
        <v>235</v>
      </c>
      <c r="N3" t="s">
        <v>234</v>
      </c>
      <c r="O3" t="s">
        <v>233</v>
      </c>
      <c r="P3" t="s">
        <v>232</v>
      </c>
      <c r="Q3" t="s">
        <v>231</v>
      </c>
      <c r="R3" t="s">
        <v>230</v>
      </c>
      <c r="S3" t="s">
        <v>229</v>
      </c>
    </row>
    <row r="4" spans="1:19" x14ac:dyDescent="0.3">
      <c r="A4" s="355" t="s">
        <v>175</v>
      </c>
      <c r="B4" s="354">
        <v>1</v>
      </c>
      <c r="C4" s="349">
        <v>1</v>
      </c>
      <c r="D4" s="349" t="s">
        <v>226</v>
      </c>
      <c r="E4" s="348">
        <v>28.599999999999998</v>
      </c>
      <c r="F4" s="348"/>
      <c r="G4" s="348"/>
      <c r="H4" s="348"/>
      <c r="I4" s="348">
        <v>4967.2</v>
      </c>
      <c r="J4" s="348">
        <v>556</v>
      </c>
      <c r="K4" s="348">
        <v>104.8</v>
      </c>
      <c r="L4" s="348"/>
      <c r="M4" s="348"/>
      <c r="N4" s="348"/>
      <c r="O4" s="348">
        <v>64150</v>
      </c>
      <c r="P4" s="348">
        <v>64150</v>
      </c>
      <c r="Q4" s="348">
        <v>2283943</v>
      </c>
      <c r="R4" s="348"/>
      <c r="S4" s="348"/>
    </row>
    <row r="5" spans="1:19" x14ac:dyDescent="0.3">
      <c r="A5" s="353" t="s">
        <v>176</v>
      </c>
      <c r="B5" s="352">
        <v>2</v>
      </c>
      <c r="C5">
        <v>1</v>
      </c>
      <c r="D5">
        <v>99</v>
      </c>
      <c r="E5">
        <v>10.199999999999999</v>
      </c>
      <c r="I5">
        <v>1805.6</v>
      </c>
      <c r="J5">
        <v>162</v>
      </c>
      <c r="K5">
        <v>72.8</v>
      </c>
      <c r="O5">
        <v>9160</v>
      </c>
      <c r="P5">
        <v>9160</v>
      </c>
      <c r="Q5">
        <v>520553</v>
      </c>
    </row>
    <row r="6" spans="1:19" x14ac:dyDescent="0.3">
      <c r="A6" s="355" t="s">
        <v>177</v>
      </c>
      <c r="B6" s="354">
        <v>3</v>
      </c>
      <c r="C6">
        <v>1</v>
      </c>
      <c r="D6">
        <v>101</v>
      </c>
      <c r="E6">
        <v>18.399999999999999</v>
      </c>
      <c r="I6">
        <v>3161.6</v>
      </c>
      <c r="J6">
        <v>394</v>
      </c>
      <c r="K6">
        <v>32</v>
      </c>
      <c r="O6">
        <v>54990</v>
      </c>
      <c r="P6">
        <v>54990</v>
      </c>
      <c r="Q6">
        <v>1763390</v>
      </c>
    </row>
    <row r="7" spans="1:19" x14ac:dyDescent="0.3">
      <c r="A7" s="353" t="s">
        <v>178</v>
      </c>
      <c r="B7" s="352">
        <v>4</v>
      </c>
      <c r="C7">
        <v>1</v>
      </c>
      <c r="D7" t="s">
        <v>1367</v>
      </c>
      <c r="E7">
        <v>70</v>
      </c>
      <c r="I7">
        <v>11229.05</v>
      </c>
      <c r="J7">
        <v>187.5</v>
      </c>
      <c r="L7">
        <v>36</v>
      </c>
      <c r="O7">
        <v>13974</v>
      </c>
      <c r="P7">
        <v>13974</v>
      </c>
      <c r="Q7">
        <v>3085629</v>
      </c>
      <c r="R7">
        <v>1400</v>
      </c>
    </row>
    <row r="8" spans="1:19" x14ac:dyDescent="0.3">
      <c r="A8" s="355" t="s">
        <v>179</v>
      </c>
      <c r="B8" s="354">
        <v>5</v>
      </c>
      <c r="C8">
        <v>1</v>
      </c>
      <c r="D8">
        <v>303</v>
      </c>
      <c r="E8">
        <v>3.75</v>
      </c>
      <c r="I8">
        <v>501.5</v>
      </c>
      <c r="O8">
        <v>1322</v>
      </c>
      <c r="P8">
        <v>1322</v>
      </c>
      <c r="Q8">
        <v>102440</v>
      </c>
      <c r="R8">
        <v>1400</v>
      </c>
    </row>
    <row r="9" spans="1:19" x14ac:dyDescent="0.3">
      <c r="A9" s="353" t="s">
        <v>180</v>
      </c>
      <c r="B9" s="352">
        <v>6</v>
      </c>
      <c r="C9">
        <v>1</v>
      </c>
      <c r="D9">
        <v>304</v>
      </c>
      <c r="E9">
        <v>4</v>
      </c>
      <c r="I9">
        <v>650</v>
      </c>
      <c r="J9">
        <v>38.75</v>
      </c>
      <c r="O9">
        <v>886</v>
      </c>
      <c r="P9">
        <v>886</v>
      </c>
      <c r="Q9">
        <v>200371</v>
      </c>
    </row>
    <row r="10" spans="1:19" x14ac:dyDescent="0.3">
      <c r="A10" s="355" t="s">
        <v>181</v>
      </c>
      <c r="B10" s="354">
        <v>7</v>
      </c>
      <c r="C10">
        <v>1</v>
      </c>
      <c r="D10">
        <v>408</v>
      </c>
      <c r="E10">
        <v>61.25</v>
      </c>
      <c r="I10">
        <v>9893.5499999999993</v>
      </c>
      <c r="J10">
        <v>148.75</v>
      </c>
      <c r="L10">
        <v>36</v>
      </c>
      <c r="O10">
        <v>11766</v>
      </c>
      <c r="P10">
        <v>11766</v>
      </c>
      <c r="Q10">
        <v>2760548</v>
      </c>
    </row>
    <row r="11" spans="1:19" x14ac:dyDescent="0.3">
      <c r="A11" s="353" t="s">
        <v>182</v>
      </c>
      <c r="B11" s="352">
        <v>8</v>
      </c>
      <c r="C11">
        <v>1</v>
      </c>
      <c r="D11">
        <v>642</v>
      </c>
      <c r="E11">
        <v>1</v>
      </c>
      <c r="I11">
        <v>184</v>
      </c>
      <c r="Q11">
        <v>22270</v>
      </c>
    </row>
    <row r="12" spans="1:19" x14ac:dyDescent="0.3">
      <c r="A12" s="355" t="s">
        <v>183</v>
      </c>
      <c r="B12" s="354">
        <v>9</v>
      </c>
      <c r="C12">
        <v>1</v>
      </c>
      <c r="D12" t="s">
        <v>1368</v>
      </c>
      <c r="E12">
        <v>8</v>
      </c>
      <c r="I12">
        <v>1416</v>
      </c>
      <c r="O12">
        <v>3500</v>
      </c>
      <c r="P12">
        <v>3500</v>
      </c>
      <c r="Q12">
        <v>212799</v>
      </c>
    </row>
    <row r="13" spans="1:19" x14ac:dyDescent="0.3">
      <c r="A13" s="353" t="s">
        <v>184</v>
      </c>
      <c r="B13" s="352">
        <v>10</v>
      </c>
      <c r="C13">
        <v>1</v>
      </c>
      <c r="D13">
        <v>30</v>
      </c>
      <c r="E13">
        <v>8</v>
      </c>
      <c r="I13">
        <v>1416</v>
      </c>
      <c r="O13">
        <v>3500</v>
      </c>
      <c r="P13">
        <v>3500</v>
      </c>
      <c r="Q13">
        <v>212799</v>
      </c>
    </row>
    <row r="14" spans="1:19" x14ac:dyDescent="0.3">
      <c r="A14" s="355" t="s">
        <v>185</v>
      </c>
      <c r="B14" s="354">
        <v>11</v>
      </c>
      <c r="C14" t="s">
        <v>1369</v>
      </c>
      <c r="E14">
        <v>106.6</v>
      </c>
      <c r="I14">
        <v>17612.25</v>
      </c>
      <c r="J14">
        <v>743.5</v>
      </c>
      <c r="K14">
        <v>104.8</v>
      </c>
      <c r="L14">
        <v>36</v>
      </c>
      <c r="O14">
        <v>81624</v>
      </c>
      <c r="P14">
        <v>81624</v>
      </c>
      <c r="Q14">
        <v>5582371</v>
      </c>
      <c r="R14">
        <v>1400</v>
      </c>
    </row>
    <row r="15" spans="1:19" x14ac:dyDescent="0.3">
      <c r="A15" s="353" t="s">
        <v>186</v>
      </c>
      <c r="B15" s="352">
        <v>12</v>
      </c>
      <c r="C15">
        <v>2</v>
      </c>
      <c r="D15" t="s">
        <v>226</v>
      </c>
      <c r="E15">
        <v>28.599999999999998</v>
      </c>
      <c r="I15">
        <v>4101.6000000000004</v>
      </c>
      <c r="J15">
        <v>535.20000000000005</v>
      </c>
      <c r="K15">
        <v>89.6</v>
      </c>
      <c r="O15">
        <v>62980</v>
      </c>
      <c r="P15">
        <v>62980</v>
      </c>
      <c r="Q15">
        <v>2268007</v>
      </c>
      <c r="R15">
        <v>6500</v>
      </c>
    </row>
    <row r="16" spans="1:19" x14ac:dyDescent="0.3">
      <c r="A16" s="351" t="s">
        <v>174</v>
      </c>
      <c r="B16" s="350">
        <v>2019</v>
      </c>
      <c r="C16">
        <v>2</v>
      </c>
      <c r="D16">
        <v>99</v>
      </c>
      <c r="E16">
        <v>10.199999999999999</v>
      </c>
      <c r="I16">
        <v>1478.4</v>
      </c>
      <c r="J16">
        <v>166.2</v>
      </c>
      <c r="K16">
        <v>57.6</v>
      </c>
      <c r="O16">
        <v>8870</v>
      </c>
      <c r="P16">
        <v>8870</v>
      </c>
      <c r="Q16">
        <v>507775</v>
      </c>
      <c r="R16">
        <v>6500</v>
      </c>
    </row>
    <row r="17" spans="3:18" x14ac:dyDescent="0.3">
      <c r="C17">
        <v>2</v>
      </c>
      <c r="D17">
        <v>101</v>
      </c>
      <c r="E17">
        <v>18.399999999999999</v>
      </c>
      <c r="I17">
        <v>2623.2</v>
      </c>
      <c r="J17">
        <v>369</v>
      </c>
      <c r="K17">
        <v>32</v>
      </c>
      <c r="O17">
        <v>54110</v>
      </c>
      <c r="P17">
        <v>54110</v>
      </c>
      <c r="Q17">
        <v>1760232</v>
      </c>
    </row>
    <row r="18" spans="3:18" x14ac:dyDescent="0.3">
      <c r="C18">
        <v>2</v>
      </c>
      <c r="D18" t="s">
        <v>1367</v>
      </c>
      <c r="E18">
        <v>70.75</v>
      </c>
      <c r="I18">
        <v>10017.25</v>
      </c>
      <c r="J18">
        <v>160.75</v>
      </c>
      <c r="L18">
        <v>59</v>
      </c>
      <c r="O18">
        <v>32250</v>
      </c>
      <c r="P18">
        <v>32250</v>
      </c>
      <c r="Q18">
        <v>3041385</v>
      </c>
    </row>
    <row r="19" spans="3:18" x14ac:dyDescent="0.3">
      <c r="C19">
        <v>2</v>
      </c>
      <c r="D19">
        <v>303</v>
      </c>
      <c r="E19">
        <v>3.75</v>
      </c>
      <c r="I19">
        <v>576.75</v>
      </c>
      <c r="O19">
        <v>30000</v>
      </c>
      <c r="P19">
        <v>30000</v>
      </c>
      <c r="Q19">
        <v>164520</v>
      </c>
    </row>
    <row r="20" spans="3:18" x14ac:dyDescent="0.3">
      <c r="C20">
        <v>2</v>
      </c>
      <c r="D20">
        <v>304</v>
      </c>
      <c r="E20">
        <v>4</v>
      </c>
      <c r="I20">
        <v>542.5</v>
      </c>
      <c r="J20">
        <v>43.5</v>
      </c>
      <c r="Q20">
        <v>185663</v>
      </c>
    </row>
    <row r="21" spans="3:18" x14ac:dyDescent="0.3">
      <c r="C21">
        <v>2</v>
      </c>
      <c r="D21">
        <v>408</v>
      </c>
      <c r="E21">
        <v>62</v>
      </c>
      <c r="I21">
        <v>8746</v>
      </c>
      <c r="J21">
        <v>117.25</v>
      </c>
      <c r="L21">
        <v>59</v>
      </c>
      <c r="O21">
        <v>2250</v>
      </c>
      <c r="P21">
        <v>2250</v>
      </c>
      <c r="Q21">
        <v>2668997</v>
      </c>
    </row>
    <row r="22" spans="3:18" x14ac:dyDescent="0.3">
      <c r="C22">
        <v>2</v>
      </c>
      <c r="D22">
        <v>642</v>
      </c>
      <c r="E22">
        <v>1</v>
      </c>
      <c r="I22">
        <v>152</v>
      </c>
      <c r="Q22">
        <v>22205</v>
      </c>
    </row>
    <row r="23" spans="3:18" x14ac:dyDescent="0.3">
      <c r="C23">
        <v>2</v>
      </c>
      <c r="D23" t="s">
        <v>1368</v>
      </c>
      <c r="E23">
        <v>7</v>
      </c>
      <c r="I23">
        <v>1016</v>
      </c>
      <c r="O23">
        <v>3500</v>
      </c>
      <c r="P23">
        <v>3500</v>
      </c>
      <c r="Q23">
        <v>190785</v>
      </c>
    </row>
    <row r="24" spans="3:18" x14ac:dyDescent="0.3">
      <c r="C24">
        <v>2</v>
      </c>
      <c r="D24">
        <v>30</v>
      </c>
      <c r="E24">
        <v>7</v>
      </c>
      <c r="I24">
        <v>1016</v>
      </c>
      <c r="O24">
        <v>3500</v>
      </c>
      <c r="P24">
        <v>3500</v>
      </c>
      <c r="Q24">
        <v>190785</v>
      </c>
    </row>
    <row r="25" spans="3:18" x14ac:dyDescent="0.3">
      <c r="C25" t="s">
        <v>1370</v>
      </c>
      <c r="E25">
        <v>106.35</v>
      </c>
      <c r="I25">
        <v>15134.85</v>
      </c>
      <c r="J25">
        <v>695.95</v>
      </c>
      <c r="K25">
        <v>89.6</v>
      </c>
      <c r="L25">
        <v>59</v>
      </c>
      <c r="O25">
        <v>98730</v>
      </c>
      <c r="P25">
        <v>98730</v>
      </c>
      <c r="Q25">
        <v>5500177</v>
      </c>
      <c r="R25">
        <v>6500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57" customWidth="1" collapsed="1"/>
    <col min="2" max="2" width="7.77734375" style="134" hidden="1" customWidth="1" outlineLevel="1"/>
    <col min="3" max="4" width="5.44140625" style="157" hidden="1" customWidth="1"/>
    <col min="5" max="5" width="7.77734375" style="134" customWidth="1"/>
    <col min="6" max="6" width="7.77734375" style="134" hidden="1" customWidth="1"/>
    <col min="7" max="7" width="5.44140625" style="157" hidden="1" customWidth="1"/>
    <col min="8" max="8" width="7.77734375" style="134" customWidth="1" collapsed="1"/>
    <col min="9" max="9" width="7.77734375" style="239" hidden="1" customWidth="1" outlineLevel="1"/>
    <col min="10" max="10" width="7.77734375" style="239" customWidth="1" collapsed="1"/>
    <col min="11" max="12" width="7.77734375" style="134" hidden="1" customWidth="1"/>
    <col min="13" max="13" width="5.44140625" style="157" hidden="1" customWidth="1"/>
    <col min="14" max="14" width="7.77734375" style="134" customWidth="1"/>
    <col min="15" max="15" width="7.77734375" style="134" hidden="1" customWidth="1"/>
    <col min="16" max="16" width="5.44140625" style="157" hidden="1" customWidth="1"/>
    <col min="17" max="17" width="7.77734375" style="134" customWidth="1" collapsed="1"/>
    <col min="18" max="18" width="7.77734375" style="239" hidden="1" customWidth="1" outlineLevel="1"/>
    <col min="19" max="19" width="7.77734375" style="239" customWidth="1" collapsed="1"/>
    <col min="20" max="21" width="7.77734375" style="134" hidden="1" customWidth="1"/>
    <col min="22" max="22" width="5" style="157" hidden="1" customWidth="1"/>
    <col min="23" max="23" width="7.77734375" style="134" customWidth="1"/>
    <col min="24" max="24" width="7.77734375" style="134" hidden="1" customWidth="1"/>
    <col min="25" max="25" width="5" style="157" hidden="1" customWidth="1"/>
    <col min="26" max="26" width="7.77734375" style="134" customWidth="1" collapsed="1"/>
    <col min="27" max="27" width="7.77734375" style="239" hidden="1" customWidth="1" outlineLevel="1"/>
    <col min="28" max="28" width="7.77734375" style="239" customWidth="1" collapsed="1"/>
    <col min="29" max="16384" width="8.88671875" style="157"/>
  </cols>
  <sheetData>
    <row r="1" spans="1:28" ht="18.600000000000001" customHeight="1" thickBot="1" x14ac:dyDescent="0.4">
      <c r="A1" s="472" t="s">
        <v>1383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</row>
    <row r="2" spans="1:28" ht="14.4" customHeight="1" thickBot="1" x14ac:dyDescent="0.35">
      <c r="A2" s="265" t="s">
        <v>278</v>
      </c>
      <c r="B2" s="139"/>
      <c r="C2" s="139"/>
      <c r="D2" s="139"/>
      <c r="E2" s="139"/>
      <c r="F2" s="139"/>
      <c r="G2" s="139"/>
      <c r="H2" s="139"/>
      <c r="I2" s="256"/>
      <c r="J2" s="256"/>
      <c r="K2" s="139"/>
      <c r="L2" s="139"/>
      <c r="M2" s="139"/>
      <c r="N2" s="139"/>
      <c r="O2" s="139"/>
      <c r="P2" s="139"/>
      <c r="Q2" s="139"/>
      <c r="R2" s="256"/>
      <c r="S2" s="256"/>
      <c r="T2" s="139"/>
      <c r="U2" s="139"/>
      <c r="V2" s="139"/>
      <c r="W2" s="139"/>
      <c r="X2" s="139"/>
      <c r="Y2" s="139"/>
      <c r="Z2" s="139"/>
      <c r="AA2" s="256"/>
      <c r="AB2" s="256"/>
    </row>
    <row r="3" spans="1:28" ht="14.4" customHeight="1" thickBot="1" x14ac:dyDescent="0.35">
      <c r="A3" s="249" t="s">
        <v>135</v>
      </c>
      <c r="B3" s="250">
        <f>SUBTOTAL(9,B6:B1048576)/4</f>
        <v>22809451.670000002</v>
      </c>
      <c r="C3" s="251">
        <f t="shared" ref="C3:Z3" si="0">SUBTOTAL(9,C6:C1048576)</f>
        <v>0</v>
      </c>
      <c r="D3" s="251"/>
      <c r="E3" s="251">
        <f>SUBTOTAL(9,E6:E1048576)/4</f>
        <v>23791304</v>
      </c>
      <c r="F3" s="251"/>
      <c r="G3" s="251">
        <f t="shared" si="0"/>
        <v>12.503594300110787</v>
      </c>
      <c r="H3" s="251">
        <f>SUBTOTAL(9,H6:H1048576)/4</f>
        <v>23771764</v>
      </c>
      <c r="I3" s="254">
        <f>IF(B3&lt;&gt;0,H3/B3,"")</f>
        <v>1.0421891917404431</v>
      </c>
      <c r="J3" s="252">
        <f>IF(E3&lt;&gt;0,H3/E3,"")</f>
        <v>0.99917869150846039</v>
      </c>
      <c r="K3" s="253">
        <f t="shared" si="0"/>
        <v>3372362.0399999833</v>
      </c>
      <c r="L3" s="253"/>
      <c r="M3" s="251">
        <f t="shared" si="0"/>
        <v>4</v>
      </c>
      <c r="N3" s="251">
        <f t="shared" si="0"/>
        <v>3254585.979999993</v>
      </c>
      <c r="O3" s="251"/>
      <c r="P3" s="251">
        <f t="shared" si="0"/>
        <v>4.8753268041199478</v>
      </c>
      <c r="Q3" s="251">
        <f t="shared" si="0"/>
        <v>1746146.0600000028</v>
      </c>
      <c r="R3" s="254">
        <f>IF(K3&lt;&gt;0,Q3/K3,"")</f>
        <v>0.5177813174530963</v>
      </c>
      <c r="S3" s="254">
        <f>IF(N3&lt;&gt;0,Q3/N3,"")</f>
        <v>0.53651864499213708</v>
      </c>
      <c r="T3" s="250">
        <f t="shared" si="0"/>
        <v>0</v>
      </c>
      <c r="U3" s="253"/>
      <c r="V3" s="251">
        <f t="shared" si="0"/>
        <v>0</v>
      </c>
      <c r="W3" s="251">
        <f t="shared" si="0"/>
        <v>0</v>
      </c>
      <c r="X3" s="251"/>
      <c r="Y3" s="251">
        <f t="shared" si="0"/>
        <v>0</v>
      </c>
      <c r="Z3" s="251">
        <f t="shared" si="0"/>
        <v>0</v>
      </c>
      <c r="AA3" s="254" t="str">
        <f>IF(T3&lt;&gt;0,Z3/T3,"")</f>
        <v/>
      </c>
      <c r="AB3" s="252" t="str">
        <f>IF(W3&lt;&gt;0,Z3/W3,"")</f>
        <v/>
      </c>
    </row>
    <row r="4" spans="1:28" ht="14.4" customHeight="1" x14ac:dyDescent="0.3">
      <c r="A4" s="473" t="s">
        <v>218</v>
      </c>
      <c r="B4" s="474" t="s">
        <v>106</v>
      </c>
      <c r="C4" s="475"/>
      <c r="D4" s="476"/>
      <c r="E4" s="475"/>
      <c r="F4" s="476"/>
      <c r="G4" s="475"/>
      <c r="H4" s="475"/>
      <c r="I4" s="476"/>
      <c r="J4" s="477"/>
      <c r="K4" s="474" t="s">
        <v>107</v>
      </c>
      <c r="L4" s="476"/>
      <c r="M4" s="475"/>
      <c r="N4" s="475"/>
      <c r="O4" s="476"/>
      <c r="P4" s="475"/>
      <c r="Q4" s="475"/>
      <c r="R4" s="476"/>
      <c r="S4" s="477"/>
      <c r="T4" s="474" t="s">
        <v>108</v>
      </c>
      <c r="U4" s="476"/>
      <c r="V4" s="475"/>
      <c r="W4" s="475"/>
      <c r="X4" s="476"/>
      <c r="Y4" s="475"/>
      <c r="Z4" s="475"/>
      <c r="AA4" s="476"/>
      <c r="AB4" s="477"/>
    </row>
    <row r="5" spans="1:28" ht="14.4" customHeight="1" thickBot="1" x14ac:dyDescent="0.35">
      <c r="A5" s="660"/>
      <c r="B5" s="661">
        <v>2015</v>
      </c>
      <c r="C5" s="662"/>
      <c r="D5" s="662"/>
      <c r="E5" s="662">
        <v>2018</v>
      </c>
      <c r="F5" s="662"/>
      <c r="G5" s="662"/>
      <c r="H5" s="662">
        <v>2019</v>
      </c>
      <c r="I5" s="663" t="s">
        <v>219</v>
      </c>
      <c r="J5" s="664" t="s">
        <v>2</v>
      </c>
      <c r="K5" s="661">
        <v>2015</v>
      </c>
      <c r="L5" s="662"/>
      <c r="M5" s="662"/>
      <c r="N5" s="662">
        <v>2018</v>
      </c>
      <c r="O5" s="662"/>
      <c r="P5" s="662"/>
      <c r="Q5" s="662">
        <v>2019</v>
      </c>
      <c r="R5" s="663" t="s">
        <v>219</v>
      </c>
      <c r="S5" s="664" t="s">
        <v>2</v>
      </c>
      <c r="T5" s="661">
        <v>2015</v>
      </c>
      <c r="U5" s="662"/>
      <c r="V5" s="662"/>
      <c r="W5" s="662">
        <v>2018</v>
      </c>
      <c r="X5" s="662"/>
      <c r="Y5" s="662"/>
      <c r="Z5" s="662">
        <v>2019</v>
      </c>
      <c r="AA5" s="663" t="s">
        <v>219</v>
      </c>
      <c r="AB5" s="664" t="s">
        <v>2</v>
      </c>
    </row>
    <row r="6" spans="1:28" ht="14.4" customHeight="1" x14ac:dyDescent="0.3">
      <c r="A6" s="665" t="s">
        <v>1379</v>
      </c>
      <c r="B6" s="666">
        <v>735242.67</v>
      </c>
      <c r="C6" s="667"/>
      <c r="D6" s="667">
        <v>1</v>
      </c>
      <c r="E6" s="666">
        <v>787683</v>
      </c>
      <c r="F6" s="667"/>
      <c r="G6" s="667">
        <v>1.0713238392434432</v>
      </c>
      <c r="H6" s="666">
        <v>821787</v>
      </c>
      <c r="I6" s="667"/>
      <c r="J6" s="667">
        <v>1.1177085247242247</v>
      </c>
      <c r="K6" s="666">
        <v>2426.9</v>
      </c>
      <c r="L6" s="667"/>
      <c r="M6" s="667">
        <v>1</v>
      </c>
      <c r="N6" s="666">
        <v>3575.6</v>
      </c>
      <c r="O6" s="667"/>
      <c r="P6" s="667">
        <v>1.4733198730891259</v>
      </c>
      <c r="Q6" s="666">
        <v>4469.5</v>
      </c>
      <c r="R6" s="667"/>
      <c r="S6" s="667">
        <v>1.8416498413614075</v>
      </c>
      <c r="T6" s="666"/>
      <c r="U6" s="667"/>
      <c r="V6" s="667"/>
      <c r="W6" s="666"/>
      <c r="X6" s="667"/>
      <c r="Y6" s="667"/>
      <c r="Z6" s="666"/>
      <c r="AA6" s="667"/>
      <c r="AB6" s="668"/>
    </row>
    <row r="7" spans="1:28" ht="14.4" customHeight="1" x14ac:dyDescent="0.3">
      <c r="A7" s="679" t="s">
        <v>1380</v>
      </c>
      <c r="B7" s="669">
        <v>735242.67</v>
      </c>
      <c r="C7" s="670"/>
      <c r="D7" s="670">
        <v>1</v>
      </c>
      <c r="E7" s="669">
        <v>787683</v>
      </c>
      <c r="F7" s="670"/>
      <c r="G7" s="670">
        <v>1.0713238392434432</v>
      </c>
      <c r="H7" s="669">
        <v>821787</v>
      </c>
      <c r="I7" s="670"/>
      <c r="J7" s="670">
        <v>1.1177085247242247</v>
      </c>
      <c r="K7" s="669">
        <v>2426.9</v>
      </c>
      <c r="L7" s="670"/>
      <c r="M7" s="670">
        <v>1</v>
      </c>
      <c r="N7" s="669">
        <v>3575.6</v>
      </c>
      <c r="O7" s="670"/>
      <c r="P7" s="670">
        <v>1.4733198730891259</v>
      </c>
      <c r="Q7" s="669">
        <v>4469.5</v>
      </c>
      <c r="R7" s="670"/>
      <c r="S7" s="670">
        <v>1.8416498413614075</v>
      </c>
      <c r="T7" s="669"/>
      <c r="U7" s="670"/>
      <c r="V7" s="670"/>
      <c r="W7" s="669"/>
      <c r="X7" s="670"/>
      <c r="Y7" s="670"/>
      <c r="Z7" s="669"/>
      <c r="AA7" s="670"/>
      <c r="AB7" s="671"/>
    </row>
    <row r="8" spans="1:28" ht="14.4" customHeight="1" x14ac:dyDescent="0.3">
      <c r="A8" s="672" t="s">
        <v>1381</v>
      </c>
      <c r="B8" s="673">
        <v>22074209</v>
      </c>
      <c r="C8" s="674"/>
      <c r="D8" s="674">
        <v>1</v>
      </c>
      <c r="E8" s="673">
        <v>23003621</v>
      </c>
      <c r="F8" s="674"/>
      <c r="G8" s="674">
        <v>1.0421039775422984</v>
      </c>
      <c r="H8" s="673">
        <v>22949977</v>
      </c>
      <c r="I8" s="674"/>
      <c r="J8" s="674">
        <v>1.0396738111884327</v>
      </c>
      <c r="K8" s="673">
        <v>1683754.1199999915</v>
      </c>
      <c r="L8" s="674"/>
      <c r="M8" s="674">
        <v>1</v>
      </c>
      <c r="N8" s="673">
        <v>1623717.3899999966</v>
      </c>
      <c r="O8" s="674"/>
      <c r="P8" s="674">
        <v>0.96434352897084807</v>
      </c>
      <c r="Q8" s="673">
        <v>868603.53000000142</v>
      </c>
      <c r="R8" s="674"/>
      <c r="S8" s="674">
        <v>0.51587314304537879</v>
      </c>
      <c r="T8" s="673"/>
      <c r="U8" s="674"/>
      <c r="V8" s="674"/>
      <c r="W8" s="673"/>
      <c r="X8" s="674"/>
      <c r="Y8" s="674"/>
      <c r="Z8" s="673"/>
      <c r="AA8" s="674"/>
      <c r="AB8" s="675"/>
    </row>
    <row r="9" spans="1:28" ht="14.4" customHeight="1" thickBot="1" x14ac:dyDescent="0.35">
      <c r="A9" s="680" t="s">
        <v>1382</v>
      </c>
      <c r="B9" s="676">
        <v>22074209</v>
      </c>
      <c r="C9" s="677"/>
      <c r="D9" s="677">
        <v>1</v>
      </c>
      <c r="E9" s="676">
        <v>23003621</v>
      </c>
      <c r="F9" s="677"/>
      <c r="G9" s="677">
        <v>1.0421039775422984</v>
      </c>
      <c r="H9" s="676">
        <v>22949977</v>
      </c>
      <c r="I9" s="677"/>
      <c r="J9" s="677">
        <v>1.0396738111884327</v>
      </c>
      <c r="K9" s="676">
        <v>1683754.1199999915</v>
      </c>
      <c r="L9" s="677"/>
      <c r="M9" s="677">
        <v>1</v>
      </c>
      <c r="N9" s="676">
        <v>1623717.3899999966</v>
      </c>
      <c r="O9" s="677"/>
      <c r="P9" s="677">
        <v>0.96434352897084807</v>
      </c>
      <c r="Q9" s="676">
        <v>868603.53000000142</v>
      </c>
      <c r="R9" s="677"/>
      <c r="S9" s="677">
        <v>0.51587314304537879</v>
      </c>
      <c r="T9" s="676"/>
      <c r="U9" s="677"/>
      <c r="V9" s="677"/>
      <c r="W9" s="676"/>
      <c r="X9" s="677"/>
      <c r="Y9" s="677"/>
      <c r="Z9" s="676"/>
      <c r="AA9" s="677"/>
      <c r="AB9" s="678"/>
    </row>
    <row r="10" spans="1:28" ht="14.4" customHeight="1" thickBot="1" x14ac:dyDescent="0.35"/>
    <row r="11" spans="1:28" ht="14.4" customHeight="1" x14ac:dyDescent="0.3">
      <c r="A11" s="665" t="s">
        <v>512</v>
      </c>
      <c r="B11" s="666">
        <v>19783234</v>
      </c>
      <c r="C11" s="667"/>
      <c r="D11" s="667">
        <v>1</v>
      </c>
      <c r="E11" s="666">
        <v>20721161</v>
      </c>
      <c r="F11" s="667"/>
      <c r="G11" s="667">
        <v>1.0474101959265103</v>
      </c>
      <c r="H11" s="666">
        <v>20530278</v>
      </c>
      <c r="I11" s="667"/>
      <c r="J11" s="668">
        <v>1.0377614701418383</v>
      </c>
    </row>
    <row r="12" spans="1:28" ht="14.4" customHeight="1" x14ac:dyDescent="0.3">
      <c r="A12" s="679" t="s">
        <v>1384</v>
      </c>
      <c r="B12" s="669">
        <v>2692843</v>
      </c>
      <c r="C12" s="670"/>
      <c r="D12" s="670">
        <v>1</v>
      </c>
      <c r="E12" s="669">
        <v>2253861</v>
      </c>
      <c r="F12" s="670"/>
      <c r="G12" s="670">
        <v>0.83698195550204746</v>
      </c>
      <c r="H12" s="669">
        <v>2276943</v>
      </c>
      <c r="I12" s="670"/>
      <c r="J12" s="671">
        <v>0.84555356550678962</v>
      </c>
    </row>
    <row r="13" spans="1:28" ht="14.4" customHeight="1" x14ac:dyDescent="0.3">
      <c r="A13" s="679" t="s">
        <v>1385</v>
      </c>
      <c r="B13" s="669">
        <v>17090391</v>
      </c>
      <c r="C13" s="670"/>
      <c r="D13" s="670">
        <v>1</v>
      </c>
      <c r="E13" s="669">
        <v>18467300</v>
      </c>
      <c r="F13" s="670"/>
      <c r="G13" s="670">
        <v>1.0805662667401816</v>
      </c>
      <c r="H13" s="669">
        <v>18253335</v>
      </c>
      <c r="I13" s="670"/>
      <c r="J13" s="671">
        <v>1.0680466584995041</v>
      </c>
    </row>
    <row r="14" spans="1:28" ht="14.4" customHeight="1" x14ac:dyDescent="0.3">
      <c r="A14" s="672" t="s">
        <v>845</v>
      </c>
      <c r="B14" s="673">
        <v>2600167.67</v>
      </c>
      <c r="C14" s="674"/>
      <c r="D14" s="674">
        <v>1</v>
      </c>
      <c r="E14" s="673">
        <v>2546005</v>
      </c>
      <c r="F14" s="674"/>
      <c r="G14" s="674">
        <v>0.97916954717001004</v>
      </c>
      <c r="H14" s="673">
        <v>2667144</v>
      </c>
      <c r="I14" s="674"/>
      <c r="J14" s="675">
        <v>1.025758465799246</v>
      </c>
    </row>
    <row r="15" spans="1:28" ht="14.4" customHeight="1" x14ac:dyDescent="0.3">
      <c r="A15" s="679" t="s">
        <v>1384</v>
      </c>
      <c r="B15" s="669">
        <v>1011718.67</v>
      </c>
      <c r="C15" s="670"/>
      <c r="D15" s="670">
        <v>1</v>
      </c>
      <c r="E15" s="669">
        <v>750499</v>
      </c>
      <c r="F15" s="670"/>
      <c r="G15" s="670">
        <v>0.74180602004705509</v>
      </c>
      <c r="H15" s="669">
        <v>875700</v>
      </c>
      <c r="I15" s="670"/>
      <c r="J15" s="671">
        <v>0.86555682519924237</v>
      </c>
    </row>
    <row r="16" spans="1:28" ht="14.4" customHeight="1" x14ac:dyDescent="0.3">
      <c r="A16" s="679" t="s">
        <v>1385</v>
      </c>
      <c r="B16" s="669">
        <v>1588449</v>
      </c>
      <c r="C16" s="670"/>
      <c r="D16" s="670">
        <v>1</v>
      </c>
      <c r="E16" s="669">
        <v>1795506</v>
      </c>
      <c r="F16" s="670"/>
      <c r="G16" s="670">
        <v>1.1303516826791418</v>
      </c>
      <c r="H16" s="669">
        <v>1791444</v>
      </c>
      <c r="I16" s="670"/>
      <c r="J16" s="671">
        <v>1.1277944712105961</v>
      </c>
    </row>
    <row r="17" spans="1:10" ht="14.4" customHeight="1" x14ac:dyDescent="0.3">
      <c r="A17" s="672" t="s">
        <v>517</v>
      </c>
      <c r="B17" s="673">
        <v>426050</v>
      </c>
      <c r="C17" s="674"/>
      <c r="D17" s="674">
        <v>1</v>
      </c>
      <c r="E17" s="673">
        <v>524138</v>
      </c>
      <c r="F17" s="674"/>
      <c r="G17" s="674">
        <v>1.2302264992371787</v>
      </c>
      <c r="H17" s="673">
        <v>574342</v>
      </c>
      <c r="I17" s="674"/>
      <c r="J17" s="675">
        <v>1.3480624339866212</v>
      </c>
    </row>
    <row r="18" spans="1:10" ht="14.4" customHeight="1" thickBot="1" x14ac:dyDescent="0.35">
      <c r="A18" s="680" t="s">
        <v>1385</v>
      </c>
      <c r="B18" s="676">
        <v>426050</v>
      </c>
      <c r="C18" s="677"/>
      <c r="D18" s="677">
        <v>1</v>
      </c>
      <c r="E18" s="676">
        <v>524138</v>
      </c>
      <c r="F18" s="677"/>
      <c r="G18" s="677">
        <v>1.2302264992371787</v>
      </c>
      <c r="H18" s="676">
        <v>574342</v>
      </c>
      <c r="I18" s="677"/>
      <c r="J18" s="678">
        <v>1.3480624339866212</v>
      </c>
    </row>
    <row r="19" spans="1:10" ht="14.4" customHeight="1" x14ac:dyDescent="0.3">
      <c r="A19" s="599" t="s">
        <v>255</v>
      </c>
    </row>
    <row r="20" spans="1:10" ht="14.4" customHeight="1" x14ac:dyDescent="0.3">
      <c r="A20" s="600" t="s">
        <v>669</v>
      </c>
    </row>
    <row r="21" spans="1:10" ht="14.4" customHeight="1" x14ac:dyDescent="0.3">
      <c r="A21" s="599" t="s">
        <v>1386</v>
      </c>
    </row>
    <row r="22" spans="1:10" ht="14.4" customHeight="1" x14ac:dyDescent="0.3">
      <c r="A22" s="599" t="s">
        <v>1387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57" bestFit="1" customWidth="1"/>
    <col min="2" max="2" width="7.77734375" style="236" hidden="1" customWidth="1" outlineLevel="1"/>
    <col min="3" max="3" width="7.77734375" style="236" customWidth="1" collapsed="1"/>
    <col min="4" max="4" width="7.77734375" style="236" customWidth="1"/>
    <col min="5" max="5" width="7.77734375" style="134" hidden="1" customWidth="1" outlineLevel="1"/>
    <col min="6" max="6" width="7.77734375" style="134" customWidth="1" collapsed="1"/>
    <col min="7" max="7" width="7.77734375" style="134" customWidth="1"/>
    <col min="8" max="16384" width="8.88671875" style="157"/>
  </cols>
  <sheetData>
    <row r="1" spans="1:7" ht="18.600000000000001" customHeight="1" thickBot="1" x14ac:dyDescent="0.4">
      <c r="A1" s="472" t="s">
        <v>1399</v>
      </c>
      <c r="B1" s="362"/>
      <c r="C1" s="362"/>
      <c r="D1" s="362"/>
      <c r="E1" s="362"/>
      <c r="F1" s="362"/>
      <c r="G1" s="362"/>
    </row>
    <row r="2" spans="1:7" ht="14.4" customHeight="1" thickBot="1" x14ac:dyDescent="0.35">
      <c r="A2" s="265" t="s">
        <v>278</v>
      </c>
      <c r="B2" s="139"/>
      <c r="C2" s="139"/>
      <c r="D2" s="139"/>
      <c r="E2" s="139"/>
      <c r="F2" s="139"/>
      <c r="G2" s="139"/>
    </row>
    <row r="3" spans="1:7" ht="14.4" customHeight="1" thickBot="1" x14ac:dyDescent="0.35">
      <c r="A3" s="306" t="s">
        <v>135</v>
      </c>
      <c r="B3" s="292">
        <f t="shared" ref="B3:G3" si="0">SUBTOTAL(9,B6:B1048576)</f>
        <v>28350</v>
      </c>
      <c r="C3" s="293">
        <f t="shared" si="0"/>
        <v>27941</v>
      </c>
      <c r="D3" s="305">
        <f t="shared" si="0"/>
        <v>29030</v>
      </c>
      <c r="E3" s="253">
        <f t="shared" si="0"/>
        <v>22809451.670000002</v>
      </c>
      <c r="F3" s="251">
        <f t="shared" si="0"/>
        <v>23791304</v>
      </c>
      <c r="G3" s="294">
        <f t="shared" si="0"/>
        <v>23771764</v>
      </c>
    </row>
    <row r="4" spans="1:7" ht="14.4" customHeight="1" x14ac:dyDescent="0.3">
      <c r="A4" s="473" t="s">
        <v>143</v>
      </c>
      <c r="B4" s="478" t="s">
        <v>216</v>
      </c>
      <c r="C4" s="476"/>
      <c r="D4" s="479"/>
      <c r="E4" s="478" t="s">
        <v>106</v>
      </c>
      <c r="F4" s="476"/>
      <c r="G4" s="479"/>
    </row>
    <row r="5" spans="1:7" ht="14.4" customHeight="1" thickBot="1" x14ac:dyDescent="0.35">
      <c r="A5" s="660"/>
      <c r="B5" s="661">
        <v>2015</v>
      </c>
      <c r="C5" s="662">
        <v>2018</v>
      </c>
      <c r="D5" s="681">
        <v>2019</v>
      </c>
      <c r="E5" s="661">
        <v>2015</v>
      </c>
      <c r="F5" s="662">
        <v>2018</v>
      </c>
      <c r="G5" s="681">
        <v>2019</v>
      </c>
    </row>
    <row r="6" spans="1:7" ht="14.4" customHeight="1" x14ac:dyDescent="0.3">
      <c r="A6" s="651" t="s">
        <v>1388</v>
      </c>
      <c r="B6" s="144">
        <v>485</v>
      </c>
      <c r="C6" s="144">
        <v>613</v>
      </c>
      <c r="D6" s="144">
        <v>724</v>
      </c>
      <c r="E6" s="682">
        <v>333234</v>
      </c>
      <c r="F6" s="682">
        <v>387856</v>
      </c>
      <c r="G6" s="683">
        <v>582265</v>
      </c>
    </row>
    <row r="7" spans="1:7" ht="14.4" customHeight="1" x14ac:dyDescent="0.3">
      <c r="A7" s="652" t="s">
        <v>1384</v>
      </c>
      <c r="B7" s="644">
        <v>5146</v>
      </c>
      <c r="C7" s="644">
        <v>3789</v>
      </c>
      <c r="D7" s="644">
        <v>3865</v>
      </c>
      <c r="E7" s="684">
        <v>3704561.6700000004</v>
      </c>
      <c r="F7" s="684">
        <v>3004360</v>
      </c>
      <c r="G7" s="685">
        <v>3152643</v>
      </c>
    </row>
    <row r="8" spans="1:7" ht="14.4" customHeight="1" x14ac:dyDescent="0.3">
      <c r="A8" s="652" t="s">
        <v>674</v>
      </c>
      <c r="B8" s="644">
        <v>3</v>
      </c>
      <c r="C8" s="644"/>
      <c r="D8" s="644">
        <v>270</v>
      </c>
      <c r="E8" s="684">
        <v>601</v>
      </c>
      <c r="F8" s="684"/>
      <c r="G8" s="685">
        <v>94617</v>
      </c>
    </row>
    <row r="9" spans="1:7" ht="14.4" customHeight="1" x14ac:dyDescent="0.3">
      <c r="A9" s="652" t="s">
        <v>1389</v>
      </c>
      <c r="B9" s="644"/>
      <c r="C9" s="644"/>
      <c r="D9" s="644">
        <v>374</v>
      </c>
      <c r="E9" s="684"/>
      <c r="F9" s="684"/>
      <c r="G9" s="685">
        <v>169274</v>
      </c>
    </row>
    <row r="10" spans="1:7" ht="14.4" customHeight="1" x14ac:dyDescent="0.3">
      <c r="A10" s="652" t="s">
        <v>1390</v>
      </c>
      <c r="B10" s="644">
        <v>354</v>
      </c>
      <c r="C10" s="644"/>
      <c r="D10" s="644"/>
      <c r="E10" s="684">
        <v>278675</v>
      </c>
      <c r="F10" s="684"/>
      <c r="G10" s="685"/>
    </row>
    <row r="11" spans="1:7" ht="14.4" customHeight="1" x14ac:dyDescent="0.3">
      <c r="A11" s="652" t="s">
        <v>676</v>
      </c>
      <c r="B11" s="644">
        <v>285</v>
      </c>
      <c r="C11" s="644">
        <v>364</v>
      </c>
      <c r="D11" s="644">
        <v>392</v>
      </c>
      <c r="E11" s="684">
        <v>63851</v>
      </c>
      <c r="F11" s="684">
        <v>197528</v>
      </c>
      <c r="G11" s="685">
        <v>152611</v>
      </c>
    </row>
    <row r="12" spans="1:7" ht="14.4" customHeight="1" x14ac:dyDescent="0.3">
      <c r="A12" s="652" t="s">
        <v>1391</v>
      </c>
      <c r="B12" s="644">
        <v>206</v>
      </c>
      <c r="C12" s="644">
        <v>277</v>
      </c>
      <c r="D12" s="644">
        <v>581</v>
      </c>
      <c r="E12" s="684">
        <v>38861</v>
      </c>
      <c r="F12" s="684">
        <v>63425</v>
      </c>
      <c r="G12" s="685">
        <v>217047</v>
      </c>
    </row>
    <row r="13" spans="1:7" ht="14.4" customHeight="1" x14ac:dyDescent="0.3">
      <c r="A13" s="652" t="s">
        <v>1392</v>
      </c>
      <c r="B13" s="644">
        <v>348</v>
      </c>
      <c r="C13" s="644">
        <v>455</v>
      </c>
      <c r="D13" s="644">
        <v>257</v>
      </c>
      <c r="E13" s="684">
        <v>114199</v>
      </c>
      <c r="F13" s="684">
        <v>208404</v>
      </c>
      <c r="G13" s="685">
        <v>116608</v>
      </c>
    </row>
    <row r="14" spans="1:7" ht="14.4" customHeight="1" x14ac:dyDescent="0.3">
      <c r="A14" s="652" t="s">
        <v>1393</v>
      </c>
      <c r="B14" s="644"/>
      <c r="C14" s="644">
        <v>235</v>
      </c>
      <c r="D14" s="644">
        <v>360</v>
      </c>
      <c r="E14" s="684"/>
      <c r="F14" s="684">
        <v>190249</v>
      </c>
      <c r="G14" s="685">
        <v>323946</v>
      </c>
    </row>
    <row r="15" spans="1:7" ht="14.4" customHeight="1" x14ac:dyDescent="0.3">
      <c r="A15" s="652" t="s">
        <v>679</v>
      </c>
      <c r="B15" s="644">
        <v>334</v>
      </c>
      <c r="C15" s="644">
        <v>858</v>
      </c>
      <c r="D15" s="644">
        <v>355</v>
      </c>
      <c r="E15" s="684">
        <v>259382</v>
      </c>
      <c r="F15" s="684">
        <v>539412</v>
      </c>
      <c r="G15" s="685">
        <v>353212</v>
      </c>
    </row>
    <row r="16" spans="1:7" ht="14.4" customHeight="1" x14ac:dyDescent="0.3">
      <c r="A16" s="652" t="s">
        <v>1394</v>
      </c>
      <c r="B16" s="644">
        <v>217</v>
      </c>
      <c r="C16" s="644">
        <v>399</v>
      </c>
      <c r="D16" s="644">
        <v>269</v>
      </c>
      <c r="E16" s="684">
        <v>43828</v>
      </c>
      <c r="F16" s="684">
        <v>169521</v>
      </c>
      <c r="G16" s="685">
        <v>112596</v>
      </c>
    </row>
    <row r="17" spans="1:7" ht="14.4" customHeight="1" x14ac:dyDescent="0.3">
      <c r="A17" s="652" t="s">
        <v>1395</v>
      </c>
      <c r="B17" s="644">
        <v>137</v>
      </c>
      <c r="C17" s="644">
        <v>300</v>
      </c>
      <c r="D17" s="644">
        <v>218</v>
      </c>
      <c r="E17" s="684">
        <v>31099</v>
      </c>
      <c r="F17" s="684">
        <v>150729</v>
      </c>
      <c r="G17" s="685">
        <v>82325</v>
      </c>
    </row>
    <row r="18" spans="1:7" ht="14.4" customHeight="1" x14ac:dyDescent="0.3">
      <c r="A18" s="652" t="s">
        <v>1396</v>
      </c>
      <c r="B18" s="644"/>
      <c r="C18" s="644"/>
      <c r="D18" s="644">
        <v>147</v>
      </c>
      <c r="E18" s="684"/>
      <c r="F18" s="684"/>
      <c r="G18" s="685">
        <v>78191</v>
      </c>
    </row>
    <row r="19" spans="1:7" ht="14.4" customHeight="1" x14ac:dyDescent="0.3">
      <c r="A19" s="652" t="s">
        <v>680</v>
      </c>
      <c r="B19" s="644">
        <v>20404</v>
      </c>
      <c r="C19" s="644">
        <v>19808</v>
      </c>
      <c r="D19" s="644">
        <v>20608</v>
      </c>
      <c r="E19" s="684">
        <v>17599613</v>
      </c>
      <c r="F19" s="684">
        <v>18247946</v>
      </c>
      <c r="G19" s="685">
        <v>17522373</v>
      </c>
    </row>
    <row r="20" spans="1:7" ht="14.4" customHeight="1" x14ac:dyDescent="0.3">
      <c r="A20" s="652" t="s">
        <v>682</v>
      </c>
      <c r="B20" s="644">
        <v>431</v>
      </c>
      <c r="C20" s="644">
        <v>357</v>
      </c>
      <c r="D20" s="644">
        <v>166</v>
      </c>
      <c r="E20" s="684">
        <v>341547</v>
      </c>
      <c r="F20" s="684">
        <v>325580</v>
      </c>
      <c r="G20" s="685">
        <v>422050</v>
      </c>
    </row>
    <row r="21" spans="1:7" ht="14.4" customHeight="1" x14ac:dyDescent="0.3">
      <c r="A21" s="652" t="s">
        <v>1397</v>
      </c>
      <c r="B21" s="644"/>
      <c r="C21" s="644">
        <v>78</v>
      </c>
      <c r="D21" s="644"/>
      <c r="E21" s="684"/>
      <c r="F21" s="684">
        <v>44274</v>
      </c>
      <c r="G21" s="685"/>
    </row>
    <row r="22" spans="1:7" ht="14.4" customHeight="1" thickBot="1" x14ac:dyDescent="0.35">
      <c r="A22" s="688" t="s">
        <v>1398</v>
      </c>
      <c r="B22" s="646"/>
      <c r="C22" s="646">
        <v>408</v>
      </c>
      <c r="D22" s="646">
        <v>444</v>
      </c>
      <c r="E22" s="686"/>
      <c r="F22" s="686">
        <v>262020</v>
      </c>
      <c r="G22" s="687">
        <v>392006</v>
      </c>
    </row>
    <row r="23" spans="1:7" ht="14.4" customHeight="1" x14ac:dyDescent="0.3">
      <c r="A23" s="599" t="s">
        <v>255</v>
      </c>
    </row>
    <row r="24" spans="1:7" ht="14.4" customHeight="1" x14ac:dyDescent="0.3">
      <c r="A24" s="600" t="s">
        <v>669</v>
      </c>
    </row>
    <row r="25" spans="1:7" ht="14.4" customHeight="1" x14ac:dyDescent="0.3">
      <c r="A25" s="599" t="s">
        <v>1386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2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57" customWidth="1"/>
    <col min="2" max="2" width="8.6640625" style="157" bestFit="1" customWidth="1"/>
    <col min="3" max="3" width="6.109375" style="157" customWidth="1"/>
    <col min="4" max="4" width="2.109375" style="157" bestFit="1" customWidth="1"/>
    <col min="5" max="5" width="8" style="157" customWidth="1"/>
    <col min="6" max="6" width="50.88671875" style="157" bestFit="1" customWidth="1" collapsed="1"/>
    <col min="7" max="8" width="11.109375" style="236" hidden="1" customWidth="1" outlineLevel="1"/>
    <col min="9" max="10" width="9.33203125" style="157" hidden="1" customWidth="1"/>
    <col min="11" max="12" width="11.109375" style="236" customWidth="1"/>
    <col min="13" max="14" width="9.33203125" style="157" hidden="1" customWidth="1"/>
    <col min="15" max="16" width="11.109375" style="236" customWidth="1"/>
    <col min="17" max="17" width="11.109375" style="239" customWidth="1"/>
    <col min="18" max="18" width="11.109375" style="236" customWidth="1"/>
    <col min="19" max="16384" width="8.88671875" style="157"/>
  </cols>
  <sheetData>
    <row r="1" spans="1:18" ht="18.600000000000001" customHeight="1" thickBot="1" x14ac:dyDescent="0.4">
      <c r="A1" s="362" t="s">
        <v>1680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</row>
    <row r="2" spans="1:18" ht="14.4" customHeight="1" thickBot="1" x14ac:dyDescent="0.35">
      <c r="A2" s="265" t="s">
        <v>278</v>
      </c>
      <c r="B2" s="226"/>
      <c r="C2" s="226"/>
      <c r="D2" s="139"/>
      <c r="E2" s="139"/>
      <c r="F2" s="139"/>
      <c r="G2" s="259"/>
      <c r="H2" s="259"/>
      <c r="I2" s="139"/>
      <c r="J2" s="139"/>
      <c r="K2" s="259"/>
      <c r="L2" s="259"/>
      <c r="M2" s="139"/>
      <c r="N2" s="139"/>
      <c r="O2" s="259"/>
      <c r="P2" s="259"/>
      <c r="Q2" s="256"/>
      <c r="R2" s="259"/>
    </row>
    <row r="3" spans="1:18" ht="14.4" customHeight="1" thickBot="1" x14ac:dyDescent="0.35">
      <c r="F3" s="100" t="s">
        <v>135</v>
      </c>
      <c r="G3" s="130">
        <f t="shared" ref="G3:P3" si="0">SUBTOTAL(9,G6:G1048576)</f>
        <v>29016.73</v>
      </c>
      <c r="H3" s="131">
        <f t="shared" si="0"/>
        <v>24495632.690000005</v>
      </c>
      <c r="I3" s="74"/>
      <c r="J3" s="74"/>
      <c r="K3" s="131">
        <f t="shared" si="0"/>
        <v>28539.58</v>
      </c>
      <c r="L3" s="131">
        <f t="shared" si="0"/>
        <v>25418596.99000001</v>
      </c>
      <c r="M3" s="74"/>
      <c r="N3" s="74"/>
      <c r="O3" s="131">
        <f t="shared" si="0"/>
        <v>29651.79</v>
      </c>
      <c r="P3" s="131">
        <f t="shared" si="0"/>
        <v>24644837.030000005</v>
      </c>
      <c r="Q3" s="75">
        <f>IF(L3=0,0,P3/L3)</f>
        <v>0.96955929706488475</v>
      </c>
      <c r="R3" s="132">
        <f>IF(O3=0,0,P3/O3)</f>
        <v>831.14162854923779</v>
      </c>
    </row>
    <row r="4" spans="1:18" ht="14.4" customHeight="1" x14ac:dyDescent="0.3">
      <c r="A4" s="480" t="s">
        <v>220</v>
      </c>
      <c r="B4" s="480" t="s">
        <v>102</v>
      </c>
      <c r="C4" s="488" t="s">
        <v>0</v>
      </c>
      <c r="D4" s="482" t="s">
        <v>103</v>
      </c>
      <c r="E4" s="487" t="s">
        <v>76</v>
      </c>
      <c r="F4" s="483" t="s">
        <v>70</v>
      </c>
      <c r="G4" s="484">
        <v>2015</v>
      </c>
      <c r="H4" s="485"/>
      <c r="I4" s="129"/>
      <c r="J4" s="129"/>
      <c r="K4" s="484">
        <v>2018</v>
      </c>
      <c r="L4" s="485"/>
      <c r="M4" s="129"/>
      <c r="N4" s="129"/>
      <c r="O4" s="484">
        <v>2019</v>
      </c>
      <c r="P4" s="485"/>
      <c r="Q4" s="486" t="s">
        <v>2</v>
      </c>
      <c r="R4" s="481" t="s">
        <v>105</v>
      </c>
    </row>
    <row r="5" spans="1:18" ht="14.4" customHeight="1" thickBot="1" x14ac:dyDescent="0.35">
      <c r="A5" s="689"/>
      <c r="B5" s="689"/>
      <c r="C5" s="690"/>
      <c r="D5" s="691"/>
      <c r="E5" s="692"/>
      <c r="F5" s="693"/>
      <c r="G5" s="694" t="s">
        <v>77</v>
      </c>
      <c r="H5" s="695" t="s">
        <v>14</v>
      </c>
      <c r="I5" s="696"/>
      <c r="J5" s="696"/>
      <c r="K5" s="694" t="s">
        <v>77</v>
      </c>
      <c r="L5" s="695" t="s">
        <v>14</v>
      </c>
      <c r="M5" s="696"/>
      <c r="N5" s="696"/>
      <c r="O5" s="694" t="s">
        <v>77</v>
      </c>
      <c r="P5" s="695" t="s">
        <v>14</v>
      </c>
      <c r="Q5" s="697"/>
      <c r="R5" s="698"/>
    </row>
    <row r="6" spans="1:18" ht="14.4" customHeight="1" x14ac:dyDescent="0.3">
      <c r="A6" s="619" t="s">
        <v>1400</v>
      </c>
      <c r="B6" s="620" t="s">
        <v>1401</v>
      </c>
      <c r="C6" s="620" t="s">
        <v>845</v>
      </c>
      <c r="D6" s="620" t="s">
        <v>1402</v>
      </c>
      <c r="E6" s="620" t="s">
        <v>1403</v>
      </c>
      <c r="F6" s="620" t="s">
        <v>1404</v>
      </c>
      <c r="G6" s="144">
        <v>1</v>
      </c>
      <c r="H6" s="144">
        <v>893.9</v>
      </c>
      <c r="I6" s="620">
        <v>1</v>
      </c>
      <c r="J6" s="620">
        <v>893.9</v>
      </c>
      <c r="K6" s="144">
        <v>4</v>
      </c>
      <c r="L6" s="144">
        <v>3575.6</v>
      </c>
      <c r="M6" s="620">
        <v>4</v>
      </c>
      <c r="N6" s="620">
        <v>893.9</v>
      </c>
      <c r="O6" s="144">
        <v>5</v>
      </c>
      <c r="P6" s="144">
        <v>4469.5</v>
      </c>
      <c r="Q6" s="625">
        <v>5</v>
      </c>
      <c r="R6" s="643">
        <v>893.9</v>
      </c>
    </row>
    <row r="7" spans="1:18" ht="14.4" customHeight="1" x14ac:dyDescent="0.3">
      <c r="A7" s="626" t="s">
        <v>1400</v>
      </c>
      <c r="B7" s="627" t="s">
        <v>1401</v>
      </c>
      <c r="C7" s="627" t="s">
        <v>845</v>
      </c>
      <c r="D7" s="627" t="s">
        <v>1402</v>
      </c>
      <c r="E7" s="627" t="s">
        <v>1405</v>
      </c>
      <c r="F7" s="627" t="s">
        <v>1406</v>
      </c>
      <c r="G7" s="644">
        <v>3</v>
      </c>
      <c r="H7" s="644">
        <v>1533</v>
      </c>
      <c r="I7" s="627">
        <v>1</v>
      </c>
      <c r="J7" s="627">
        <v>511</v>
      </c>
      <c r="K7" s="644"/>
      <c r="L7" s="644"/>
      <c r="M7" s="627"/>
      <c r="N7" s="627"/>
      <c r="O7" s="644"/>
      <c r="P7" s="644"/>
      <c r="Q7" s="632"/>
      <c r="R7" s="645"/>
    </row>
    <row r="8" spans="1:18" ht="14.4" customHeight="1" x14ac:dyDescent="0.3">
      <c r="A8" s="626" t="s">
        <v>1400</v>
      </c>
      <c r="B8" s="627" t="s">
        <v>1401</v>
      </c>
      <c r="C8" s="627" t="s">
        <v>845</v>
      </c>
      <c r="D8" s="627" t="s">
        <v>1407</v>
      </c>
      <c r="E8" s="627" t="s">
        <v>1408</v>
      </c>
      <c r="F8" s="627" t="s">
        <v>1409</v>
      </c>
      <c r="G8" s="644">
        <v>1</v>
      </c>
      <c r="H8" s="644">
        <v>111.11</v>
      </c>
      <c r="I8" s="627">
        <v>1</v>
      </c>
      <c r="J8" s="627">
        <v>111.11</v>
      </c>
      <c r="K8" s="644"/>
      <c r="L8" s="644"/>
      <c r="M8" s="627"/>
      <c r="N8" s="627"/>
      <c r="O8" s="644"/>
      <c r="P8" s="644"/>
      <c r="Q8" s="632"/>
      <c r="R8" s="645"/>
    </row>
    <row r="9" spans="1:18" ht="14.4" customHeight="1" x14ac:dyDescent="0.3">
      <c r="A9" s="626" t="s">
        <v>1400</v>
      </c>
      <c r="B9" s="627" t="s">
        <v>1401</v>
      </c>
      <c r="C9" s="627" t="s">
        <v>845</v>
      </c>
      <c r="D9" s="627" t="s">
        <v>1407</v>
      </c>
      <c r="E9" s="627" t="s">
        <v>1410</v>
      </c>
      <c r="F9" s="627" t="s">
        <v>1411</v>
      </c>
      <c r="G9" s="644">
        <v>3</v>
      </c>
      <c r="H9" s="644">
        <v>2226</v>
      </c>
      <c r="I9" s="627">
        <v>1</v>
      </c>
      <c r="J9" s="627">
        <v>742</v>
      </c>
      <c r="K9" s="644">
        <v>6</v>
      </c>
      <c r="L9" s="644">
        <v>4458</v>
      </c>
      <c r="M9" s="627">
        <v>2.0026954177897576</v>
      </c>
      <c r="N9" s="627">
        <v>743</v>
      </c>
      <c r="O9" s="644">
        <v>7</v>
      </c>
      <c r="P9" s="644">
        <v>5222</v>
      </c>
      <c r="Q9" s="632">
        <v>2.3459119496855347</v>
      </c>
      <c r="R9" s="645">
        <v>746</v>
      </c>
    </row>
    <row r="10" spans="1:18" ht="14.4" customHeight="1" x14ac:dyDescent="0.3">
      <c r="A10" s="626" t="s">
        <v>1400</v>
      </c>
      <c r="B10" s="627" t="s">
        <v>1401</v>
      </c>
      <c r="C10" s="627" t="s">
        <v>845</v>
      </c>
      <c r="D10" s="627" t="s">
        <v>1407</v>
      </c>
      <c r="E10" s="627" t="s">
        <v>1412</v>
      </c>
      <c r="F10" s="627" t="s">
        <v>1413</v>
      </c>
      <c r="G10" s="644">
        <v>759</v>
      </c>
      <c r="H10" s="644">
        <v>99429</v>
      </c>
      <c r="I10" s="627">
        <v>1</v>
      </c>
      <c r="J10" s="627">
        <v>131</v>
      </c>
      <c r="K10" s="644">
        <v>828</v>
      </c>
      <c r="L10" s="644">
        <v>109296</v>
      </c>
      <c r="M10" s="627">
        <v>1.0992366412213741</v>
      </c>
      <c r="N10" s="627">
        <v>132</v>
      </c>
      <c r="O10" s="644">
        <v>868</v>
      </c>
      <c r="P10" s="644">
        <v>114576</v>
      </c>
      <c r="Q10" s="632">
        <v>1.1523398606040491</v>
      </c>
      <c r="R10" s="645">
        <v>132</v>
      </c>
    </row>
    <row r="11" spans="1:18" ht="14.4" customHeight="1" x14ac:dyDescent="0.3">
      <c r="A11" s="626" t="s">
        <v>1400</v>
      </c>
      <c r="B11" s="627" t="s">
        <v>1401</v>
      </c>
      <c r="C11" s="627" t="s">
        <v>845</v>
      </c>
      <c r="D11" s="627" t="s">
        <v>1407</v>
      </c>
      <c r="E11" s="627" t="s">
        <v>1414</v>
      </c>
      <c r="F11" s="627" t="s">
        <v>1415</v>
      </c>
      <c r="G11" s="644">
        <v>151</v>
      </c>
      <c r="H11" s="644">
        <v>42431</v>
      </c>
      <c r="I11" s="627">
        <v>1</v>
      </c>
      <c r="J11" s="627">
        <v>281</v>
      </c>
      <c r="K11" s="644">
        <v>145</v>
      </c>
      <c r="L11" s="644">
        <v>40890</v>
      </c>
      <c r="M11" s="627">
        <v>0.96368221347599636</v>
      </c>
      <c r="N11" s="627">
        <v>282</v>
      </c>
      <c r="O11" s="644">
        <v>131</v>
      </c>
      <c r="P11" s="644">
        <v>37073</v>
      </c>
      <c r="Q11" s="632">
        <v>0.87372439961349013</v>
      </c>
      <c r="R11" s="645">
        <v>283</v>
      </c>
    </row>
    <row r="12" spans="1:18" ht="14.4" customHeight="1" x14ac:dyDescent="0.3">
      <c r="A12" s="626" t="s">
        <v>1400</v>
      </c>
      <c r="B12" s="627" t="s">
        <v>1401</v>
      </c>
      <c r="C12" s="627" t="s">
        <v>845</v>
      </c>
      <c r="D12" s="627" t="s">
        <v>1407</v>
      </c>
      <c r="E12" s="627" t="s">
        <v>1416</v>
      </c>
      <c r="F12" s="627" t="s">
        <v>1417</v>
      </c>
      <c r="G12" s="644">
        <v>5</v>
      </c>
      <c r="H12" s="644">
        <v>2455</v>
      </c>
      <c r="I12" s="627">
        <v>1</v>
      </c>
      <c r="J12" s="627">
        <v>491</v>
      </c>
      <c r="K12" s="644">
        <v>6</v>
      </c>
      <c r="L12" s="644">
        <v>2952</v>
      </c>
      <c r="M12" s="627">
        <v>1.2024439918533605</v>
      </c>
      <c r="N12" s="627">
        <v>492</v>
      </c>
      <c r="O12" s="644">
        <v>8</v>
      </c>
      <c r="P12" s="644">
        <v>3960</v>
      </c>
      <c r="Q12" s="632">
        <v>1.6130346232179227</v>
      </c>
      <c r="R12" s="645">
        <v>495</v>
      </c>
    </row>
    <row r="13" spans="1:18" ht="14.4" customHeight="1" x14ac:dyDescent="0.3">
      <c r="A13" s="626" t="s">
        <v>1400</v>
      </c>
      <c r="B13" s="627" t="s">
        <v>1401</v>
      </c>
      <c r="C13" s="627" t="s">
        <v>845</v>
      </c>
      <c r="D13" s="627" t="s">
        <v>1407</v>
      </c>
      <c r="E13" s="627" t="s">
        <v>1418</v>
      </c>
      <c r="F13" s="627" t="s">
        <v>1419</v>
      </c>
      <c r="G13" s="644">
        <v>1</v>
      </c>
      <c r="H13" s="644">
        <v>555.55999999999995</v>
      </c>
      <c r="I13" s="627">
        <v>1</v>
      </c>
      <c r="J13" s="627">
        <v>555.55999999999995</v>
      </c>
      <c r="K13" s="644"/>
      <c r="L13" s="644"/>
      <c r="M13" s="627"/>
      <c r="N13" s="627"/>
      <c r="O13" s="644"/>
      <c r="P13" s="644"/>
      <c r="Q13" s="632"/>
      <c r="R13" s="645"/>
    </row>
    <row r="14" spans="1:18" ht="14.4" customHeight="1" x14ac:dyDescent="0.3">
      <c r="A14" s="626" t="s">
        <v>1400</v>
      </c>
      <c r="B14" s="627" t="s">
        <v>1401</v>
      </c>
      <c r="C14" s="627" t="s">
        <v>845</v>
      </c>
      <c r="D14" s="627" t="s">
        <v>1407</v>
      </c>
      <c r="E14" s="627" t="s">
        <v>1420</v>
      </c>
      <c r="F14" s="627" t="s">
        <v>1421</v>
      </c>
      <c r="G14" s="644">
        <v>761</v>
      </c>
      <c r="H14" s="644">
        <v>564662</v>
      </c>
      <c r="I14" s="627">
        <v>1</v>
      </c>
      <c r="J14" s="627">
        <v>742</v>
      </c>
      <c r="K14" s="644">
        <v>825</v>
      </c>
      <c r="L14" s="644">
        <v>612975</v>
      </c>
      <c r="M14" s="627">
        <v>1.0855609196297962</v>
      </c>
      <c r="N14" s="627">
        <v>743</v>
      </c>
      <c r="O14" s="644">
        <v>866</v>
      </c>
      <c r="P14" s="644">
        <v>646036</v>
      </c>
      <c r="Q14" s="632">
        <v>1.1441109902915372</v>
      </c>
      <c r="R14" s="645">
        <v>746</v>
      </c>
    </row>
    <row r="15" spans="1:18" ht="14.4" customHeight="1" x14ac:dyDescent="0.3">
      <c r="A15" s="626" t="s">
        <v>1400</v>
      </c>
      <c r="B15" s="627" t="s">
        <v>1401</v>
      </c>
      <c r="C15" s="627" t="s">
        <v>845</v>
      </c>
      <c r="D15" s="627" t="s">
        <v>1407</v>
      </c>
      <c r="E15" s="627" t="s">
        <v>1422</v>
      </c>
      <c r="F15" s="627" t="s">
        <v>1423</v>
      </c>
      <c r="G15" s="644">
        <v>63</v>
      </c>
      <c r="H15" s="644">
        <v>23373</v>
      </c>
      <c r="I15" s="627">
        <v>1</v>
      </c>
      <c r="J15" s="627">
        <v>371</v>
      </c>
      <c r="K15" s="644">
        <v>46</v>
      </c>
      <c r="L15" s="644">
        <v>17112</v>
      </c>
      <c r="M15" s="627">
        <v>0.73212681298934668</v>
      </c>
      <c r="N15" s="627">
        <v>372</v>
      </c>
      <c r="O15" s="644">
        <v>40</v>
      </c>
      <c r="P15" s="644">
        <v>14920</v>
      </c>
      <c r="Q15" s="632">
        <v>0.63834338766953325</v>
      </c>
      <c r="R15" s="645">
        <v>373</v>
      </c>
    </row>
    <row r="16" spans="1:18" ht="14.4" customHeight="1" x14ac:dyDescent="0.3">
      <c r="A16" s="626" t="s">
        <v>1400</v>
      </c>
      <c r="B16" s="627" t="s">
        <v>1424</v>
      </c>
      <c r="C16" s="627" t="s">
        <v>512</v>
      </c>
      <c r="D16" s="627" t="s">
        <v>1425</v>
      </c>
      <c r="E16" s="627" t="s">
        <v>1426</v>
      </c>
      <c r="F16" s="627" t="s">
        <v>575</v>
      </c>
      <c r="G16" s="644">
        <v>1</v>
      </c>
      <c r="H16" s="644">
        <v>855.64</v>
      </c>
      <c r="I16" s="627">
        <v>1</v>
      </c>
      <c r="J16" s="627">
        <v>855.64</v>
      </c>
      <c r="K16" s="644"/>
      <c r="L16" s="644"/>
      <c r="M16" s="627"/>
      <c r="N16" s="627"/>
      <c r="O16" s="644"/>
      <c r="P16" s="644"/>
      <c r="Q16" s="632"/>
      <c r="R16" s="645"/>
    </row>
    <row r="17" spans="1:18" ht="14.4" customHeight="1" x14ac:dyDescent="0.3">
      <c r="A17" s="626" t="s">
        <v>1400</v>
      </c>
      <c r="B17" s="627" t="s">
        <v>1424</v>
      </c>
      <c r="C17" s="627" t="s">
        <v>512</v>
      </c>
      <c r="D17" s="627" t="s">
        <v>1425</v>
      </c>
      <c r="E17" s="627" t="s">
        <v>1427</v>
      </c>
      <c r="F17" s="627" t="s">
        <v>575</v>
      </c>
      <c r="G17" s="644">
        <v>42</v>
      </c>
      <c r="H17" s="644">
        <v>71873.019999999975</v>
      </c>
      <c r="I17" s="627">
        <v>1</v>
      </c>
      <c r="J17" s="627">
        <v>1711.2623809523805</v>
      </c>
      <c r="K17" s="644">
        <v>7</v>
      </c>
      <c r="L17" s="644">
        <v>12174.200000000003</v>
      </c>
      <c r="M17" s="627">
        <v>0.16938484009716034</v>
      </c>
      <c r="N17" s="627">
        <v>1739.171428571429</v>
      </c>
      <c r="O17" s="644">
        <v>5</v>
      </c>
      <c r="P17" s="644">
        <v>8149.98</v>
      </c>
      <c r="Q17" s="632">
        <v>0.11339414984927589</v>
      </c>
      <c r="R17" s="645">
        <v>1629.9959999999999</v>
      </c>
    </row>
    <row r="18" spans="1:18" ht="14.4" customHeight="1" x14ac:dyDescent="0.3">
      <c r="A18" s="626" t="s">
        <v>1400</v>
      </c>
      <c r="B18" s="627" t="s">
        <v>1424</v>
      </c>
      <c r="C18" s="627" t="s">
        <v>512</v>
      </c>
      <c r="D18" s="627" t="s">
        <v>1425</v>
      </c>
      <c r="E18" s="627" t="s">
        <v>1428</v>
      </c>
      <c r="F18" s="627" t="s">
        <v>641</v>
      </c>
      <c r="G18" s="644">
        <v>67.730000000000018</v>
      </c>
      <c r="H18" s="644">
        <v>183439.31000000003</v>
      </c>
      <c r="I18" s="627">
        <v>1</v>
      </c>
      <c r="J18" s="627">
        <v>2708.3908164771883</v>
      </c>
      <c r="K18" s="644">
        <v>84.17000000000003</v>
      </c>
      <c r="L18" s="644">
        <v>218052.03999999986</v>
      </c>
      <c r="M18" s="627">
        <v>1.1886876373444701</v>
      </c>
      <c r="N18" s="627">
        <v>2590.6147083283804</v>
      </c>
      <c r="O18" s="644"/>
      <c r="P18" s="644"/>
      <c r="Q18" s="632"/>
      <c r="R18" s="645"/>
    </row>
    <row r="19" spans="1:18" ht="14.4" customHeight="1" x14ac:dyDescent="0.3">
      <c r="A19" s="626" t="s">
        <v>1400</v>
      </c>
      <c r="B19" s="627" t="s">
        <v>1424</v>
      </c>
      <c r="C19" s="627" t="s">
        <v>512</v>
      </c>
      <c r="D19" s="627" t="s">
        <v>1425</v>
      </c>
      <c r="E19" s="627" t="s">
        <v>1429</v>
      </c>
      <c r="F19" s="627" t="s">
        <v>641</v>
      </c>
      <c r="G19" s="644">
        <v>9.6</v>
      </c>
      <c r="H19" s="644">
        <v>64992.959999999963</v>
      </c>
      <c r="I19" s="627">
        <v>1</v>
      </c>
      <c r="J19" s="627">
        <v>6770.0999999999967</v>
      </c>
      <c r="K19" s="644">
        <v>13.4</v>
      </c>
      <c r="L19" s="644">
        <v>86782.469999999987</v>
      </c>
      <c r="M19" s="627">
        <v>1.3352595419565447</v>
      </c>
      <c r="N19" s="627">
        <v>6476.3037313432824</v>
      </c>
      <c r="O19" s="644"/>
      <c r="P19" s="644"/>
      <c r="Q19" s="632"/>
      <c r="R19" s="645"/>
    </row>
    <row r="20" spans="1:18" ht="14.4" customHeight="1" x14ac:dyDescent="0.3">
      <c r="A20" s="626" t="s">
        <v>1400</v>
      </c>
      <c r="B20" s="627" t="s">
        <v>1424</v>
      </c>
      <c r="C20" s="627" t="s">
        <v>512</v>
      </c>
      <c r="D20" s="627" t="s">
        <v>1425</v>
      </c>
      <c r="E20" s="627" t="s">
        <v>1430</v>
      </c>
      <c r="F20" s="627" t="s">
        <v>1431</v>
      </c>
      <c r="G20" s="644">
        <v>74.750000000000028</v>
      </c>
      <c r="H20" s="644">
        <v>75110.800000000017</v>
      </c>
      <c r="I20" s="627">
        <v>1</v>
      </c>
      <c r="J20" s="627">
        <v>1004.8267558528427</v>
      </c>
      <c r="K20" s="644"/>
      <c r="L20" s="644"/>
      <c r="M20" s="627"/>
      <c r="N20" s="627"/>
      <c r="O20" s="644"/>
      <c r="P20" s="644"/>
      <c r="Q20" s="632"/>
      <c r="R20" s="645"/>
    </row>
    <row r="21" spans="1:18" ht="14.4" customHeight="1" x14ac:dyDescent="0.3">
      <c r="A21" s="626" t="s">
        <v>1400</v>
      </c>
      <c r="B21" s="627" t="s">
        <v>1424</v>
      </c>
      <c r="C21" s="627" t="s">
        <v>512</v>
      </c>
      <c r="D21" s="627" t="s">
        <v>1425</v>
      </c>
      <c r="E21" s="627" t="s">
        <v>1432</v>
      </c>
      <c r="F21" s="627" t="s">
        <v>656</v>
      </c>
      <c r="G21" s="644">
        <v>2.8</v>
      </c>
      <c r="H21" s="644">
        <v>26997.130000000005</v>
      </c>
      <c r="I21" s="627">
        <v>1</v>
      </c>
      <c r="J21" s="627">
        <v>9641.8321428571453</v>
      </c>
      <c r="K21" s="644">
        <v>2.7399999999999993</v>
      </c>
      <c r="L21" s="644">
        <v>27092.750000000007</v>
      </c>
      <c r="M21" s="627">
        <v>1.0035418579678657</v>
      </c>
      <c r="N21" s="627">
        <v>9887.8649635036545</v>
      </c>
      <c r="O21" s="644">
        <v>4.5899999999999981</v>
      </c>
      <c r="P21" s="644">
        <v>40158.71</v>
      </c>
      <c r="Q21" s="632">
        <v>1.4875177472568377</v>
      </c>
      <c r="R21" s="645">
        <v>8749.1742919390017</v>
      </c>
    </row>
    <row r="22" spans="1:18" ht="14.4" customHeight="1" x14ac:dyDescent="0.3">
      <c r="A22" s="626" t="s">
        <v>1400</v>
      </c>
      <c r="B22" s="627" t="s">
        <v>1424</v>
      </c>
      <c r="C22" s="627" t="s">
        <v>512</v>
      </c>
      <c r="D22" s="627" t="s">
        <v>1425</v>
      </c>
      <c r="E22" s="627" t="s">
        <v>1433</v>
      </c>
      <c r="F22" s="627" t="s">
        <v>656</v>
      </c>
      <c r="G22" s="644"/>
      <c r="H22" s="644"/>
      <c r="I22" s="627"/>
      <c r="J22" s="627"/>
      <c r="K22" s="644"/>
      <c r="L22" s="644"/>
      <c r="M22" s="627"/>
      <c r="N22" s="627"/>
      <c r="O22" s="644">
        <v>0.05</v>
      </c>
      <c r="P22" s="644">
        <v>221.53</v>
      </c>
      <c r="Q22" s="632"/>
      <c r="R22" s="645">
        <v>4430.5999999999995</v>
      </c>
    </row>
    <row r="23" spans="1:18" ht="14.4" customHeight="1" x14ac:dyDescent="0.3">
      <c r="A23" s="626" t="s">
        <v>1400</v>
      </c>
      <c r="B23" s="627" t="s">
        <v>1424</v>
      </c>
      <c r="C23" s="627" t="s">
        <v>512</v>
      </c>
      <c r="D23" s="627" t="s">
        <v>1425</v>
      </c>
      <c r="E23" s="627" t="s">
        <v>1434</v>
      </c>
      <c r="F23" s="627" t="s">
        <v>565</v>
      </c>
      <c r="G23" s="644">
        <v>192.14999999999998</v>
      </c>
      <c r="H23" s="644">
        <v>162070.79000000004</v>
      </c>
      <c r="I23" s="627">
        <v>1</v>
      </c>
      <c r="J23" s="627">
        <v>843.45974499089277</v>
      </c>
      <c r="K23" s="644">
        <v>227.00000000000003</v>
      </c>
      <c r="L23" s="644">
        <v>191465.36000000004</v>
      </c>
      <c r="M23" s="627">
        <v>1.1813687093152319</v>
      </c>
      <c r="N23" s="627">
        <v>843.45973568281943</v>
      </c>
      <c r="O23" s="644">
        <v>216.19999999999996</v>
      </c>
      <c r="P23" s="644">
        <v>111775.39999999998</v>
      </c>
      <c r="Q23" s="632">
        <v>0.68967023607400169</v>
      </c>
      <c r="R23" s="645">
        <v>517</v>
      </c>
    </row>
    <row r="24" spans="1:18" ht="14.4" customHeight="1" x14ac:dyDescent="0.3">
      <c r="A24" s="626" t="s">
        <v>1400</v>
      </c>
      <c r="B24" s="627" t="s">
        <v>1424</v>
      </c>
      <c r="C24" s="627" t="s">
        <v>512</v>
      </c>
      <c r="D24" s="627" t="s">
        <v>1425</v>
      </c>
      <c r="E24" s="627" t="s">
        <v>1435</v>
      </c>
      <c r="F24" s="627" t="s">
        <v>565</v>
      </c>
      <c r="G24" s="644">
        <v>3.5</v>
      </c>
      <c r="H24" s="644">
        <v>5904.22</v>
      </c>
      <c r="I24" s="627">
        <v>1</v>
      </c>
      <c r="J24" s="627">
        <v>1686.92</v>
      </c>
      <c r="K24" s="644"/>
      <c r="L24" s="644"/>
      <c r="M24" s="627"/>
      <c r="N24" s="627"/>
      <c r="O24" s="644"/>
      <c r="P24" s="644"/>
      <c r="Q24" s="632"/>
      <c r="R24" s="645"/>
    </row>
    <row r="25" spans="1:18" ht="14.4" customHeight="1" x14ac:dyDescent="0.3">
      <c r="A25" s="626" t="s">
        <v>1400</v>
      </c>
      <c r="B25" s="627" t="s">
        <v>1424</v>
      </c>
      <c r="C25" s="627" t="s">
        <v>512</v>
      </c>
      <c r="D25" s="627" t="s">
        <v>1425</v>
      </c>
      <c r="E25" s="627" t="s">
        <v>1436</v>
      </c>
      <c r="F25" s="627" t="s">
        <v>1437</v>
      </c>
      <c r="G25" s="644">
        <v>0.82000000000000006</v>
      </c>
      <c r="H25" s="644">
        <v>3729.0099999999998</v>
      </c>
      <c r="I25" s="627">
        <v>1</v>
      </c>
      <c r="J25" s="627">
        <v>4547.5731707317063</v>
      </c>
      <c r="K25" s="644">
        <v>0.76</v>
      </c>
      <c r="L25" s="644">
        <v>3456.17</v>
      </c>
      <c r="M25" s="627">
        <v>0.92683312729115774</v>
      </c>
      <c r="N25" s="627">
        <v>4547.5921052631584</v>
      </c>
      <c r="O25" s="644"/>
      <c r="P25" s="644"/>
      <c r="Q25" s="632"/>
      <c r="R25" s="645"/>
    </row>
    <row r="26" spans="1:18" ht="14.4" customHeight="1" x14ac:dyDescent="0.3">
      <c r="A26" s="626" t="s">
        <v>1400</v>
      </c>
      <c r="B26" s="627" t="s">
        <v>1424</v>
      </c>
      <c r="C26" s="627" t="s">
        <v>512</v>
      </c>
      <c r="D26" s="627" t="s">
        <v>1425</v>
      </c>
      <c r="E26" s="627" t="s">
        <v>1438</v>
      </c>
      <c r="F26" s="627" t="s">
        <v>1437</v>
      </c>
      <c r="G26" s="644">
        <v>3.5800000000000005</v>
      </c>
      <c r="H26" s="644">
        <v>32515.129999999997</v>
      </c>
      <c r="I26" s="627">
        <v>1</v>
      </c>
      <c r="J26" s="627">
        <v>9082.4385474860319</v>
      </c>
      <c r="K26" s="644">
        <v>0.41000000000000003</v>
      </c>
      <c r="L26" s="644">
        <v>3729.01</v>
      </c>
      <c r="M26" s="627">
        <v>0.11468537877597293</v>
      </c>
      <c r="N26" s="627">
        <v>9095.1463414634145</v>
      </c>
      <c r="O26" s="644"/>
      <c r="P26" s="644"/>
      <c r="Q26" s="632"/>
      <c r="R26" s="645"/>
    </row>
    <row r="27" spans="1:18" ht="14.4" customHeight="1" x14ac:dyDescent="0.3">
      <c r="A27" s="626" t="s">
        <v>1400</v>
      </c>
      <c r="B27" s="627" t="s">
        <v>1424</v>
      </c>
      <c r="C27" s="627" t="s">
        <v>512</v>
      </c>
      <c r="D27" s="627" t="s">
        <v>1425</v>
      </c>
      <c r="E27" s="627" t="s">
        <v>1439</v>
      </c>
      <c r="F27" s="627" t="s">
        <v>1440</v>
      </c>
      <c r="G27" s="644">
        <v>0.89999999999999991</v>
      </c>
      <c r="H27" s="644">
        <v>1754.3700000000003</v>
      </c>
      <c r="I27" s="627">
        <v>1</v>
      </c>
      <c r="J27" s="627">
        <v>1949.3000000000006</v>
      </c>
      <c r="K27" s="644">
        <v>0.2</v>
      </c>
      <c r="L27" s="644">
        <v>389.86</v>
      </c>
      <c r="M27" s="627">
        <v>0.22222222222222218</v>
      </c>
      <c r="N27" s="627">
        <v>1949.3</v>
      </c>
      <c r="O27" s="644"/>
      <c r="P27" s="644"/>
      <c r="Q27" s="632"/>
      <c r="R27" s="645"/>
    </row>
    <row r="28" spans="1:18" ht="14.4" customHeight="1" x14ac:dyDescent="0.3">
      <c r="A28" s="626" t="s">
        <v>1400</v>
      </c>
      <c r="B28" s="627" t="s">
        <v>1424</v>
      </c>
      <c r="C28" s="627" t="s">
        <v>512</v>
      </c>
      <c r="D28" s="627" t="s">
        <v>1425</v>
      </c>
      <c r="E28" s="627" t="s">
        <v>1441</v>
      </c>
      <c r="F28" s="627" t="s">
        <v>1437</v>
      </c>
      <c r="G28" s="644">
        <v>65.660000000000025</v>
      </c>
      <c r="H28" s="644">
        <v>119392.2300000001</v>
      </c>
      <c r="I28" s="627">
        <v>1</v>
      </c>
      <c r="J28" s="627">
        <v>1818.3403898872989</v>
      </c>
      <c r="K28" s="644">
        <v>96.729999999999919</v>
      </c>
      <c r="L28" s="644">
        <v>175927.75000000015</v>
      </c>
      <c r="M28" s="627">
        <v>1.4735276324095798</v>
      </c>
      <c r="N28" s="627">
        <v>1818.7506461284017</v>
      </c>
      <c r="O28" s="644"/>
      <c r="P28" s="644"/>
      <c r="Q28" s="632"/>
      <c r="R28" s="645"/>
    </row>
    <row r="29" spans="1:18" ht="14.4" customHeight="1" x14ac:dyDescent="0.3">
      <c r="A29" s="626" t="s">
        <v>1400</v>
      </c>
      <c r="B29" s="627" t="s">
        <v>1424</v>
      </c>
      <c r="C29" s="627" t="s">
        <v>512</v>
      </c>
      <c r="D29" s="627" t="s">
        <v>1425</v>
      </c>
      <c r="E29" s="627" t="s">
        <v>1442</v>
      </c>
      <c r="F29" s="627" t="s">
        <v>571</v>
      </c>
      <c r="G29" s="644">
        <v>8.3200000000000021</v>
      </c>
      <c r="H29" s="644">
        <v>4303.8399999999992</v>
      </c>
      <c r="I29" s="627">
        <v>1</v>
      </c>
      <c r="J29" s="627">
        <v>517.28846153846132</v>
      </c>
      <c r="K29" s="644">
        <v>7.0900000000000007</v>
      </c>
      <c r="L29" s="644">
        <v>3667.2200000000003</v>
      </c>
      <c r="M29" s="627">
        <v>0.85208093237666849</v>
      </c>
      <c r="N29" s="627">
        <v>517.23836389280677</v>
      </c>
      <c r="O29" s="644">
        <v>11.980000000000008</v>
      </c>
      <c r="P29" s="644">
        <v>5179.18</v>
      </c>
      <c r="Q29" s="632">
        <v>1.2033858135990187</v>
      </c>
      <c r="R29" s="645">
        <v>432.3188647746241</v>
      </c>
    </row>
    <row r="30" spans="1:18" ht="14.4" customHeight="1" x14ac:dyDescent="0.3">
      <c r="A30" s="626" t="s">
        <v>1400</v>
      </c>
      <c r="B30" s="627" t="s">
        <v>1424</v>
      </c>
      <c r="C30" s="627" t="s">
        <v>512</v>
      </c>
      <c r="D30" s="627" t="s">
        <v>1425</v>
      </c>
      <c r="E30" s="627" t="s">
        <v>1443</v>
      </c>
      <c r="F30" s="627" t="s">
        <v>573</v>
      </c>
      <c r="G30" s="644">
        <v>21.160000000000007</v>
      </c>
      <c r="H30" s="644">
        <v>19119.850000000006</v>
      </c>
      <c r="I30" s="627">
        <v>1</v>
      </c>
      <c r="J30" s="627">
        <v>903.58459357277877</v>
      </c>
      <c r="K30" s="644">
        <v>22.070000000000007</v>
      </c>
      <c r="L30" s="644">
        <v>19942.309999999998</v>
      </c>
      <c r="M30" s="627">
        <v>1.0430160278454064</v>
      </c>
      <c r="N30" s="627">
        <v>903.59356592659674</v>
      </c>
      <c r="O30" s="644">
        <v>20.240000000000013</v>
      </c>
      <c r="P30" s="644">
        <v>14544.909999999998</v>
      </c>
      <c r="Q30" s="632">
        <v>0.76072301822451505</v>
      </c>
      <c r="R30" s="645">
        <v>718.62203557312193</v>
      </c>
    </row>
    <row r="31" spans="1:18" ht="14.4" customHeight="1" x14ac:dyDescent="0.3">
      <c r="A31" s="626" t="s">
        <v>1400</v>
      </c>
      <c r="B31" s="627" t="s">
        <v>1424</v>
      </c>
      <c r="C31" s="627" t="s">
        <v>512</v>
      </c>
      <c r="D31" s="627" t="s">
        <v>1425</v>
      </c>
      <c r="E31" s="627" t="s">
        <v>1444</v>
      </c>
      <c r="F31" s="627" t="s">
        <v>1437</v>
      </c>
      <c r="G31" s="644">
        <v>11.539999999999983</v>
      </c>
      <c r="H31" s="644">
        <v>380686.34999999974</v>
      </c>
      <c r="I31" s="627">
        <v>1</v>
      </c>
      <c r="J31" s="627">
        <v>32988.41854419413</v>
      </c>
      <c r="K31" s="644">
        <v>15.699999999999962</v>
      </c>
      <c r="L31" s="644">
        <v>526718.61999999988</v>
      </c>
      <c r="M31" s="627">
        <v>1.3836025904264764</v>
      </c>
      <c r="N31" s="627">
        <v>33548.956687898164</v>
      </c>
      <c r="O31" s="644"/>
      <c r="P31" s="644"/>
      <c r="Q31" s="632"/>
      <c r="R31" s="645"/>
    </row>
    <row r="32" spans="1:18" ht="14.4" customHeight="1" x14ac:dyDescent="0.3">
      <c r="A32" s="626" t="s">
        <v>1400</v>
      </c>
      <c r="B32" s="627" t="s">
        <v>1424</v>
      </c>
      <c r="C32" s="627" t="s">
        <v>512</v>
      </c>
      <c r="D32" s="627" t="s">
        <v>1425</v>
      </c>
      <c r="E32" s="627" t="s">
        <v>1445</v>
      </c>
      <c r="F32" s="627" t="s">
        <v>1437</v>
      </c>
      <c r="G32" s="644"/>
      <c r="H32" s="644"/>
      <c r="I32" s="627"/>
      <c r="J32" s="627"/>
      <c r="K32" s="644"/>
      <c r="L32" s="644"/>
      <c r="M32" s="627"/>
      <c r="N32" s="627"/>
      <c r="O32" s="644">
        <v>108.75999999999983</v>
      </c>
      <c r="P32" s="644">
        <v>71296.19</v>
      </c>
      <c r="Q32" s="632"/>
      <c r="R32" s="645">
        <v>655.5368701728587</v>
      </c>
    </row>
    <row r="33" spans="1:18" ht="14.4" customHeight="1" x14ac:dyDescent="0.3">
      <c r="A33" s="626" t="s">
        <v>1400</v>
      </c>
      <c r="B33" s="627" t="s">
        <v>1424</v>
      </c>
      <c r="C33" s="627" t="s">
        <v>512</v>
      </c>
      <c r="D33" s="627" t="s">
        <v>1425</v>
      </c>
      <c r="E33" s="627" t="s">
        <v>1446</v>
      </c>
      <c r="F33" s="627" t="s">
        <v>1437</v>
      </c>
      <c r="G33" s="644"/>
      <c r="H33" s="644"/>
      <c r="I33" s="627"/>
      <c r="J33" s="627"/>
      <c r="K33" s="644"/>
      <c r="L33" s="644"/>
      <c r="M33" s="627"/>
      <c r="N33" s="627"/>
      <c r="O33" s="644">
        <v>13.219999999999969</v>
      </c>
      <c r="P33" s="644">
        <v>151450.68999999992</v>
      </c>
      <c r="Q33" s="632"/>
      <c r="R33" s="645">
        <v>11456.179273827554</v>
      </c>
    </row>
    <row r="34" spans="1:18" ht="14.4" customHeight="1" x14ac:dyDescent="0.3">
      <c r="A34" s="626" t="s">
        <v>1400</v>
      </c>
      <c r="B34" s="627" t="s">
        <v>1424</v>
      </c>
      <c r="C34" s="627" t="s">
        <v>512</v>
      </c>
      <c r="D34" s="627" t="s">
        <v>1425</v>
      </c>
      <c r="E34" s="627" t="s">
        <v>1447</v>
      </c>
      <c r="F34" s="627" t="s">
        <v>1437</v>
      </c>
      <c r="G34" s="644"/>
      <c r="H34" s="644"/>
      <c r="I34" s="627"/>
      <c r="J34" s="627"/>
      <c r="K34" s="644"/>
      <c r="L34" s="644"/>
      <c r="M34" s="627"/>
      <c r="N34" s="627"/>
      <c r="O34" s="644">
        <v>1.1200000000000001</v>
      </c>
      <c r="P34" s="644">
        <v>1836.2</v>
      </c>
      <c r="Q34" s="632"/>
      <c r="R34" s="645">
        <v>1639.4642857142856</v>
      </c>
    </row>
    <row r="35" spans="1:18" ht="14.4" customHeight="1" x14ac:dyDescent="0.3">
      <c r="A35" s="626" t="s">
        <v>1400</v>
      </c>
      <c r="B35" s="627" t="s">
        <v>1424</v>
      </c>
      <c r="C35" s="627" t="s">
        <v>512</v>
      </c>
      <c r="D35" s="627" t="s">
        <v>1425</v>
      </c>
      <c r="E35" s="627" t="s">
        <v>1448</v>
      </c>
      <c r="F35" s="627" t="s">
        <v>641</v>
      </c>
      <c r="G35" s="644"/>
      <c r="H35" s="644"/>
      <c r="I35" s="627"/>
      <c r="J35" s="627"/>
      <c r="K35" s="644"/>
      <c r="L35" s="644"/>
      <c r="M35" s="627"/>
      <c r="N35" s="627"/>
      <c r="O35" s="644">
        <v>109.7</v>
      </c>
      <c r="P35" s="644">
        <v>159786.77999999994</v>
      </c>
      <c r="Q35" s="632"/>
      <c r="R35" s="645">
        <v>1456.5795806745664</v>
      </c>
    </row>
    <row r="36" spans="1:18" ht="14.4" customHeight="1" x14ac:dyDescent="0.3">
      <c r="A36" s="626" t="s">
        <v>1400</v>
      </c>
      <c r="B36" s="627" t="s">
        <v>1424</v>
      </c>
      <c r="C36" s="627" t="s">
        <v>512</v>
      </c>
      <c r="D36" s="627" t="s">
        <v>1425</v>
      </c>
      <c r="E36" s="627" t="s">
        <v>1449</v>
      </c>
      <c r="F36" s="627" t="s">
        <v>641</v>
      </c>
      <c r="G36" s="644"/>
      <c r="H36" s="644"/>
      <c r="I36" s="627"/>
      <c r="J36" s="627"/>
      <c r="K36" s="644"/>
      <c r="L36" s="644"/>
      <c r="M36" s="627"/>
      <c r="N36" s="627"/>
      <c r="O36" s="644">
        <v>11.250000000000004</v>
      </c>
      <c r="P36" s="644">
        <v>53295.189999999995</v>
      </c>
      <c r="Q36" s="632"/>
      <c r="R36" s="645">
        <v>4737.3502222222205</v>
      </c>
    </row>
    <row r="37" spans="1:18" ht="14.4" customHeight="1" x14ac:dyDescent="0.3">
      <c r="A37" s="626" t="s">
        <v>1400</v>
      </c>
      <c r="B37" s="627" t="s">
        <v>1424</v>
      </c>
      <c r="C37" s="627" t="s">
        <v>512</v>
      </c>
      <c r="D37" s="627" t="s">
        <v>1425</v>
      </c>
      <c r="E37" s="627" t="s">
        <v>1450</v>
      </c>
      <c r="F37" s="627" t="s">
        <v>1440</v>
      </c>
      <c r="G37" s="644"/>
      <c r="H37" s="644"/>
      <c r="I37" s="627"/>
      <c r="J37" s="627"/>
      <c r="K37" s="644"/>
      <c r="L37" s="644"/>
      <c r="M37" s="627"/>
      <c r="N37" s="627"/>
      <c r="O37" s="644">
        <v>0.79999999999999993</v>
      </c>
      <c r="P37" s="644">
        <v>425.84000000000003</v>
      </c>
      <c r="Q37" s="632"/>
      <c r="R37" s="645">
        <v>532.30000000000007</v>
      </c>
    </row>
    <row r="38" spans="1:18" ht="14.4" customHeight="1" x14ac:dyDescent="0.3">
      <c r="A38" s="626" t="s">
        <v>1400</v>
      </c>
      <c r="B38" s="627" t="s">
        <v>1424</v>
      </c>
      <c r="C38" s="627" t="s">
        <v>512</v>
      </c>
      <c r="D38" s="627" t="s">
        <v>1425</v>
      </c>
      <c r="E38" s="627" t="s">
        <v>1451</v>
      </c>
      <c r="F38" s="627" t="s">
        <v>1437</v>
      </c>
      <c r="G38" s="644"/>
      <c r="H38" s="644"/>
      <c r="I38" s="627"/>
      <c r="J38" s="627"/>
      <c r="K38" s="644"/>
      <c r="L38" s="644"/>
      <c r="M38" s="627"/>
      <c r="N38" s="627"/>
      <c r="O38" s="644">
        <v>0.37000000000000005</v>
      </c>
      <c r="P38" s="644">
        <v>1212.1099999999999</v>
      </c>
      <c r="Q38" s="632"/>
      <c r="R38" s="645">
        <v>3275.9729729729725</v>
      </c>
    </row>
    <row r="39" spans="1:18" ht="14.4" customHeight="1" x14ac:dyDescent="0.3">
      <c r="A39" s="626" t="s">
        <v>1400</v>
      </c>
      <c r="B39" s="627" t="s">
        <v>1424</v>
      </c>
      <c r="C39" s="627" t="s">
        <v>512</v>
      </c>
      <c r="D39" s="627" t="s">
        <v>1402</v>
      </c>
      <c r="E39" s="627" t="s">
        <v>1452</v>
      </c>
      <c r="F39" s="627" t="s">
        <v>1453</v>
      </c>
      <c r="G39" s="644">
        <v>3</v>
      </c>
      <c r="H39" s="644">
        <v>2681.7</v>
      </c>
      <c r="I39" s="627">
        <v>1</v>
      </c>
      <c r="J39" s="627">
        <v>893.9</v>
      </c>
      <c r="K39" s="644">
        <v>3</v>
      </c>
      <c r="L39" s="644">
        <v>2681.7</v>
      </c>
      <c r="M39" s="627">
        <v>1</v>
      </c>
      <c r="N39" s="627">
        <v>893.9</v>
      </c>
      <c r="O39" s="644">
        <v>4</v>
      </c>
      <c r="P39" s="644">
        <v>3575.6</v>
      </c>
      <c r="Q39" s="632">
        <v>1.3333333333333335</v>
      </c>
      <c r="R39" s="645">
        <v>893.9</v>
      </c>
    </row>
    <row r="40" spans="1:18" ht="14.4" customHeight="1" x14ac:dyDescent="0.3">
      <c r="A40" s="626" t="s">
        <v>1400</v>
      </c>
      <c r="B40" s="627" t="s">
        <v>1424</v>
      </c>
      <c r="C40" s="627" t="s">
        <v>512</v>
      </c>
      <c r="D40" s="627" t="s">
        <v>1402</v>
      </c>
      <c r="E40" s="627" t="s">
        <v>1454</v>
      </c>
      <c r="F40" s="627" t="s">
        <v>1455</v>
      </c>
      <c r="G40" s="644"/>
      <c r="H40" s="644"/>
      <c r="I40" s="627"/>
      <c r="J40" s="627"/>
      <c r="K40" s="644"/>
      <c r="L40" s="644"/>
      <c r="M40" s="627"/>
      <c r="N40" s="627"/>
      <c r="O40" s="644">
        <v>2</v>
      </c>
      <c r="P40" s="644">
        <v>1676.96</v>
      </c>
      <c r="Q40" s="632"/>
      <c r="R40" s="645">
        <v>838.48</v>
      </c>
    </row>
    <row r="41" spans="1:18" ht="14.4" customHeight="1" x14ac:dyDescent="0.3">
      <c r="A41" s="626" t="s">
        <v>1400</v>
      </c>
      <c r="B41" s="627" t="s">
        <v>1424</v>
      </c>
      <c r="C41" s="627" t="s">
        <v>512</v>
      </c>
      <c r="D41" s="627" t="s">
        <v>1402</v>
      </c>
      <c r="E41" s="627" t="s">
        <v>1456</v>
      </c>
      <c r="F41" s="627" t="s">
        <v>1457</v>
      </c>
      <c r="G41" s="644"/>
      <c r="H41" s="644"/>
      <c r="I41" s="627"/>
      <c r="J41" s="627"/>
      <c r="K41" s="644"/>
      <c r="L41" s="644"/>
      <c r="M41" s="627"/>
      <c r="N41" s="627"/>
      <c r="O41" s="644">
        <v>2</v>
      </c>
      <c r="P41" s="644">
        <v>3452.8</v>
      </c>
      <c r="Q41" s="632"/>
      <c r="R41" s="645">
        <v>1726.4</v>
      </c>
    </row>
    <row r="42" spans="1:18" ht="14.4" customHeight="1" x14ac:dyDescent="0.3">
      <c r="A42" s="626" t="s">
        <v>1400</v>
      </c>
      <c r="B42" s="627" t="s">
        <v>1424</v>
      </c>
      <c r="C42" s="627" t="s">
        <v>512</v>
      </c>
      <c r="D42" s="627" t="s">
        <v>1402</v>
      </c>
      <c r="E42" s="627" t="s">
        <v>1405</v>
      </c>
      <c r="F42" s="627" t="s">
        <v>1406</v>
      </c>
      <c r="G42" s="644"/>
      <c r="H42" s="644"/>
      <c r="I42" s="627"/>
      <c r="J42" s="627"/>
      <c r="K42" s="644">
        <v>1</v>
      </c>
      <c r="L42" s="644">
        <v>511</v>
      </c>
      <c r="M42" s="627"/>
      <c r="N42" s="627">
        <v>511</v>
      </c>
      <c r="O42" s="644"/>
      <c r="P42" s="644"/>
      <c r="Q42" s="632"/>
      <c r="R42" s="645"/>
    </row>
    <row r="43" spans="1:18" ht="14.4" customHeight="1" x14ac:dyDescent="0.3">
      <c r="A43" s="626" t="s">
        <v>1400</v>
      </c>
      <c r="B43" s="627" t="s">
        <v>1424</v>
      </c>
      <c r="C43" s="627" t="s">
        <v>512</v>
      </c>
      <c r="D43" s="627" t="s">
        <v>1402</v>
      </c>
      <c r="E43" s="627" t="s">
        <v>1458</v>
      </c>
      <c r="F43" s="627" t="s">
        <v>1459</v>
      </c>
      <c r="G43" s="644"/>
      <c r="H43" s="644"/>
      <c r="I43" s="627"/>
      <c r="J43" s="627"/>
      <c r="K43" s="644">
        <v>1</v>
      </c>
      <c r="L43" s="644">
        <v>1085.2</v>
      </c>
      <c r="M43" s="627"/>
      <c r="N43" s="627">
        <v>1085.2</v>
      </c>
      <c r="O43" s="644"/>
      <c r="P43" s="644"/>
      <c r="Q43" s="632"/>
      <c r="R43" s="645"/>
    </row>
    <row r="44" spans="1:18" ht="14.4" customHeight="1" x14ac:dyDescent="0.3">
      <c r="A44" s="626" t="s">
        <v>1400</v>
      </c>
      <c r="B44" s="627" t="s">
        <v>1424</v>
      </c>
      <c r="C44" s="627" t="s">
        <v>512</v>
      </c>
      <c r="D44" s="627" t="s">
        <v>1407</v>
      </c>
      <c r="E44" s="627" t="s">
        <v>1460</v>
      </c>
      <c r="F44" s="627" t="s">
        <v>1461</v>
      </c>
      <c r="G44" s="644">
        <v>39</v>
      </c>
      <c r="H44" s="644">
        <v>7995</v>
      </c>
      <c r="I44" s="627">
        <v>1</v>
      </c>
      <c r="J44" s="627">
        <v>205</v>
      </c>
      <c r="K44" s="644">
        <v>37</v>
      </c>
      <c r="L44" s="644">
        <v>7622</v>
      </c>
      <c r="M44" s="627">
        <v>0.95334584115071919</v>
      </c>
      <c r="N44" s="627">
        <v>206</v>
      </c>
      <c r="O44" s="644">
        <v>33</v>
      </c>
      <c r="P44" s="644">
        <v>6831</v>
      </c>
      <c r="Q44" s="632">
        <v>0.85440900562851785</v>
      </c>
      <c r="R44" s="645">
        <v>207</v>
      </c>
    </row>
    <row r="45" spans="1:18" ht="14.4" customHeight="1" x14ac:dyDescent="0.3">
      <c r="A45" s="626" t="s">
        <v>1400</v>
      </c>
      <c r="B45" s="627" t="s">
        <v>1424</v>
      </c>
      <c r="C45" s="627" t="s">
        <v>512</v>
      </c>
      <c r="D45" s="627" t="s">
        <v>1407</v>
      </c>
      <c r="E45" s="627" t="s">
        <v>1462</v>
      </c>
      <c r="F45" s="627" t="s">
        <v>1463</v>
      </c>
      <c r="G45" s="644">
        <v>28</v>
      </c>
      <c r="H45" s="644">
        <v>1036</v>
      </c>
      <c r="I45" s="627">
        <v>1</v>
      </c>
      <c r="J45" s="627">
        <v>37</v>
      </c>
      <c r="K45" s="644">
        <v>20</v>
      </c>
      <c r="L45" s="644">
        <v>740</v>
      </c>
      <c r="M45" s="627">
        <v>0.7142857142857143</v>
      </c>
      <c r="N45" s="627">
        <v>37</v>
      </c>
      <c r="O45" s="644">
        <v>22</v>
      </c>
      <c r="P45" s="644">
        <v>836</v>
      </c>
      <c r="Q45" s="632">
        <v>0.806949806949807</v>
      </c>
      <c r="R45" s="645">
        <v>38</v>
      </c>
    </row>
    <row r="46" spans="1:18" ht="14.4" customHeight="1" x14ac:dyDescent="0.3">
      <c r="A46" s="626" t="s">
        <v>1400</v>
      </c>
      <c r="B46" s="627" t="s">
        <v>1424</v>
      </c>
      <c r="C46" s="627" t="s">
        <v>512</v>
      </c>
      <c r="D46" s="627" t="s">
        <v>1407</v>
      </c>
      <c r="E46" s="627" t="s">
        <v>1464</v>
      </c>
      <c r="F46" s="627" t="s">
        <v>1465</v>
      </c>
      <c r="G46" s="644">
        <v>234</v>
      </c>
      <c r="H46" s="644">
        <v>49842</v>
      </c>
      <c r="I46" s="627">
        <v>1</v>
      </c>
      <c r="J46" s="627">
        <v>213</v>
      </c>
      <c r="K46" s="644">
        <v>231</v>
      </c>
      <c r="L46" s="644">
        <v>49434</v>
      </c>
      <c r="M46" s="627">
        <v>0.99181413265920304</v>
      </c>
      <c r="N46" s="627">
        <v>214</v>
      </c>
      <c r="O46" s="644">
        <v>209</v>
      </c>
      <c r="P46" s="644">
        <v>44935</v>
      </c>
      <c r="Q46" s="632">
        <v>0.901548894506641</v>
      </c>
      <c r="R46" s="645">
        <v>215</v>
      </c>
    </row>
    <row r="47" spans="1:18" ht="14.4" customHeight="1" x14ac:dyDescent="0.3">
      <c r="A47" s="626" t="s">
        <v>1400</v>
      </c>
      <c r="B47" s="627" t="s">
        <v>1424</v>
      </c>
      <c r="C47" s="627" t="s">
        <v>512</v>
      </c>
      <c r="D47" s="627" t="s">
        <v>1407</v>
      </c>
      <c r="E47" s="627" t="s">
        <v>1466</v>
      </c>
      <c r="F47" s="627" t="s">
        <v>1467</v>
      </c>
      <c r="G47" s="644">
        <v>516</v>
      </c>
      <c r="H47" s="644">
        <v>79980</v>
      </c>
      <c r="I47" s="627">
        <v>1</v>
      </c>
      <c r="J47" s="627">
        <v>155</v>
      </c>
      <c r="K47" s="644">
        <v>417</v>
      </c>
      <c r="L47" s="644">
        <v>64635</v>
      </c>
      <c r="M47" s="627">
        <v>0.80813953488372092</v>
      </c>
      <c r="N47" s="627">
        <v>155</v>
      </c>
      <c r="O47" s="644">
        <v>381</v>
      </c>
      <c r="P47" s="644">
        <v>59436</v>
      </c>
      <c r="Q47" s="632">
        <v>0.74313578394598645</v>
      </c>
      <c r="R47" s="645">
        <v>156</v>
      </c>
    </row>
    <row r="48" spans="1:18" ht="14.4" customHeight="1" x14ac:dyDescent="0.3">
      <c r="A48" s="626" t="s">
        <v>1400</v>
      </c>
      <c r="B48" s="627" t="s">
        <v>1424</v>
      </c>
      <c r="C48" s="627" t="s">
        <v>512</v>
      </c>
      <c r="D48" s="627" t="s">
        <v>1407</v>
      </c>
      <c r="E48" s="627" t="s">
        <v>1468</v>
      </c>
      <c r="F48" s="627" t="s">
        <v>1469</v>
      </c>
      <c r="G48" s="644">
        <v>661</v>
      </c>
      <c r="H48" s="644">
        <v>123607</v>
      </c>
      <c r="I48" s="627">
        <v>1</v>
      </c>
      <c r="J48" s="627">
        <v>187</v>
      </c>
      <c r="K48" s="644">
        <v>666</v>
      </c>
      <c r="L48" s="644">
        <v>124542</v>
      </c>
      <c r="M48" s="627">
        <v>1.0075642965204237</v>
      </c>
      <c r="N48" s="627">
        <v>187</v>
      </c>
      <c r="O48" s="644">
        <v>699</v>
      </c>
      <c r="P48" s="644">
        <v>131412</v>
      </c>
      <c r="Q48" s="632">
        <v>1.0631436730929478</v>
      </c>
      <c r="R48" s="645">
        <v>188</v>
      </c>
    </row>
    <row r="49" spans="1:18" ht="14.4" customHeight="1" x14ac:dyDescent="0.3">
      <c r="A49" s="626" t="s">
        <v>1400</v>
      </c>
      <c r="B49" s="627" t="s">
        <v>1424</v>
      </c>
      <c r="C49" s="627" t="s">
        <v>512</v>
      </c>
      <c r="D49" s="627" t="s">
        <v>1407</v>
      </c>
      <c r="E49" s="627" t="s">
        <v>1470</v>
      </c>
      <c r="F49" s="627" t="s">
        <v>1471</v>
      </c>
      <c r="G49" s="644">
        <v>459</v>
      </c>
      <c r="H49" s="644">
        <v>58752</v>
      </c>
      <c r="I49" s="627">
        <v>1</v>
      </c>
      <c r="J49" s="627">
        <v>128</v>
      </c>
      <c r="K49" s="644">
        <v>407</v>
      </c>
      <c r="L49" s="644">
        <v>52096</v>
      </c>
      <c r="M49" s="627">
        <v>0.88671023965141615</v>
      </c>
      <c r="N49" s="627">
        <v>128</v>
      </c>
      <c r="O49" s="644">
        <v>468</v>
      </c>
      <c r="P49" s="644">
        <v>60372</v>
      </c>
      <c r="Q49" s="632">
        <v>1.0275735294117647</v>
      </c>
      <c r="R49" s="645">
        <v>129</v>
      </c>
    </row>
    <row r="50" spans="1:18" ht="14.4" customHeight="1" x14ac:dyDescent="0.3">
      <c r="A50" s="626" t="s">
        <v>1400</v>
      </c>
      <c r="B50" s="627" t="s">
        <v>1424</v>
      </c>
      <c r="C50" s="627" t="s">
        <v>512</v>
      </c>
      <c r="D50" s="627" t="s">
        <v>1407</v>
      </c>
      <c r="E50" s="627" t="s">
        <v>1472</v>
      </c>
      <c r="F50" s="627" t="s">
        <v>1473</v>
      </c>
      <c r="G50" s="644">
        <v>2313</v>
      </c>
      <c r="H50" s="644">
        <v>515799</v>
      </c>
      <c r="I50" s="627">
        <v>1</v>
      </c>
      <c r="J50" s="627">
        <v>223</v>
      </c>
      <c r="K50" s="644">
        <v>2081</v>
      </c>
      <c r="L50" s="644">
        <v>466144</v>
      </c>
      <c r="M50" s="627">
        <v>0.90373188005405203</v>
      </c>
      <c r="N50" s="627">
        <v>224</v>
      </c>
      <c r="O50" s="644">
        <v>2333</v>
      </c>
      <c r="P50" s="644">
        <v>524925</v>
      </c>
      <c r="Q50" s="632">
        <v>1.0176929385283802</v>
      </c>
      <c r="R50" s="645">
        <v>225</v>
      </c>
    </row>
    <row r="51" spans="1:18" ht="14.4" customHeight="1" x14ac:dyDescent="0.3">
      <c r="A51" s="626" t="s">
        <v>1400</v>
      </c>
      <c r="B51" s="627" t="s">
        <v>1424</v>
      </c>
      <c r="C51" s="627" t="s">
        <v>512</v>
      </c>
      <c r="D51" s="627" t="s">
        <v>1407</v>
      </c>
      <c r="E51" s="627" t="s">
        <v>1474</v>
      </c>
      <c r="F51" s="627" t="s">
        <v>1475</v>
      </c>
      <c r="G51" s="644">
        <v>177</v>
      </c>
      <c r="H51" s="644">
        <v>39471</v>
      </c>
      <c r="I51" s="627">
        <v>1</v>
      </c>
      <c r="J51" s="627">
        <v>223</v>
      </c>
      <c r="K51" s="644">
        <v>114</v>
      </c>
      <c r="L51" s="644">
        <v>25536</v>
      </c>
      <c r="M51" s="627">
        <v>0.64695599300752449</v>
      </c>
      <c r="N51" s="627">
        <v>224</v>
      </c>
      <c r="O51" s="644">
        <v>131</v>
      </c>
      <c r="P51" s="644">
        <v>29475</v>
      </c>
      <c r="Q51" s="632">
        <v>0.7467507790529756</v>
      </c>
      <c r="R51" s="645">
        <v>225</v>
      </c>
    </row>
    <row r="52" spans="1:18" ht="14.4" customHeight="1" x14ac:dyDescent="0.3">
      <c r="A52" s="626" t="s">
        <v>1400</v>
      </c>
      <c r="B52" s="627" t="s">
        <v>1424</v>
      </c>
      <c r="C52" s="627" t="s">
        <v>512</v>
      </c>
      <c r="D52" s="627" t="s">
        <v>1407</v>
      </c>
      <c r="E52" s="627" t="s">
        <v>1476</v>
      </c>
      <c r="F52" s="627" t="s">
        <v>1477</v>
      </c>
      <c r="G52" s="644">
        <v>3</v>
      </c>
      <c r="H52" s="644">
        <v>1059</v>
      </c>
      <c r="I52" s="627">
        <v>1</v>
      </c>
      <c r="J52" s="627">
        <v>353</v>
      </c>
      <c r="K52" s="644">
        <v>1</v>
      </c>
      <c r="L52" s="644">
        <v>354</v>
      </c>
      <c r="M52" s="627">
        <v>0.33427762039660058</v>
      </c>
      <c r="N52" s="627">
        <v>354</v>
      </c>
      <c r="O52" s="644"/>
      <c r="P52" s="644"/>
      <c r="Q52" s="632"/>
      <c r="R52" s="645"/>
    </row>
    <row r="53" spans="1:18" ht="14.4" customHeight="1" x14ac:dyDescent="0.3">
      <c r="A53" s="626" t="s">
        <v>1400</v>
      </c>
      <c r="B53" s="627" t="s">
        <v>1424</v>
      </c>
      <c r="C53" s="627" t="s">
        <v>512</v>
      </c>
      <c r="D53" s="627" t="s">
        <v>1407</v>
      </c>
      <c r="E53" s="627" t="s">
        <v>1478</v>
      </c>
      <c r="F53" s="627" t="s">
        <v>1479</v>
      </c>
      <c r="G53" s="644">
        <v>860</v>
      </c>
      <c r="H53" s="644">
        <v>193500</v>
      </c>
      <c r="I53" s="627">
        <v>1</v>
      </c>
      <c r="J53" s="627">
        <v>225</v>
      </c>
      <c r="K53" s="644">
        <v>954</v>
      </c>
      <c r="L53" s="644">
        <v>215604</v>
      </c>
      <c r="M53" s="627">
        <v>1.1142325581395349</v>
      </c>
      <c r="N53" s="627">
        <v>226</v>
      </c>
      <c r="O53" s="644">
        <v>1081</v>
      </c>
      <c r="P53" s="644">
        <v>245387</v>
      </c>
      <c r="Q53" s="632">
        <v>1.2681498708010337</v>
      </c>
      <c r="R53" s="645">
        <v>227</v>
      </c>
    </row>
    <row r="54" spans="1:18" ht="14.4" customHeight="1" x14ac:dyDescent="0.3">
      <c r="A54" s="626" t="s">
        <v>1400</v>
      </c>
      <c r="B54" s="627" t="s">
        <v>1424</v>
      </c>
      <c r="C54" s="627" t="s">
        <v>512</v>
      </c>
      <c r="D54" s="627" t="s">
        <v>1407</v>
      </c>
      <c r="E54" s="627" t="s">
        <v>1480</v>
      </c>
      <c r="F54" s="627" t="s">
        <v>1481</v>
      </c>
      <c r="G54" s="644">
        <v>15</v>
      </c>
      <c r="H54" s="644">
        <v>9390</v>
      </c>
      <c r="I54" s="627">
        <v>1</v>
      </c>
      <c r="J54" s="627">
        <v>626</v>
      </c>
      <c r="K54" s="644">
        <v>10</v>
      </c>
      <c r="L54" s="644">
        <v>6260</v>
      </c>
      <c r="M54" s="627">
        <v>0.66666666666666663</v>
      </c>
      <c r="N54" s="627">
        <v>626</v>
      </c>
      <c r="O54" s="644">
        <v>11</v>
      </c>
      <c r="P54" s="644">
        <v>6919</v>
      </c>
      <c r="Q54" s="632">
        <v>0.73684771033013841</v>
      </c>
      <c r="R54" s="645">
        <v>629</v>
      </c>
    </row>
    <row r="55" spans="1:18" ht="14.4" customHeight="1" x14ac:dyDescent="0.3">
      <c r="A55" s="626" t="s">
        <v>1400</v>
      </c>
      <c r="B55" s="627" t="s">
        <v>1424</v>
      </c>
      <c r="C55" s="627" t="s">
        <v>512</v>
      </c>
      <c r="D55" s="627" t="s">
        <v>1407</v>
      </c>
      <c r="E55" s="627" t="s">
        <v>1482</v>
      </c>
      <c r="F55" s="627" t="s">
        <v>1483</v>
      </c>
      <c r="G55" s="644">
        <v>1</v>
      </c>
      <c r="H55" s="644">
        <v>1136</v>
      </c>
      <c r="I55" s="627">
        <v>1</v>
      </c>
      <c r="J55" s="627">
        <v>1136</v>
      </c>
      <c r="K55" s="644"/>
      <c r="L55" s="644"/>
      <c r="M55" s="627"/>
      <c r="N55" s="627"/>
      <c r="O55" s="644"/>
      <c r="P55" s="644"/>
      <c r="Q55" s="632"/>
      <c r="R55" s="645"/>
    </row>
    <row r="56" spans="1:18" ht="14.4" customHeight="1" x14ac:dyDescent="0.3">
      <c r="A56" s="626" t="s">
        <v>1400</v>
      </c>
      <c r="B56" s="627" t="s">
        <v>1424</v>
      </c>
      <c r="C56" s="627" t="s">
        <v>512</v>
      </c>
      <c r="D56" s="627" t="s">
        <v>1407</v>
      </c>
      <c r="E56" s="627" t="s">
        <v>1484</v>
      </c>
      <c r="F56" s="627" t="s">
        <v>1485</v>
      </c>
      <c r="G56" s="644">
        <v>1</v>
      </c>
      <c r="H56" s="644">
        <v>484</v>
      </c>
      <c r="I56" s="627">
        <v>1</v>
      </c>
      <c r="J56" s="627">
        <v>484</v>
      </c>
      <c r="K56" s="644">
        <v>10</v>
      </c>
      <c r="L56" s="644">
        <v>4850</v>
      </c>
      <c r="M56" s="627">
        <v>10.020661157024794</v>
      </c>
      <c r="N56" s="627">
        <v>485</v>
      </c>
      <c r="O56" s="644">
        <v>4</v>
      </c>
      <c r="P56" s="644">
        <v>1944</v>
      </c>
      <c r="Q56" s="632">
        <v>4.0165289256198351</v>
      </c>
      <c r="R56" s="645">
        <v>486</v>
      </c>
    </row>
    <row r="57" spans="1:18" ht="14.4" customHeight="1" x14ac:dyDescent="0.3">
      <c r="A57" s="626" t="s">
        <v>1400</v>
      </c>
      <c r="B57" s="627" t="s">
        <v>1424</v>
      </c>
      <c r="C57" s="627" t="s">
        <v>512</v>
      </c>
      <c r="D57" s="627" t="s">
        <v>1407</v>
      </c>
      <c r="E57" s="627" t="s">
        <v>1486</v>
      </c>
      <c r="F57" s="627" t="s">
        <v>1487</v>
      </c>
      <c r="G57" s="644">
        <v>2</v>
      </c>
      <c r="H57" s="644">
        <v>530</v>
      </c>
      <c r="I57" s="627">
        <v>1</v>
      </c>
      <c r="J57" s="627">
        <v>265</v>
      </c>
      <c r="K57" s="644"/>
      <c r="L57" s="644"/>
      <c r="M57" s="627"/>
      <c r="N57" s="627"/>
      <c r="O57" s="644"/>
      <c r="P57" s="644"/>
      <c r="Q57" s="632"/>
      <c r="R57" s="645"/>
    </row>
    <row r="58" spans="1:18" ht="14.4" customHeight="1" x14ac:dyDescent="0.3">
      <c r="A58" s="626" t="s">
        <v>1400</v>
      </c>
      <c r="B58" s="627" t="s">
        <v>1424</v>
      </c>
      <c r="C58" s="627" t="s">
        <v>512</v>
      </c>
      <c r="D58" s="627" t="s">
        <v>1407</v>
      </c>
      <c r="E58" s="627" t="s">
        <v>1488</v>
      </c>
      <c r="F58" s="627" t="s">
        <v>1489</v>
      </c>
      <c r="G58" s="644">
        <v>34</v>
      </c>
      <c r="H58" s="644">
        <v>11900</v>
      </c>
      <c r="I58" s="627">
        <v>1</v>
      </c>
      <c r="J58" s="627">
        <v>350</v>
      </c>
      <c r="K58" s="644">
        <v>64</v>
      </c>
      <c r="L58" s="644">
        <v>22400</v>
      </c>
      <c r="M58" s="627">
        <v>1.8823529411764706</v>
      </c>
      <c r="N58" s="627">
        <v>350</v>
      </c>
      <c r="O58" s="644">
        <v>53</v>
      </c>
      <c r="P58" s="644">
        <v>18762</v>
      </c>
      <c r="Q58" s="632">
        <v>1.576638655462185</v>
      </c>
      <c r="R58" s="645">
        <v>354</v>
      </c>
    </row>
    <row r="59" spans="1:18" ht="14.4" customHeight="1" x14ac:dyDescent="0.3">
      <c r="A59" s="626" t="s">
        <v>1400</v>
      </c>
      <c r="B59" s="627" t="s">
        <v>1424</v>
      </c>
      <c r="C59" s="627" t="s">
        <v>512</v>
      </c>
      <c r="D59" s="627" t="s">
        <v>1407</v>
      </c>
      <c r="E59" s="627" t="s">
        <v>1490</v>
      </c>
      <c r="F59" s="627" t="s">
        <v>1491</v>
      </c>
      <c r="G59" s="644">
        <v>1</v>
      </c>
      <c r="H59" s="644">
        <v>254</v>
      </c>
      <c r="I59" s="627">
        <v>1</v>
      </c>
      <c r="J59" s="627">
        <v>254</v>
      </c>
      <c r="K59" s="644">
        <v>3</v>
      </c>
      <c r="L59" s="644">
        <v>765</v>
      </c>
      <c r="M59" s="627">
        <v>3.0118110236220472</v>
      </c>
      <c r="N59" s="627">
        <v>255</v>
      </c>
      <c r="O59" s="644">
        <v>1</v>
      </c>
      <c r="P59" s="644">
        <v>256</v>
      </c>
      <c r="Q59" s="632">
        <v>1.0078740157480315</v>
      </c>
      <c r="R59" s="645">
        <v>256</v>
      </c>
    </row>
    <row r="60" spans="1:18" ht="14.4" customHeight="1" x14ac:dyDescent="0.3">
      <c r="A60" s="626" t="s">
        <v>1400</v>
      </c>
      <c r="B60" s="627" t="s">
        <v>1424</v>
      </c>
      <c r="C60" s="627" t="s">
        <v>512</v>
      </c>
      <c r="D60" s="627" t="s">
        <v>1407</v>
      </c>
      <c r="E60" s="627" t="s">
        <v>1492</v>
      </c>
      <c r="F60" s="627" t="s">
        <v>1493</v>
      </c>
      <c r="G60" s="644">
        <v>1258</v>
      </c>
      <c r="H60" s="644">
        <v>434010</v>
      </c>
      <c r="I60" s="627">
        <v>1</v>
      </c>
      <c r="J60" s="627">
        <v>345</v>
      </c>
      <c r="K60" s="644">
        <v>1283</v>
      </c>
      <c r="L60" s="644">
        <v>443918</v>
      </c>
      <c r="M60" s="627">
        <v>1.0228289670744914</v>
      </c>
      <c r="N60" s="627">
        <v>346</v>
      </c>
      <c r="O60" s="644">
        <v>1241</v>
      </c>
      <c r="P60" s="644">
        <v>430627</v>
      </c>
      <c r="Q60" s="632">
        <v>0.9922052487269879</v>
      </c>
      <c r="R60" s="645">
        <v>347</v>
      </c>
    </row>
    <row r="61" spans="1:18" ht="14.4" customHeight="1" x14ac:dyDescent="0.3">
      <c r="A61" s="626" t="s">
        <v>1400</v>
      </c>
      <c r="B61" s="627" t="s">
        <v>1424</v>
      </c>
      <c r="C61" s="627" t="s">
        <v>512</v>
      </c>
      <c r="D61" s="627" t="s">
        <v>1407</v>
      </c>
      <c r="E61" s="627" t="s">
        <v>1494</v>
      </c>
      <c r="F61" s="627" t="s">
        <v>1495</v>
      </c>
      <c r="G61" s="644">
        <v>238</v>
      </c>
      <c r="H61" s="644">
        <v>207774</v>
      </c>
      <c r="I61" s="627">
        <v>1</v>
      </c>
      <c r="J61" s="627">
        <v>873</v>
      </c>
      <c r="K61" s="644">
        <v>266</v>
      </c>
      <c r="L61" s="644">
        <v>232484</v>
      </c>
      <c r="M61" s="627">
        <v>1.1189272960043124</v>
      </c>
      <c r="N61" s="627">
        <v>874</v>
      </c>
      <c r="O61" s="644">
        <v>277</v>
      </c>
      <c r="P61" s="644">
        <v>242929</v>
      </c>
      <c r="Q61" s="632">
        <v>1.1691982634978391</v>
      </c>
      <c r="R61" s="645">
        <v>877</v>
      </c>
    </row>
    <row r="62" spans="1:18" ht="14.4" customHeight="1" x14ac:dyDescent="0.3">
      <c r="A62" s="626" t="s">
        <v>1400</v>
      </c>
      <c r="B62" s="627" t="s">
        <v>1424</v>
      </c>
      <c r="C62" s="627" t="s">
        <v>512</v>
      </c>
      <c r="D62" s="627" t="s">
        <v>1407</v>
      </c>
      <c r="E62" s="627" t="s">
        <v>1496</v>
      </c>
      <c r="F62" s="627" t="s">
        <v>1497</v>
      </c>
      <c r="G62" s="644">
        <v>629</v>
      </c>
      <c r="H62" s="644">
        <v>813926</v>
      </c>
      <c r="I62" s="627">
        <v>1</v>
      </c>
      <c r="J62" s="627">
        <v>1294</v>
      </c>
      <c r="K62" s="644">
        <v>627</v>
      </c>
      <c r="L62" s="644">
        <v>811338</v>
      </c>
      <c r="M62" s="627">
        <v>0.99682034976152623</v>
      </c>
      <c r="N62" s="627">
        <v>1294</v>
      </c>
      <c r="O62" s="644">
        <v>604</v>
      </c>
      <c r="P62" s="644">
        <v>783388</v>
      </c>
      <c r="Q62" s="632">
        <v>0.96248061863117773</v>
      </c>
      <c r="R62" s="645">
        <v>1297</v>
      </c>
    </row>
    <row r="63" spans="1:18" ht="14.4" customHeight="1" x14ac:dyDescent="0.3">
      <c r="A63" s="626" t="s">
        <v>1400</v>
      </c>
      <c r="B63" s="627" t="s">
        <v>1424</v>
      </c>
      <c r="C63" s="627" t="s">
        <v>512</v>
      </c>
      <c r="D63" s="627" t="s">
        <v>1407</v>
      </c>
      <c r="E63" s="627" t="s">
        <v>1498</v>
      </c>
      <c r="F63" s="627" t="s">
        <v>1499</v>
      </c>
      <c r="G63" s="644">
        <v>477</v>
      </c>
      <c r="H63" s="644">
        <v>561906</v>
      </c>
      <c r="I63" s="627">
        <v>1</v>
      </c>
      <c r="J63" s="627">
        <v>1178</v>
      </c>
      <c r="K63" s="644">
        <v>508</v>
      </c>
      <c r="L63" s="644">
        <v>598424</v>
      </c>
      <c r="M63" s="627">
        <v>1.0649895178197064</v>
      </c>
      <c r="N63" s="627">
        <v>1178</v>
      </c>
      <c r="O63" s="644">
        <v>440</v>
      </c>
      <c r="P63" s="644">
        <v>519200</v>
      </c>
      <c r="Q63" s="632">
        <v>0.92399796407228252</v>
      </c>
      <c r="R63" s="645">
        <v>1180</v>
      </c>
    </row>
    <row r="64" spans="1:18" ht="14.4" customHeight="1" x14ac:dyDescent="0.3">
      <c r="A64" s="626" t="s">
        <v>1400</v>
      </c>
      <c r="B64" s="627" t="s">
        <v>1424</v>
      </c>
      <c r="C64" s="627" t="s">
        <v>512</v>
      </c>
      <c r="D64" s="627" t="s">
        <v>1407</v>
      </c>
      <c r="E64" s="627" t="s">
        <v>1500</v>
      </c>
      <c r="F64" s="627" t="s">
        <v>1501</v>
      </c>
      <c r="G64" s="644">
        <v>1660</v>
      </c>
      <c r="H64" s="644">
        <v>8560620</v>
      </c>
      <c r="I64" s="627">
        <v>1</v>
      </c>
      <c r="J64" s="627">
        <v>5157</v>
      </c>
      <c r="K64" s="644">
        <v>1700</v>
      </c>
      <c r="L64" s="644">
        <v>8768600</v>
      </c>
      <c r="M64" s="627">
        <v>1.0242949692896075</v>
      </c>
      <c r="N64" s="627">
        <v>5158</v>
      </c>
      <c r="O64" s="644">
        <v>1704</v>
      </c>
      <c r="P64" s="644">
        <v>8796048</v>
      </c>
      <c r="Q64" s="632">
        <v>1.0275012791129614</v>
      </c>
      <c r="R64" s="645">
        <v>5162</v>
      </c>
    </row>
    <row r="65" spans="1:18" ht="14.4" customHeight="1" x14ac:dyDescent="0.3">
      <c r="A65" s="626" t="s">
        <v>1400</v>
      </c>
      <c r="B65" s="627" t="s">
        <v>1424</v>
      </c>
      <c r="C65" s="627" t="s">
        <v>512</v>
      </c>
      <c r="D65" s="627" t="s">
        <v>1407</v>
      </c>
      <c r="E65" s="627" t="s">
        <v>1502</v>
      </c>
      <c r="F65" s="627" t="s">
        <v>1503</v>
      </c>
      <c r="G65" s="644">
        <v>24</v>
      </c>
      <c r="H65" s="644">
        <v>187368</v>
      </c>
      <c r="I65" s="627">
        <v>1</v>
      </c>
      <c r="J65" s="627">
        <v>7807</v>
      </c>
      <c r="K65" s="644">
        <v>25</v>
      </c>
      <c r="L65" s="644">
        <v>195225</v>
      </c>
      <c r="M65" s="627">
        <v>1.041933521198924</v>
      </c>
      <c r="N65" s="627">
        <v>7809</v>
      </c>
      <c r="O65" s="644">
        <v>22</v>
      </c>
      <c r="P65" s="644">
        <v>171952</v>
      </c>
      <c r="Q65" s="632">
        <v>0.91772341061440588</v>
      </c>
      <c r="R65" s="645">
        <v>7816</v>
      </c>
    </row>
    <row r="66" spans="1:18" ht="14.4" customHeight="1" x14ac:dyDescent="0.3">
      <c r="A66" s="626" t="s">
        <v>1400</v>
      </c>
      <c r="B66" s="627" t="s">
        <v>1424</v>
      </c>
      <c r="C66" s="627" t="s">
        <v>512</v>
      </c>
      <c r="D66" s="627" t="s">
        <v>1407</v>
      </c>
      <c r="E66" s="627" t="s">
        <v>1504</v>
      </c>
      <c r="F66" s="627" t="s">
        <v>1505</v>
      </c>
      <c r="G66" s="644">
        <v>55</v>
      </c>
      <c r="H66" s="644">
        <v>309100</v>
      </c>
      <c r="I66" s="627">
        <v>1</v>
      </c>
      <c r="J66" s="627">
        <v>5620</v>
      </c>
      <c r="K66" s="644">
        <v>43</v>
      </c>
      <c r="L66" s="644">
        <v>241703</v>
      </c>
      <c r="M66" s="627">
        <v>0.78195729537366543</v>
      </c>
      <c r="N66" s="627">
        <v>5621</v>
      </c>
      <c r="O66" s="644">
        <v>46</v>
      </c>
      <c r="P66" s="644">
        <v>258796</v>
      </c>
      <c r="Q66" s="632">
        <v>0.83725655127790355</v>
      </c>
      <c r="R66" s="645">
        <v>5626</v>
      </c>
    </row>
    <row r="67" spans="1:18" ht="14.4" customHeight="1" x14ac:dyDescent="0.3">
      <c r="A67" s="626" t="s">
        <v>1400</v>
      </c>
      <c r="B67" s="627" t="s">
        <v>1424</v>
      </c>
      <c r="C67" s="627" t="s">
        <v>512</v>
      </c>
      <c r="D67" s="627" t="s">
        <v>1407</v>
      </c>
      <c r="E67" s="627" t="s">
        <v>1506</v>
      </c>
      <c r="F67" s="627" t="s">
        <v>1507</v>
      </c>
      <c r="G67" s="644">
        <v>25</v>
      </c>
      <c r="H67" s="644">
        <v>2775</v>
      </c>
      <c r="I67" s="627">
        <v>1</v>
      </c>
      <c r="J67" s="627">
        <v>111</v>
      </c>
      <c r="K67" s="644">
        <v>28</v>
      </c>
      <c r="L67" s="644">
        <v>3136</v>
      </c>
      <c r="M67" s="627">
        <v>1.1300900900900901</v>
      </c>
      <c r="N67" s="627">
        <v>112</v>
      </c>
      <c r="O67" s="644">
        <v>30</v>
      </c>
      <c r="P67" s="644">
        <v>3390</v>
      </c>
      <c r="Q67" s="632">
        <v>1.2216216216216216</v>
      </c>
      <c r="R67" s="645">
        <v>113</v>
      </c>
    </row>
    <row r="68" spans="1:18" ht="14.4" customHeight="1" x14ac:dyDescent="0.3">
      <c r="A68" s="626" t="s">
        <v>1400</v>
      </c>
      <c r="B68" s="627" t="s">
        <v>1424</v>
      </c>
      <c r="C68" s="627" t="s">
        <v>512</v>
      </c>
      <c r="D68" s="627" t="s">
        <v>1407</v>
      </c>
      <c r="E68" s="627" t="s">
        <v>1508</v>
      </c>
      <c r="F68" s="627" t="s">
        <v>1509</v>
      </c>
      <c r="G68" s="644">
        <v>1908</v>
      </c>
      <c r="H68" s="644">
        <v>337716</v>
      </c>
      <c r="I68" s="627">
        <v>1</v>
      </c>
      <c r="J68" s="627">
        <v>177</v>
      </c>
      <c r="K68" s="644">
        <v>1950</v>
      </c>
      <c r="L68" s="644">
        <v>347100</v>
      </c>
      <c r="M68" s="627">
        <v>1.0277866609814164</v>
      </c>
      <c r="N68" s="627">
        <v>178</v>
      </c>
      <c r="O68" s="644">
        <v>2262</v>
      </c>
      <c r="P68" s="644">
        <v>404898</v>
      </c>
      <c r="Q68" s="632">
        <v>1.1989304622819172</v>
      </c>
      <c r="R68" s="645">
        <v>179</v>
      </c>
    </row>
    <row r="69" spans="1:18" ht="14.4" customHeight="1" x14ac:dyDescent="0.3">
      <c r="A69" s="626" t="s">
        <v>1400</v>
      </c>
      <c r="B69" s="627" t="s">
        <v>1424</v>
      </c>
      <c r="C69" s="627" t="s">
        <v>512</v>
      </c>
      <c r="D69" s="627" t="s">
        <v>1407</v>
      </c>
      <c r="E69" s="627" t="s">
        <v>1510</v>
      </c>
      <c r="F69" s="627" t="s">
        <v>1511</v>
      </c>
      <c r="G69" s="644">
        <v>1375</v>
      </c>
      <c r="H69" s="644">
        <v>2817375</v>
      </c>
      <c r="I69" s="627">
        <v>1</v>
      </c>
      <c r="J69" s="627">
        <v>2049</v>
      </c>
      <c r="K69" s="644">
        <v>1548</v>
      </c>
      <c r="L69" s="644">
        <v>3173400</v>
      </c>
      <c r="M69" s="627">
        <v>1.1263676294423</v>
      </c>
      <c r="N69" s="627">
        <v>2050</v>
      </c>
      <c r="O69" s="644">
        <v>1505</v>
      </c>
      <c r="P69" s="644">
        <v>3089765</v>
      </c>
      <c r="Q69" s="632">
        <v>1.0966821953059143</v>
      </c>
      <c r="R69" s="645">
        <v>2053</v>
      </c>
    </row>
    <row r="70" spans="1:18" ht="14.4" customHeight="1" x14ac:dyDescent="0.3">
      <c r="A70" s="626" t="s">
        <v>1400</v>
      </c>
      <c r="B70" s="627" t="s">
        <v>1424</v>
      </c>
      <c r="C70" s="627" t="s">
        <v>512</v>
      </c>
      <c r="D70" s="627" t="s">
        <v>1407</v>
      </c>
      <c r="E70" s="627" t="s">
        <v>1512</v>
      </c>
      <c r="F70" s="627" t="s">
        <v>1513</v>
      </c>
      <c r="G70" s="644">
        <v>1189</v>
      </c>
      <c r="H70" s="644">
        <v>410205</v>
      </c>
      <c r="I70" s="627">
        <v>1</v>
      </c>
      <c r="J70" s="627">
        <v>345</v>
      </c>
      <c r="K70" s="644">
        <v>1234</v>
      </c>
      <c r="L70" s="644">
        <v>426964</v>
      </c>
      <c r="M70" s="627">
        <v>1.0408551821650152</v>
      </c>
      <c r="N70" s="627">
        <v>346</v>
      </c>
      <c r="O70" s="644">
        <v>1213</v>
      </c>
      <c r="P70" s="644">
        <v>420911</v>
      </c>
      <c r="Q70" s="632">
        <v>1.0260991455491766</v>
      </c>
      <c r="R70" s="645">
        <v>347</v>
      </c>
    </row>
    <row r="71" spans="1:18" ht="14.4" customHeight="1" x14ac:dyDescent="0.3">
      <c r="A71" s="626" t="s">
        <v>1400</v>
      </c>
      <c r="B71" s="627" t="s">
        <v>1424</v>
      </c>
      <c r="C71" s="627" t="s">
        <v>512</v>
      </c>
      <c r="D71" s="627" t="s">
        <v>1407</v>
      </c>
      <c r="E71" s="627" t="s">
        <v>1514</v>
      </c>
      <c r="F71" s="627" t="s">
        <v>1515</v>
      </c>
      <c r="G71" s="644">
        <v>145</v>
      </c>
      <c r="H71" s="644">
        <v>44660</v>
      </c>
      <c r="I71" s="627">
        <v>1</v>
      </c>
      <c r="J71" s="627">
        <v>308</v>
      </c>
      <c r="K71" s="644">
        <v>151</v>
      </c>
      <c r="L71" s="644">
        <v>46508</v>
      </c>
      <c r="M71" s="627">
        <v>1.0413793103448277</v>
      </c>
      <c r="N71" s="627">
        <v>308</v>
      </c>
      <c r="O71" s="644">
        <v>144</v>
      </c>
      <c r="P71" s="644">
        <v>44784</v>
      </c>
      <c r="Q71" s="632">
        <v>1.0027765338110166</v>
      </c>
      <c r="R71" s="645">
        <v>311</v>
      </c>
    </row>
    <row r="72" spans="1:18" ht="14.4" customHeight="1" x14ac:dyDescent="0.3">
      <c r="A72" s="626" t="s">
        <v>1400</v>
      </c>
      <c r="B72" s="627" t="s">
        <v>1424</v>
      </c>
      <c r="C72" s="627" t="s">
        <v>512</v>
      </c>
      <c r="D72" s="627" t="s">
        <v>1407</v>
      </c>
      <c r="E72" s="627" t="s">
        <v>1516</v>
      </c>
      <c r="F72" s="627" t="s">
        <v>1517</v>
      </c>
      <c r="G72" s="644">
        <v>471</v>
      </c>
      <c r="H72" s="644">
        <v>1289127</v>
      </c>
      <c r="I72" s="627">
        <v>1</v>
      </c>
      <c r="J72" s="627">
        <v>2737</v>
      </c>
      <c r="K72" s="644">
        <v>488</v>
      </c>
      <c r="L72" s="644">
        <v>1335656</v>
      </c>
      <c r="M72" s="627">
        <v>1.0360934182590233</v>
      </c>
      <c r="N72" s="627">
        <v>2737</v>
      </c>
      <c r="O72" s="644">
        <v>487</v>
      </c>
      <c r="P72" s="644">
        <v>1334380</v>
      </c>
      <c r="Q72" s="632">
        <v>1.035103601119207</v>
      </c>
      <c r="R72" s="645">
        <v>2740</v>
      </c>
    </row>
    <row r="73" spans="1:18" ht="14.4" customHeight="1" x14ac:dyDescent="0.3">
      <c r="A73" s="626" t="s">
        <v>1400</v>
      </c>
      <c r="B73" s="627" t="s">
        <v>1424</v>
      </c>
      <c r="C73" s="627" t="s">
        <v>512</v>
      </c>
      <c r="D73" s="627" t="s">
        <v>1407</v>
      </c>
      <c r="E73" s="627" t="s">
        <v>1518</v>
      </c>
      <c r="F73" s="627" t="s">
        <v>1519</v>
      </c>
      <c r="G73" s="644">
        <v>176</v>
      </c>
      <c r="H73" s="644">
        <v>927344</v>
      </c>
      <c r="I73" s="627">
        <v>1</v>
      </c>
      <c r="J73" s="627">
        <v>5269</v>
      </c>
      <c r="K73" s="644">
        <v>174</v>
      </c>
      <c r="L73" s="644">
        <v>916980</v>
      </c>
      <c r="M73" s="627">
        <v>0.98882399627322759</v>
      </c>
      <c r="N73" s="627">
        <v>5270</v>
      </c>
      <c r="O73" s="644">
        <v>174</v>
      </c>
      <c r="P73" s="644">
        <v>917676</v>
      </c>
      <c r="Q73" s="632">
        <v>0.98957452682068359</v>
      </c>
      <c r="R73" s="645">
        <v>5274</v>
      </c>
    </row>
    <row r="74" spans="1:18" ht="14.4" customHeight="1" x14ac:dyDescent="0.3">
      <c r="A74" s="626" t="s">
        <v>1400</v>
      </c>
      <c r="B74" s="627" t="s">
        <v>1424</v>
      </c>
      <c r="C74" s="627" t="s">
        <v>512</v>
      </c>
      <c r="D74" s="627" t="s">
        <v>1407</v>
      </c>
      <c r="E74" s="627" t="s">
        <v>1520</v>
      </c>
      <c r="F74" s="627" t="s">
        <v>1521</v>
      </c>
      <c r="G74" s="644">
        <v>142</v>
      </c>
      <c r="H74" s="644">
        <v>21868</v>
      </c>
      <c r="I74" s="627">
        <v>1</v>
      </c>
      <c r="J74" s="627">
        <v>154</v>
      </c>
      <c r="K74" s="644">
        <v>147</v>
      </c>
      <c r="L74" s="644">
        <v>22785</v>
      </c>
      <c r="M74" s="627">
        <v>1.0419334186939821</v>
      </c>
      <c r="N74" s="627">
        <v>155</v>
      </c>
      <c r="O74" s="644">
        <v>144</v>
      </c>
      <c r="P74" s="644">
        <v>22464</v>
      </c>
      <c r="Q74" s="632">
        <v>1.0272544357051399</v>
      </c>
      <c r="R74" s="645">
        <v>156</v>
      </c>
    </row>
    <row r="75" spans="1:18" ht="14.4" customHeight="1" x14ac:dyDescent="0.3">
      <c r="A75" s="626" t="s">
        <v>1400</v>
      </c>
      <c r="B75" s="627" t="s">
        <v>1424</v>
      </c>
      <c r="C75" s="627" t="s">
        <v>512</v>
      </c>
      <c r="D75" s="627" t="s">
        <v>1407</v>
      </c>
      <c r="E75" s="627" t="s">
        <v>1522</v>
      </c>
      <c r="F75" s="627" t="s">
        <v>1523</v>
      </c>
      <c r="G75" s="644">
        <v>16</v>
      </c>
      <c r="H75" s="644">
        <v>10800</v>
      </c>
      <c r="I75" s="627">
        <v>1</v>
      </c>
      <c r="J75" s="627">
        <v>675</v>
      </c>
      <c r="K75" s="644">
        <v>16</v>
      </c>
      <c r="L75" s="644">
        <v>10800</v>
      </c>
      <c r="M75" s="627">
        <v>1</v>
      </c>
      <c r="N75" s="627">
        <v>675</v>
      </c>
      <c r="O75" s="644">
        <v>17</v>
      </c>
      <c r="P75" s="644">
        <v>11526</v>
      </c>
      <c r="Q75" s="632">
        <v>1.0672222222222223</v>
      </c>
      <c r="R75" s="645">
        <v>678</v>
      </c>
    </row>
    <row r="76" spans="1:18" ht="14.4" customHeight="1" x14ac:dyDescent="0.3">
      <c r="A76" s="626" t="s">
        <v>1400</v>
      </c>
      <c r="B76" s="627" t="s">
        <v>1424</v>
      </c>
      <c r="C76" s="627" t="s">
        <v>512</v>
      </c>
      <c r="D76" s="627" t="s">
        <v>1407</v>
      </c>
      <c r="E76" s="627" t="s">
        <v>1524</v>
      </c>
      <c r="F76" s="627" t="s">
        <v>1525</v>
      </c>
      <c r="G76" s="644">
        <v>1</v>
      </c>
      <c r="H76" s="644">
        <v>307</v>
      </c>
      <c r="I76" s="627">
        <v>1</v>
      </c>
      <c r="J76" s="627">
        <v>307</v>
      </c>
      <c r="K76" s="644"/>
      <c r="L76" s="644"/>
      <c r="M76" s="627"/>
      <c r="N76" s="627"/>
      <c r="O76" s="644"/>
      <c r="P76" s="644"/>
      <c r="Q76" s="632"/>
      <c r="R76" s="645"/>
    </row>
    <row r="77" spans="1:18" ht="14.4" customHeight="1" x14ac:dyDescent="0.3">
      <c r="A77" s="626" t="s">
        <v>1400</v>
      </c>
      <c r="B77" s="627" t="s">
        <v>1424</v>
      </c>
      <c r="C77" s="627" t="s">
        <v>512</v>
      </c>
      <c r="D77" s="627" t="s">
        <v>1407</v>
      </c>
      <c r="E77" s="627" t="s">
        <v>1526</v>
      </c>
      <c r="F77" s="627" t="s">
        <v>1527</v>
      </c>
      <c r="G77" s="644">
        <v>976</v>
      </c>
      <c r="H77" s="644">
        <v>151280</v>
      </c>
      <c r="I77" s="627">
        <v>1</v>
      </c>
      <c r="J77" s="627">
        <v>155</v>
      </c>
      <c r="K77" s="644">
        <v>1011</v>
      </c>
      <c r="L77" s="644">
        <v>156705</v>
      </c>
      <c r="M77" s="627">
        <v>1.035860655737705</v>
      </c>
      <c r="N77" s="627">
        <v>155</v>
      </c>
      <c r="O77" s="644">
        <v>990</v>
      </c>
      <c r="P77" s="644">
        <v>154440</v>
      </c>
      <c r="Q77" s="632">
        <v>1.0208884188260179</v>
      </c>
      <c r="R77" s="645">
        <v>156</v>
      </c>
    </row>
    <row r="78" spans="1:18" ht="14.4" customHeight="1" x14ac:dyDescent="0.3">
      <c r="A78" s="626" t="s">
        <v>1400</v>
      </c>
      <c r="B78" s="627" t="s">
        <v>1424</v>
      </c>
      <c r="C78" s="627" t="s">
        <v>512</v>
      </c>
      <c r="D78" s="627" t="s">
        <v>1407</v>
      </c>
      <c r="E78" s="627" t="s">
        <v>1528</v>
      </c>
      <c r="F78" s="627" t="s">
        <v>1529</v>
      </c>
      <c r="G78" s="644">
        <v>535</v>
      </c>
      <c r="H78" s="644">
        <v>106465</v>
      </c>
      <c r="I78" s="627">
        <v>1</v>
      </c>
      <c r="J78" s="627">
        <v>199</v>
      </c>
      <c r="K78" s="644">
        <v>412</v>
      </c>
      <c r="L78" s="644">
        <v>82400</v>
      </c>
      <c r="M78" s="627">
        <v>0.77396327431550271</v>
      </c>
      <c r="N78" s="627">
        <v>200</v>
      </c>
      <c r="O78" s="644">
        <v>462</v>
      </c>
      <c r="P78" s="644">
        <v>92862</v>
      </c>
      <c r="Q78" s="632">
        <v>0.87223031043065802</v>
      </c>
      <c r="R78" s="645">
        <v>201</v>
      </c>
    </row>
    <row r="79" spans="1:18" ht="14.4" customHeight="1" x14ac:dyDescent="0.3">
      <c r="A79" s="626" t="s">
        <v>1400</v>
      </c>
      <c r="B79" s="627" t="s">
        <v>1424</v>
      </c>
      <c r="C79" s="627" t="s">
        <v>512</v>
      </c>
      <c r="D79" s="627" t="s">
        <v>1407</v>
      </c>
      <c r="E79" s="627" t="s">
        <v>1530</v>
      </c>
      <c r="F79" s="627" t="s">
        <v>1531</v>
      </c>
      <c r="G79" s="644">
        <v>223</v>
      </c>
      <c r="H79" s="644">
        <v>45492</v>
      </c>
      <c r="I79" s="627">
        <v>1</v>
      </c>
      <c r="J79" s="627">
        <v>204</v>
      </c>
      <c r="K79" s="644">
        <v>211</v>
      </c>
      <c r="L79" s="644">
        <v>43255</v>
      </c>
      <c r="M79" s="627">
        <v>0.95082651894838655</v>
      </c>
      <c r="N79" s="627">
        <v>205</v>
      </c>
      <c r="O79" s="644">
        <v>350</v>
      </c>
      <c r="P79" s="644">
        <v>72450</v>
      </c>
      <c r="Q79" s="632">
        <v>1.5925877077288315</v>
      </c>
      <c r="R79" s="645">
        <v>207</v>
      </c>
    </row>
    <row r="80" spans="1:18" ht="14.4" customHeight="1" x14ac:dyDescent="0.3">
      <c r="A80" s="626" t="s">
        <v>1400</v>
      </c>
      <c r="B80" s="627" t="s">
        <v>1424</v>
      </c>
      <c r="C80" s="627" t="s">
        <v>512</v>
      </c>
      <c r="D80" s="627" t="s">
        <v>1407</v>
      </c>
      <c r="E80" s="627" t="s">
        <v>1532</v>
      </c>
      <c r="F80" s="627" t="s">
        <v>1533</v>
      </c>
      <c r="G80" s="644">
        <v>28</v>
      </c>
      <c r="H80" s="644">
        <v>11928</v>
      </c>
      <c r="I80" s="627">
        <v>1</v>
      </c>
      <c r="J80" s="627">
        <v>426</v>
      </c>
      <c r="K80" s="644">
        <v>20</v>
      </c>
      <c r="L80" s="644">
        <v>8540</v>
      </c>
      <c r="M80" s="627">
        <v>0.715962441314554</v>
      </c>
      <c r="N80" s="627">
        <v>427</v>
      </c>
      <c r="O80" s="644">
        <v>40</v>
      </c>
      <c r="P80" s="644">
        <v>17120</v>
      </c>
      <c r="Q80" s="632">
        <v>1.4352783366867874</v>
      </c>
      <c r="R80" s="645">
        <v>428</v>
      </c>
    </row>
    <row r="81" spans="1:18" ht="14.4" customHeight="1" x14ac:dyDescent="0.3">
      <c r="A81" s="626" t="s">
        <v>1400</v>
      </c>
      <c r="B81" s="627" t="s">
        <v>1424</v>
      </c>
      <c r="C81" s="627" t="s">
        <v>512</v>
      </c>
      <c r="D81" s="627" t="s">
        <v>1407</v>
      </c>
      <c r="E81" s="627" t="s">
        <v>1534</v>
      </c>
      <c r="F81" s="627" t="s">
        <v>1535</v>
      </c>
      <c r="G81" s="644"/>
      <c r="H81" s="644"/>
      <c r="I81" s="627"/>
      <c r="J81" s="627"/>
      <c r="K81" s="644">
        <v>1</v>
      </c>
      <c r="L81" s="644">
        <v>266</v>
      </c>
      <c r="M81" s="627"/>
      <c r="N81" s="627">
        <v>266</v>
      </c>
      <c r="O81" s="644"/>
      <c r="P81" s="644"/>
      <c r="Q81" s="632"/>
      <c r="R81" s="645"/>
    </row>
    <row r="82" spans="1:18" ht="14.4" customHeight="1" x14ac:dyDescent="0.3">
      <c r="A82" s="626" t="s">
        <v>1400</v>
      </c>
      <c r="B82" s="627" t="s">
        <v>1424</v>
      </c>
      <c r="C82" s="627" t="s">
        <v>512</v>
      </c>
      <c r="D82" s="627" t="s">
        <v>1407</v>
      </c>
      <c r="E82" s="627" t="s">
        <v>1536</v>
      </c>
      <c r="F82" s="627" t="s">
        <v>1537</v>
      </c>
      <c r="G82" s="644">
        <v>339</v>
      </c>
      <c r="H82" s="644">
        <v>55257</v>
      </c>
      <c r="I82" s="627">
        <v>1</v>
      </c>
      <c r="J82" s="627">
        <v>163</v>
      </c>
      <c r="K82" s="644">
        <v>234</v>
      </c>
      <c r="L82" s="644">
        <v>38142</v>
      </c>
      <c r="M82" s="627">
        <v>0.69026548672566368</v>
      </c>
      <c r="N82" s="627">
        <v>163</v>
      </c>
      <c r="O82" s="644">
        <v>244</v>
      </c>
      <c r="P82" s="644">
        <v>40016</v>
      </c>
      <c r="Q82" s="632">
        <v>0.72417974193314871</v>
      </c>
      <c r="R82" s="645">
        <v>164</v>
      </c>
    </row>
    <row r="83" spans="1:18" ht="14.4" customHeight="1" x14ac:dyDescent="0.3">
      <c r="A83" s="626" t="s">
        <v>1400</v>
      </c>
      <c r="B83" s="627" t="s">
        <v>1424</v>
      </c>
      <c r="C83" s="627" t="s">
        <v>512</v>
      </c>
      <c r="D83" s="627" t="s">
        <v>1407</v>
      </c>
      <c r="E83" s="627" t="s">
        <v>1538</v>
      </c>
      <c r="F83" s="627" t="s">
        <v>1539</v>
      </c>
      <c r="G83" s="644">
        <v>1</v>
      </c>
      <c r="H83" s="644">
        <v>436</v>
      </c>
      <c r="I83" s="627">
        <v>1</v>
      </c>
      <c r="J83" s="627">
        <v>436</v>
      </c>
      <c r="K83" s="644"/>
      <c r="L83" s="644"/>
      <c r="M83" s="627"/>
      <c r="N83" s="627"/>
      <c r="O83" s="644">
        <v>2</v>
      </c>
      <c r="P83" s="644">
        <v>876</v>
      </c>
      <c r="Q83" s="632">
        <v>2.0091743119266057</v>
      </c>
      <c r="R83" s="645">
        <v>438</v>
      </c>
    </row>
    <row r="84" spans="1:18" ht="14.4" customHeight="1" x14ac:dyDescent="0.3">
      <c r="A84" s="626" t="s">
        <v>1400</v>
      </c>
      <c r="B84" s="627" t="s">
        <v>1424</v>
      </c>
      <c r="C84" s="627" t="s">
        <v>512</v>
      </c>
      <c r="D84" s="627" t="s">
        <v>1407</v>
      </c>
      <c r="E84" s="627" t="s">
        <v>1540</v>
      </c>
      <c r="F84" s="627" t="s">
        <v>1541</v>
      </c>
      <c r="G84" s="644">
        <v>622</v>
      </c>
      <c r="H84" s="644">
        <v>1340410</v>
      </c>
      <c r="I84" s="627">
        <v>1</v>
      </c>
      <c r="J84" s="627">
        <v>2155</v>
      </c>
      <c r="K84" s="644">
        <v>803</v>
      </c>
      <c r="L84" s="644">
        <v>1731268</v>
      </c>
      <c r="M84" s="627">
        <v>1.2915958549995896</v>
      </c>
      <c r="N84" s="627">
        <v>2156</v>
      </c>
      <c r="O84" s="644">
        <v>695</v>
      </c>
      <c r="P84" s="644">
        <v>1500505</v>
      </c>
      <c r="Q84" s="632">
        <v>1.1194373363373893</v>
      </c>
      <c r="R84" s="645">
        <v>2159</v>
      </c>
    </row>
    <row r="85" spans="1:18" ht="14.4" customHeight="1" x14ac:dyDescent="0.3">
      <c r="A85" s="626" t="s">
        <v>1400</v>
      </c>
      <c r="B85" s="627" t="s">
        <v>1424</v>
      </c>
      <c r="C85" s="627" t="s">
        <v>512</v>
      </c>
      <c r="D85" s="627" t="s">
        <v>1407</v>
      </c>
      <c r="E85" s="627" t="s">
        <v>1542</v>
      </c>
      <c r="F85" s="627" t="s">
        <v>1543</v>
      </c>
      <c r="G85" s="644">
        <v>79</v>
      </c>
      <c r="H85" s="644">
        <v>12877</v>
      </c>
      <c r="I85" s="627">
        <v>1</v>
      </c>
      <c r="J85" s="627">
        <v>163</v>
      </c>
      <c r="K85" s="644">
        <v>89</v>
      </c>
      <c r="L85" s="644">
        <v>14507</v>
      </c>
      <c r="M85" s="627">
        <v>1.1265822784810127</v>
      </c>
      <c r="N85" s="627">
        <v>163</v>
      </c>
      <c r="O85" s="644">
        <v>77</v>
      </c>
      <c r="P85" s="644">
        <v>12628</v>
      </c>
      <c r="Q85" s="632">
        <v>0.98066319794983303</v>
      </c>
      <c r="R85" s="645">
        <v>164</v>
      </c>
    </row>
    <row r="86" spans="1:18" ht="14.4" customHeight="1" x14ac:dyDescent="0.3">
      <c r="A86" s="626" t="s">
        <v>1400</v>
      </c>
      <c r="B86" s="627" t="s">
        <v>1424</v>
      </c>
      <c r="C86" s="627" t="s">
        <v>512</v>
      </c>
      <c r="D86" s="627" t="s">
        <v>1407</v>
      </c>
      <c r="E86" s="627" t="s">
        <v>1544</v>
      </c>
      <c r="F86" s="627" t="s">
        <v>1545</v>
      </c>
      <c r="G86" s="644">
        <v>24</v>
      </c>
      <c r="H86" s="644">
        <v>22416</v>
      </c>
      <c r="I86" s="627">
        <v>1</v>
      </c>
      <c r="J86" s="627">
        <v>934</v>
      </c>
      <c r="K86" s="644">
        <v>22</v>
      </c>
      <c r="L86" s="644">
        <v>20570</v>
      </c>
      <c r="M86" s="627">
        <v>0.91764810849393286</v>
      </c>
      <c r="N86" s="627">
        <v>935</v>
      </c>
      <c r="O86" s="644">
        <v>34</v>
      </c>
      <c r="P86" s="644">
        <v>31892</v>
      </c>
      <c r="Q86" s="632">
        <v>1.422733761598858</v>
      </c>
      <c r="R86" s="645">
        <v>938</v>
      </c>
    </row>
    <row r="87" spans="1:18" ht="14.4" customHeight="1" x14ac:dyDescent="0.3">
      <c r="A87" s="626" t="s">
        <v>1400</v>
      </c>
      <c r="B87" s="627" t="s">
        <v>1424</v>
      </c>
      <c r="C87" s="627" t="s">
        <v>512</v>
      </c>
      <c r="D87" s="627" t="s">
        <v>1407</v>
      </c>
      <c r="E87" s="627" t="s">
        <v>1546</v>
      </c>
      <c r="F87" s="627" t="s">
        <v>1547</v>
      </c>
      <c r="G87" s="644"/>
      <c r="H87" s="644"/>
      <c r="I87" s="627"/>
      <c r="J87" s="627"/>
      <c r="K87" s="644"/>
      <c r="L87" s="644"/>
      <c r="M87" s="627"/>
      <c r="N87" s="627"/>
      <c r="O87" s="644">
        <v>1</v>
      </c>
      <c r="P87" s="644">
        <v>8470</v>
      </c>
      <c r="Q87" s="632"/>
      <c r="R87" s="645">
        <v>8470</v>
      </c>
    </row>
    <row r="88" spans="1:18" ht="14.4" customHeight="1" x14ac:dyDescent="0.3">
      <c r="A88" s="626" t="s">
        <v>1400</v>
      </c>
      <c r="B88" s="627" t="s">
        <v>1424</v>
      </c>
      <c r="C88" s="627" t="s">
        <v>512</v>
      </c>
      <c r="D88" s="627" t="s">
        <v>1407</v>
      </c>
      <c r="E88" s="627" t="s">
        <v>1548</v>
      </c>
      <c r="F88" s="627" t="s">
        <v>1549</v>
      </c>
      <c r="G88" s="644">
        <v>3</v>
      </c>
      <c r="H88" s="644">
        <v>777</v>
      </c>
      <c r="I88" s="627">
        <v>1</v>
      </c>
      <c r="J88" s="627">
        <v>259</v>
      </c>
      <c r="K88" s="644">
        <v>4</v>
      </c>
      <c r="L88" s="644">
        <v>1040</v>
      </c>
      <c r="M88" s="627">
        <v>1.3384813384813385</v>
      </c>
      <c r="N88" s="627">
        <v>260</v>
      </c>
      <c r="O88" s="644">
        <v>5</v>
      </c>
      <c r="P88" s="644">
        <v>1305</v>
      </c>
      <c r="Q88" s="632">
        <v>1.6795366795366795</v>
      </c>
      <c r="R88" s="645">
        <v>261</v>
      </c>
    </row>
    <row r="89" spans="1:18" ht="14.4" customHeight="1" x14ac:dyDescent="0.3">
      <c r="A89" s="626" t="s">
        <v>1400</v>
      </c>
      <c r="B89" s="627" t="s">
        <v>1424</v>
      </c>
      <c r="C89" s="627" t="s">
        <v>512</v>
      </c>
      <c r="D89" s="627" t="s">
        <v>1407</v>
      </c>
      <c r="E89" s="627" t="s">
        <v>1550</v>
      </c>
      <c r="F89" s="627" t="s">
        <v>1551</v>
      </c>
      <c r="G89" s="644"/>
      <c r="H89" s="644"/>
      <c r="I89" s="627"/>
      <c r="J89" s="627"/>
      <c r="K89" s="644"/>
      <c r="L89" s="644"/>
      <c r="M89" s="627"/>
      <c r="N89" s="627"/>
      <c r="O89" s="644">
        <v>2</v>
      </c>
      <c r="P89" s="644">
        <v>4124</v>
      </c>
      <c r="Q89" s="632"/>
      <c r="R89" s="645">
        <v>2062</v>
      </c>
    </row>
    <row r="90" spans="1:18" ht="14.4" customHeight="1" x14ac:dyDescent="0.3">
      <c r="A90" s="626" t="s">
        <v>1400</v>
      </c>
      <c r="B90" s="627" t="s">
        <v>1424</v>
      </c>
      <c r="C90" s="627" t="s">
        <v>512</v>
      </c>
      <c r="D90" s="627" t="s">
        <v>1407</v>
      </c>
      <c r="E90" s="627" t="s">
        <v>1552</v>
      </c>
      <c r="F90" s="627" t="s">
        <v>1553</v>
      </c>
      <c r="G90" s="644">
        <v>10</v>
      </c>
      <c r="H90" s="644">
        <v>2830</v>
      </c>
      <c r="I90" s="627">
        <v>1</v>
      </c>
      <c r="J90" s="627">
        <v>283</v>
      </c>
      <c r="K90" s="644">
        <v>9</v>
      </c>
      <c r="L90" s="644">
        <v>2556</v>
      </c>
      <c r="M90" s="627">
        <v>0.90318021201413423</v>
      </c>
      <c r="N90" s="627">
        <v>284</v>
      </c>
      <c r="O90" s="644">
        <v>16</v>
      </c>
      <c r="P90" s="644">
        <v>4560</v>
      </c>
      <c r="Q90" s="632">
        <v>1.6113074204946995</v>
      </c>
      <c r="R90" s="645">
        <v>285</v>
      </c>
    </row>
    <row r="91" spans="1:18" ht="14.4" customHeight="1" x14ac:dyDescent="0.3">
      <c r="A91" s="626" t="s">
        <v>1400</v>
      </c>
      <c r="B91" s="627" t="s">
        <v>1424</v>
      </c>
      <c r="C91" s="627" t="s">
        <v>512</v>
      </c>
      <c r="D91" s="627" t="s">
        <v>1407</v>
      </c>
      <c r="E91" s="627" t="s">
        <v>1554</v>
      </c>
      <c r="F91" s="627" t="s">
        <v>1555</v>
      </c>
      <c r="G91" s="644">
        <v>2</v>
      </c>
      <c r="H91" s="644">
        <v>746</v>
      </c>
      <c r="I91" s="627">
        <v>1</v>
      </c>
      <c r="J91" s="627">
        <v>373</v>
      </c>
      <c r="K91" s="644"/>
      <c r="L91" s="644"/>
      <c r="M91" s="627"/>
      <c r="N91" s="627"/>
      <c r="O91" s="644">
        <v>2</v>
      </c>
      <c r="P91" s="644">
        <v>750</v>
      </c>
      <c r="Q91" s="632">
        <v>1.0053619302949062</v>
      </c>
      <c r="R91" s="645">
        <v>375</v>
      </c>
    </row>
    <row r="92" spans="1:18" ht="14.4" customHeight="1" x14ac:dyDescent="0.3">
      <c r="A92" s="626" t="s">
        <v>1400</v>
      </c>
      <c r="B92" s="627" t="s">
        <v>1424</v>
      </c>
      <c r="C92" s="627" t="s">
        <v>512</v>
      </c>
      <c r="D92" s="627" t="s">
        <v>1407</v>
      </c>
      <c r="E92" s="627" t="s">
        <v>1556</v>
      </c>
      <c r="F92" s="627" t="s">
        <v>1557</v>
      </c>
      <c r="G92" s="644">
        <v>2</v>
      </c>
      <c r="H92" s="644">
        <v>704</v>
      </c>
      <c r="I92" s="627">
        <v>1</v>
      </c>
      <c r="J92" s="627">
        <v>352</v>
      </c>
      <c r="K92" s="644"/>
      <c r="L92" s="644"/>
      <c r="M92" s="627"/>
      <c r="N92" s="627"/>
      <c r="O92" s="644"/>
      <c r="P92" s="644"/>
      <c r="Q92" s="632"/>
      <c r="R92" s="645"/>
    </row>
    <row r="93" spans="1:18" ht="14.4" customHeight="1" x14ac:dyDescent="0.3">
      <c r="A93" s="626" t="s">
        <v>1400</v>
      </c>
      <c r="B93" s="627" t="s">
        <v>1424</v>
      </c>
      <c r="C93" s="627" t="s">
        <v>512</v>
      </c>
      <c r="D93" s="627" t="s">
        <v>1407</v>
      </c>
      <c r="E93" s="627" t="s">
        <v>1558</v>
      </c>
      <c r="F93" s="627" t="s">
        <v>1559</v>
      </c>
      <c r="G93" s="644"/>
      <c r="H93" s="644"/>
      <c r="I93" s="627"/>
      <c r="J93" s="627"/>
      <c r="K93" s="644">
        <v>19</v>
      </c>
      <c r="L93" s="644">
        <v>5909</v>
      </c>
      <c r="M93" s="627"/>
      <c r="N93" s="627">
        <v>311</v>
      </c>
      <c r="O93" s="644">
        <v>13</v>
      </c>
      <c r="P93" s="644">
        <v>4056</v>
      </c>
      <c r="Q93" s="632"/>
      <c r="R93" s="645">
        <v>312</v>
      </c>
    </row>
    <row r="94" spans="1:18" ht="14.4" customHeight="1" x14ac:dyDescent="0.3">
      <c r="A94" s="626" t="s">
        <v>1400</v>
      </c>
      <c r="B94" s="627" t="s">
        <v>1424</v>
      </c>
      <c r="C94" s="627" t="s">
        <v>845</v>
      </c>
      <c r="D94" s="627" t="s">
        <v>1425</v>
      </c>
      <c r="E94" s="627" t="s">
        <v>1427</v>
      </c>
      <c r="F94" s="627" t="s">
        <v>575</v>
      </c>
      <c r="G94" s="644">
        <v>1</v>
      </c>
      <c r="H94" s="644">
        <v>1711.27</v>
      </c>
      <c r="I94" s="627">
        <v>1</v>
      </c>
      <c r="J94" s="627">
        <v>1711.27</v>
      </c>
      <c r="K94" s="644"/>
      <c r="L94" s="644"/>
      <c r="M94" s="627"/>
      <c r="N94" s="627"/>
      <c r="O94" s="644"/>
      <c r="P94" s="644"/>
      <c r="Q94" s="632"/>
      <c r="R94" s="645"/>
    </row>
    <row r="95" spans="1:18" ht="14.4" customHeight="1" x14ac:dyDescent="0.3">
      <c r="A95" s="626" t="s">
        <v>1400</v>
      </c>
      <c r="B95" s="627" t="s">
        <v>1424</v>
      </c>
      <c r="C95" s="627" t="s">
        <v>845</v>
      </c>
      <c r="D95" s="627" t="s">
        <v>1425</v>
      </c>
      <c r="E95" s="627" t="s">
        <v>1560</v>
      </c>
      <c r="F95" s="627" t="s">
        <v>656</v>
      </c>
      <c r="G95" s="644">
        <v>0.1</v>
      </c>
      <c r="H95" s="644">
        <v>494.38</v>
      </c>
      <c r="I95" s="627">
        <v>1</v>
      </c>
      <c r="J95" s="627">
        <v>4943.7999999999993</v>
      </c>
      <c r="K95" s="644"/>
      <c r="L95" s="644"/>
      <c r="M95" s="627"/>
      <c r="N95" s="627"/>
      <c r="O95" s="644">
        <v>0.1</v>
      </c>
      <c r="P95" s="644">
        <v>486.32000000000005</v>
      </c>
      <c r="Q95" s="632">
        <v>0.98369675148671076</v>
      </c>
      <c r="R95" s="645">
        <v>4863.2</v>
      </c>
    </row>
    <row r="96" spans="1:18" ht="14.4" customHeight="1" x14ac:dyDescent="0.3">
      <c r="A96" s="626" t="s">
        <v>1400</v>
      </c>
      <c r="B96" s="627" t="s">
        <v>1424</v>
      </c>
      <c r="C96" s="627" t="s">
        <v>845</v>
      </c>
      <c r="D96" s="627" t="s">
        <v>1425</v>
      </c>
      <c r="E96" s="627" t="s">
        <v>1432</v>
      </c>
      <c r="F96" s="627" t="s">
        <v>656</v>
      </c>
      <c r="G96" s="644">
        <v>0.02</v>
      </c>
      <c r="H96" s="644">
        <v>197.75</v>
      </c>
      <c r="I96" s="627">
        <v>1</v>
      </c>
      <c r="J96" s="627">
        <v>9887.5</v>
      </c>
      <c r="K96" s="644"/>
      <c r="L96" s="644"/>
      <c r="M96" s="627"/>
      <c r="N96" s="627"/>
      <c r="O96" s="644"/>
      <c r="P96" s="644"/>
      <c r="Q96" s="632"/>
      <c r="R96" s="645"/>
    </row>
    <row r="97" spans="1:18" ht="14.4" customHeight="1" x14ac:dyDescent="0.3">
      <c r="A97" s="626" t="s">
        <v>1400</v>
      </c>
      <c r="B97" s="627" t="s">
        <v>1424</v>
      </c>
      <c r="C97" s="627" t="s">
        <v>845</v>
      </c>
      <c r="D97" s="627" t="s">
        <v>1425</v>
      </c>
      <c r="E97" s="627" t="s">
        <v>1433</v>
      </c>
      <c r="F97" s="627" t="s">
        <v>656</v>
      </c>
      <c r="G97" s="644"/>
      <c r="H97" s="644"/>
      <c r="I97" s="627"/>
      <c r="J97" s="627"/>
      <c r="K97" s="644">
        <v>0.02</v>
      </c>
      <c r="L97" s="644">
        <v>96.46</v>
      </c>
      <c r="M97" s="627"/>
      <c r="N97" s="627">
        <v>4823</v>
      </c>
      <c r="O97" s="644"/>
      <c r="P97" s="644"/>
      <c r="Q97" s="632"/>
      <c r="R97" s="645"/>
    </row>
    <row r="98" spans="1:18" ht="14.4" customHeight="1" x14ac:dyDescent="0.3">
      <c r="A98" s="626" t="s">
        <v>1400</v>
      </c>
      <c r="B98" s="627" t="s">
        <v>1424</v>
      </c>
      <c r="C98" s="627" t="s">
        <v>845</v>
      </c>
      <c r="D98" s="627" t="s">
        <v>1425</v>
      </c>
      <c r="E98" s="627" t="s">
        <v>1436</v>
      </c>
      <c r="F98" s="627" t="s">
        <v>1437</v>
      </c>
      <c r="G98" s="644">
        <v>0.31</v>
      </c>
      <c r="H98" s="644">
        <v>1409.73</v>
      </c>
      <c r="I98" s="627">
        <v>1</v>
      </c>
      <c r="J98" s="627">
        <v>4547.5161290322585</v>
      </c>
      <c r="K98" s="644">
        <v>0.08</v>
      </c>
      <c r="L98" s="644">
        <v>363.8</v>
      </c>
      <c r="M98" s="627">
        <v>0.25806360083136487</v>
      </c>
      <c r="N98" s="627">
        <v>4547.5</v>
      </c>
      <c r="O98" s="644"/>
      <c r="P98" s="644"/>
      <c r="Q98" s="632"/>
      <c r="R98" s="645"/>
    </row>
    <row r="99" spans="1:18" ht="14.4" customHeight="1" x14ac:dyDescent="0.3">
      <c r="A99" s="626" t="s">
        <v>1400</v>
      </c>
      <c r="B99" s="627" t="s">
        <v>1424</v>
      </c>
      <c r="C99" s="627" t="s">
        <v>845</v>
      </c>
      <c r="D99" s="627" t="s">
        <v>1425</v>
      </c>
      <c r="E99" s="627" t="s">
        <v>1438</v>
      </c>
      <c r="F99" s="627" t="s">
        <v>1437</v>
      </c>
      <c r="G99" s="644">
        <v>0.38000000000000006</v>
      </c>
      <c r="H99" s="644">
        <v>3456.17</v>
      </c>
      <c r="I99" s="627">
        <v>1</v>
      </c>
      <c r="J99" s="627">
        <v>9095.1842105263149</v>
      </c>
      <c r="K99" s="644">
        <v>7.0000000000000007E-2</v>
      </c>
      <c r="L99" s="644">
        <v>636.66</v>
      </c>
      <c r="M99" s="627">
        <v>0.18420968875952282</v>
      </c>
      <c r="N99" s="627">
        <v>9095.1428571428551</v>
      </c>
      <c r="O99" s="644"/>
      <c r="P99" s="644"/>
      <c r="Q99" s="632"/>
      <c r="R99" s="645"/>
    </row>
    <row r="100" spans="1:18" ht="14.4" customHeight="1" x14ac:dyDescent="0.3">
      <c r="A100" s="626" t="s">
        <v>1400</v>
      </c>
      <c r="B100" s="627" t="s">
        <v>1424</v>
      </c>
      <c r="C100" s="627" t="s">
        <v>845</v>
      </c>
      <c r="D100" s="627" t="s">
        <v>1425</v>
      </c>
      <c r="E100" s="627" t="s">
        <v>1439</v>
      </c>
      <c r="F100" s="627" t="s">
        <v>1440</v>
      </c>
      <c r="G100" s="644">
        <v>0.16</v>
      </c>
      <c r="H100" s="644">
        <v>311.88</v>
      </c>
      <c r="I100" s="627">
        <v>1</v>
      </c>
      <c r="J100" s="627">
        <v>1949.25</v>
      </c>
      <c r="K100" s="644">
        <v>0.41000000000000003</v>
      </c>
      <c r="L100" s="644">
        <v>799.21</v>
      </c>
      <c r="M100" s="627">
        <v>2.5625561113248687</v>
      </c>
      <c r="N100" s="627">
        <v>1949.2926829268292</v>
      </c>
      <c r="O100" s="644"/>
      <c r="P100" s="644"/>
      <c r="Q100" s="632"/>
      <c r="R100" s="645"/>
    </row>
    <row r="101" spans="1:18" ht="14.4" customHeight="1" x14ac:dyDescent="0.3">
      <c r="A101" s="626" t="s">
        <v>1400</v>
      </c>
      <c r="B101" s="627" t="s">
        <v>1424</v>
      </c>
      <c r="C101" s="627" t="s">
        <v>845</v>
      </c>
      <c r="D101" s="627" t="s">
        <v>1425</v>
      </c>
      <c r="E101" s="627" t="s">
        <v>1441</v>
      </c>
      <c r="F101" s="627" t="s">
        <v>1437</v>
      </c>
      <c r="G101" s="644">
        <v>0.17</v>
      </c>
      <c r="H101" s="644">
        <v>309.23</v>
      </c>
      <c r="I101" s="627">
        <v>1</v>
      </c>
      <c r="J101" s="627">
        <v>1819</v>
      </c>
      <c r="K101" s="644">
        <v>1.5</v>
      </c>
      <c r="L101" s="644">
        <v>2728.53</v>
      </c>
      <c r="M101" s="627">
        <v>8.8236264269314102</v>
      </c>
      <c r="N101" s="627">
        <v>1819.0200000000002</v>
      </c>
      <c r="O101" s="644"/>
      <c r="P101" s="644"/>
      <c r="Q101" s="632"/>
      <c r="R101" s="645"/>
    </row>
    <row r="102" spans="1:18" ht="14.4" customHeight="1" x14ac:dyDescent="0.3">
      <c r="A102" s="626" t="s">
        <v>1400</v>
      </c>
      <c r="B102" s="627" t="s">
        <v>1424</v>
      </c>
      <c r="C102" s="627" t="s">
        <v>845</v>
      </c>
      <c r="D102" s="627" t="s">
        <v>1425</v>
      </c>
      <c r="E102" s="627" t="s">
        <v>1442</v>
      </c>
      <c r="F102" s="627" t="s">
        <v>571</v>
      </c>
      <c r="G102" s="644">
        <v>0.4</v>
      </c>
      <c r="H102" s="644">
        <v>207.04</v>
      </c>
      <c r="I102" s="627">
        <v>1</v>
      </c>
      <c r="J102" s="627">
        <v>517.59999999999991</v>
      </c>
      <c r="K102" s="644">
        <v>0.44999999999999996</v>
      </c>
      <c r="L102" s="644">
        <v>232.92000000000002</v>
      </c>
      <c r="M102" s="627">
        <v>1.1250000000000002</v>
      </c>
      <c r="N102" s="627">
        <v>517.60000000000014</v>
      </c>
      <c r="O102" s="644">
        <v>0.2</v>
      </c>
      <c r="P102" s="644">
        <v>86.55</v>
      </c>
      <c r="Q102" s="632">
        <v>0.41803516228748067</v>
      </c>
      <c r="R102" s="645">
        <v>432.74999999999994</v>
      </c>
    </row>
    <row r="103" spans="1:18" ht="14.4" customHeight="1" x14ac:dyDescent="0.3">
      <c r="A103" s="626" t="s">
        <v>1400</v>
      </c>
      <c r="B103" s="627" t="s">
        <v>1424</v>
      </c>
      <c r="C103" s="627" t="s">
        <v>845</v>
      </c>
      <c r="D103" s="627" t="s">
        <v>1425</v>
      </c>
      <c r="E103" s="627" t="s">
        <v>1444</v>
      </c>
      <c r="F103" s="627" t="s">
        <v>1437</v>
      </c>
      <c r="G103" s="644">
        <v>0.01</v>
      </c>
      <c r="H103" s="644">
        <v>181.9</v>
      </c>
      <c r="I103" s="627">
        <v>1</v>
      </c>
      <c r="J103" s="627">
        <v>18190</v>
      </c>
      <c r="K103" s="644"/>
      <c r="L103" s="644"/>
      <c r="M103" s="627"/>
      <c r="N103" s="627"/>
      <c r="O103" s="644"/>
      <c r="P103" s="644"/>
      <c r="Q103" s="632"/>
      <c r="R103" s="645"/>
    </row>
    <row r="104" spans="1:18" ht="14.4" customHeight="1" x14ac:dyDescent="0.3">
      <c r="A104" s="626" t="s">
        <v>1400</v>
      </c>
      <c r="B104" s="627" t="s">
        <v>1424</v>
      </c>
      <c r="C104" s="627" t="s">
        <v>845</v>
      </c>
      <c r="D104" s="627" t="s">
        <v>1425</v>
      </c>
      <c r="E104" s="627" t="s">
        <v>1446</v>
      </c>
      <c r="F104" s="627" t="s">
        <v>1437</v>
      </c>
      <c r="G104" s="644"/>
      <c r="H104" s="644"/>
      <c r="I104" s="627"/>
      <c r="J104" s="627"/>
      <c r="K104" s="644"/>
      <c r="L104" s="644"/>
      <c r="M104" s="627"/>
      <c r="N104" s="627"/>
      <c r="O104" s="644">
        <v>0.04</v>
      </c>
      <c r="P104" s="644">
        <v>449.12</v>
      </c>
      <c r="Q104" s="632"/>
      <c r="R104" s="645">
        <v>11228</v>
      </c>
    </row>
    <row r="105" spans="1:18" ht="14.4" customHeight="1" x14ac:dyDescent="0.3">
      <c r="A105" s="626" t="s">
        <v>1400</v>
      </c>
      <c r="B105" s="627" t="s">
        <v>1424</v>
      </c>
      <c r="C105" s="627" t="s">
        <v>845</v>
      </c>
      <c r="D105" s="627" t="s">
        <v>1425</v>
      </c>
      <c r="E105" s="627" t="s">
        <v>1447</v>
      </c>
      <c r="F105" s="627" t="s">
        <v>1437</v>
      </c>
      <c r="G105" s="644"/>
      <c r="H105" s="644"/>
      <c r="I105" s="627"/>
      <c r="J105" s="627"/>
      <c r="K105" s="644"/>
      <c r="L105" s="644"/>
      <c r="M105" s="627"/>
      <c r="N105" s="627"/>
      <c r="O105" s="644">
        <v>1.07</v>
      </c>
      <c r="P105" s="644">
        <v>1754.2299999999998</v>
      </c>
      <c r="Q105" s="632"/>
      <c r="R105" s="645">
        <v>1639.4672897196258</v>
      </c>
    </row>
    <row r="106" spans="1:18" ht="14.4" customHeight="1" x14ac:dyDescent="0.3">
      <c r="A106" s="626" t="s">
        <v>1400</v>
      </c>
      <c r="B106" s="627" t="s">
        <v>1424</v>
      </c>
      <c r="C106" s="627" t="s">
        <v>845</v>
      </c>
      <c r="D106" s="627" t="s">
        <v>1425</v>
      </c>
      <c r="E106" s="627" t="s">
        <v>1450</v>
      </c>
      <c r="F106" s="627" t="s">
        <v>1440</v>
      </c>
      <c r="G106" s="644"/>
      <c r="H106" s="644"/>
      <c r="I106" s="627"/>
      <c r="J106" s="627"/>
      <c r="K106" s="644"/>
      <c r="L106" s="644"/>
      <c r="M106" s="627"/>
      <c r="N106" s="627"/>
      <c r="O106" s="644">
        <v>0.66</v>
      </c>
      <c r="P106" s="644">
        <v>351.32</v>
      </c>
      <c r="Q106" s="632"/>
      <c r="R106" s="645">
        <v>532.30303030303025</v>
      </c>
    </row>
    <row r="107" spans="1:18" ht="14.4" customHeight="1" x14ac:dyDescent="0.3">
      <c r="A107" s="626" t="s">
        <v>1400</v>
      </c>
      <c r="B107" s="627" t="s">
        <v>1424</v>
      </c>
      <c r="C107" s="627" t="s">
        <v>845</v>
      </c>
      <c r="D107" s="627" t="s">
        <v>1402</v>
      </c>
      <c r="E107" s="627" t="s">
        <v>1452</v>
      </c>
      <c r="F107" s="627" t="s">
        <v>1453</v>
      </c>
      <c r="G107" s="644">
        <v>2</v>
      </c>
      <c r="H107" s="644">
        <v>1787.8</v>
      </c>
      <c r="I107" s="627">
        <v>1</v>
      </c>
      <c r="J107" s="627">
        <v>893.9</v>
      </c>
      <c r="K107" s="644"/>
      <c r="L107" s="644"/>
      <c r="M107" s="627"/>
      <c r="N107" s="627"/>
      <c r="O107" s="644">
        <v>1</v>
      </c>
      <c r="P107" s="644">
        <v>893.9</v>
      </c>
      <c r="Q107" s="632">
        <v>0.5</v>
      </c>
      <c r="R107" s="645">
        <v>893.9</v>
      </c>
    </row>
    <row r="108" spans="1:18" ht="14.4" customHeight="1" x14ac:dyDescent="0.3">
      <c r="A108" s="626" t="s">
        <v>1400</v>
      </c>
      <c r="B108" s="627" t="s">
        <v>1424</v>
      </c>
      <c r="C108" s="627" t="s">
        <v>845</v>
      </c>
      <c r="D108" s="627" t="s">
        <v>1402</v>
      </c>
      <c r="E108" s="627" t="s">
        <v>1403</v>
      </c>
      <c r="F108" s="627" t="s">
        <v>1404</v>
      </c>
      <c r="G108" s="644">
        <v>18</v>
      </c>
      <c r="H108" s="644">
        <v>16090.199999999999</v>
      </c>
      <c r="I108" s="627">
        <v>1</v>
      </c>
      <c r="J108" s="627">
        <v>893.9</v>
      </c>
      <c r="K108" s="644">
        <v>25</v>
      </c>
      <c r="L108" s="644">
        <v>22347.500000000004</v>
      </c>
      <c r="M108" s="627">
        <v>1.3888888888888893</v>
      </c>
      <c r="N108" s="627">
        <v>893.90000000000009</v>
      </c>
      <c r="O108" s="644">
        <v>26</v>
      </c>
      <c r="P108" s="644">
        <v>23241.400000000005</v>
      </c>
      <c r="Q108" s="632">
        <v>1.4444444444444449</v>
      </c>
      <c r="R108" s="645">
        <v>893.9000000000002</v>
      </c>
    </row>
    <row r="109" spans="1:18" ht="14.4" customHeight="1" x14ac:dyDescent="0.3">
      <c r="A109" s="626" t="s">
        <v>1400</v>
      </c>
      <c r="B109" s="627" t="s">
        <v>1424</v>
      </c>
      <c r="C109" s="627" t="s">
        <v>845</v>
      </c>
      <c r="D109" s="627" t="s">
        <v>1402</v>
      </c>
      <c r="E109" s="627" t="s">
        <v>1561</v>
      </c>
      <c r="F109" s="627" t="s">
        <v>1562</v>
      </c>
      <c r="G109" s="644"/>
      <c r="H109" s="644"/>
      <c r="I109" s="627"/>
      <c r="J109" s="627"/>
      <c r="K109" s="644">
        <v>1</v>
      </c>
      <c r="L109" s="644">
        <v>2013.14</v>
      </c>
      <c r="M109" s="627"/>
      <c r="N109" s="627">
        <v>2013.14</v>
      </c>
      <c r="O109" s="644">
        <v>2</v>
      </c>
      <c r="P109" s="644">
        <v>4026.28</v>
      </c>
      <c r="Q109" s="632"/>
      <c r="R109" s="645">
        <v>2013.14</v>
      </c>
    </row>
    <row r="110" spans="1:18" ht="14.4" customHeight="1" x14ac:dyDescent="0.3">
      <c r="A110" s="626" t="s">
        <v>1400</v>
      </c>
      <c r="B110" s="627" t="s">
        <v>1424</v>
      </c>
      <c r="C110" s="627" t="s">
        <v>845</v>
      </c>
      <c r="D110" s="627" t="s">
        <v>1402</v>
      </c>
      <c r="E110" s="627" t="s">
        <v>1405</v>
      </c>
      <c r="F110" s="627" t="s">
        <v>1406</v>
      </c>
      <c r="G110" s="644">
        <v>14</v>
      </c>
      <c r="H110" s="644">
        <v>7154</v>
      </c>
      <c r="I110" s="627">
        <v>1</v>
      </c>
      <c r="J110" s="627">
        <v>511</v>
      </c>
      <c r="K110" s="644">
        <v>1</v>
      </c>
      <c r="L110" s="644">
        <v>511</v>
      </c>
      <c r="M110" s="627">
        <v>7.1428571428571425E-2</v>
      </c>
      <c r="N110" s="627">
        <v>511</v>
      </c>
      <c r="O110" s="644"/>
      <c r="P110" s="644"/>
      <c r="Q110" s="632"/>
      <c r="R110" s="645"/>
    </row>
    <row r="111" spans="1:18" ht="14.4" customHeight="1" x14ac:dyDescent="0.3">
      <c r="A111" s="626" t="s">
        <v>1400</v>
      </c>
      <c r="B111" s="627" t="s">
        <v>1424</v>
      </c>
      <c r="C111" s="627" t="s">
        <v>845</v>
      </c>
      <c r="D111" s="627" t="s">
        <v>1402</v>
      </c>
      <c r="E111" s="627" t="s">
        <v>1563</v>
      </c>
      <c r="F111" s="627" t="s">
        <v>1564</v>
      </c>
      <c r="G111" s="644">
        <v>11</v>
      </c>
      <c r="H111" s="644">
        <v>107175.19999999998</v>
      </c>
      <c r="I111" s="627">
        <v>1</v>
      </c>
      <c r="J111" s="627">
        <v>9743.1999999999989</v>
      </c>
      <c r="K111" s="644">
        <v>8</v>
      </c>
      <c r="L111" s="644">
        <v>77945.599999999991</v>
      </c>
      <c r="M111" s="627">
        <v>0.72727272727272729</v>
      </c>
      <c r="N111" s="627">
        <v>9743.1999999999989</v>
      </c>
      <c r="O111" s="644">
        <v>6</v>
      </c>
      <c r="P111" s="644">
        <v>58459.199999999997</v>
      </c>
      <c r="Q111" s="632">
        <v>0.54545454545454553</v>
      </c>
      <c r="R111" s="645">
        <v>9743.1999999999989</v>
      </c>
    </row>
    <row r="112" spans="1:18" ht="14.4" customHeight="1" x14ac:dyDescent="0.3">
      <c r="A112" s="626" t="s">
        <v>1400</v>
      </c>
      <c r="B112" s="627" t="s">
        <v>1424</v>
      </c>
      <c r="C112" s="627" t="s">
        <v>845</v>
      </c>
      <c r="D112" s="627" t="s">
        <v>1402</v>
      </c>
      <c r="E112" s="627" t="s">
        <v>1565</v>
      </c>
      <c r="F112" s="627" t="s">
        <v>1566</v>
      </c>
      <c r="G112" s="644">
        <v>2</v>
      </c>
      <c r="H112" s="644">
        <v>7252.72</v>
      </c>
      <c r="I112" s="627">
        <v>1</v>
      </c>
      <c r="J112" s="627">
        <v>3626.36</v>
      </c>
      <c r="K112" s="644">
        <v>2</v>
      </c>
      <c r="L112" s="644">
        <v>7252.72</v>
      </c>
      <c r="M112" s="627">
        <v>1</v>
      </c>
      <c r="N112" s="627">
        <v>3626.36</v>
      </c>
      <c r="O112" s="644">
        <v>4</v>
      </c>
      <c r="P112" s="644">
        <v>14505.44</v>
      </c>
      <c r="Q112" s="632">
        <v>2</v>
      </c>
      <c r="R112" s="645">
        <v>3626.36</v>
      </c>
    </row>
    <row r="113" spans="1:18" ht="14.4" customHeight="1" x14ac:dyDescent="0.3">
      <c r="A113" s="626" t="s">
        <v>1400</v>
      </c>
      <c r="B113" s="627" t="s">
        <v>1424</v>
      </c>
      <c r="C113" s="627" t="s">
        <v>845</v>
      </c>
      <c r="D113" s="627" t="s">
        <v>1402</v>
      </c>
      <c r="E113" s="627" t="s">
        <v>1567</v>
      </c>
      <c r="F113" s="627" t="s">
        <v>1568</v>
      </c>
      <c r="G113" s="644">
        <v>2</v>
      </c>
      <c r="H113" s="644">
        <v>4186</v>
      </c>
      <c r="I113" s="627">
        <v>1</v>
      </c>
      <c r="J113" s="627">
        <v>2093</v>
      </c>
      <c r="K113" s="644">
        <v>1</v>
      </c>
      <c r="L113" s="644">
        <v>2093</v>
      </c>
      <c r="M113" s="627">
        <v>0.5</v>
      </c>
      <c r="N113" s="627">
        <v>2093</v>
      </c>
      <c r="O113" s="644">
        <v>1</v>
      </c>
      <c r="P113" s="644">
        <v>2093</v>
      </c>
      <c r="Q113" s="632">
        <v>0.5</v>
      </c>
      <c r="R113" s="645">
        <v>2093</v>
      </c>
    </row>
    <row r="114" spans="1:18" ht="14.4" customHeight="1" x14ac:dyDescent="0.3">
      <c r="A114" s="626" t="s">
        <v>1400</v>
      </c>
      <c r="B114" s="627" t="s">
        <v>1424</v>
      </c>
      <c r="C114" s="627" t="s">
        <v>845</v>
      </c>
      <c r="D114" s="627" t="s">
        <v>1402</v>
      </c>
      <c r="E114" s="627" t="s">
        <v>1569</v>
      </c>
      <c r="F114" s="627" t="s">
        <v>1570</v>
      </c>
      <c r="G114" s="644">
        <v>1</v>
      </c>
      <c r="H114" s="644">
        <v>1570.6</v>
      </c>
      <c r="I114" s="627">
        <v>1</v>
      </c>
      <c r="J114" s="627">
        <v>1570.6</v>
      </c>
      <c r="K114" s="644"/>
      <c r="L114" s="644"/>
      <c r="M114" s="627"/>
      <c r="N114" s="627"/>
      <c r="O114" s="644"/>
      <c r="P114" s="644"/>
      <c r="Q114" s="632"/>
      <c r="R114" s="645"/>
    </row>
    <row r="115" spans="1:18" ht="14.4" customHeight="1" x14ac:dyDescent="0.3">
      <c r="A115" s="626" t="s">
        <v>1400</v>
      </c>
      <c r="B115" s="627" t="s">
        <v>1424</v>
      </c>
      <c r="C115" s="627" t="s">
        <v>845</v>
      </c>
      <c r="D115" s="627" t="s">
        <v>1407</v>
      </c>
      <c r="E115" s="627" t="s">
        <v>1460</v>
      </c>
      <c r="F115" s="627" t="s">
        <v>1461</v>
      </c>
      <c r="G115" s="644">
        <v>22</v>
      </c>
      <c r="H115" s="644">
        <v>4510</v>
      </c>
      <c r="I115" s="627">
        <v>1</v>
      </c>
      <c r="J115" s="627">
        <v>205</v>
      </c>
      <c r="K115" s="644">
        <v>19</v>
      </c>
      <c r="L115" s="644">
        <v>3914</v>
      </c>
      <c r="M115" s="627">
        <v>0.86784922394678488</v>
      </c>
      <c r="N115" s="627">
        <v>206</v>
      </c>
      <c r="O115" s="644">
        <v>26</v>
      </c>
      <c r="P115" s="644">
        <v>5382</v>
      </c>
      <c r="Q115" s="632">
        <v>1.1933481152993348</v>
      </c>
      <c r="R115" s="645">
        <v>207</v>
      </c>
    </row>
    <row r="116" spans="1:18" ht="14.4" customHeight="1" x14ac:dyDescent="0.3">
      <c r="A116" s="626" t="s">
        <v>1400</v>
      </c>
      <c r="B116" s="627" t="s">
        <v>1424</v>
      </c>
      <c r="C116" s="627" t="s">
        <v>845</v>
      </c>
      <c r="D116" s="627" t="s">
        <v>1407</v>
      </c>
      <c r="E116" s="627" t="s">
        <v>1462</v>
      </c>
      <c r="F116" s="627" t="s">
        <v>1463</v>
      </c>
      <c r="G116" s="644">
        <v>78</v>
      </c>
      <c r="H116" s="644">
        <v>2886</v>
      </c>
      <c r="I116" s="627">
        <v>1</v>
      </c>
      <c r="J116" s="627">
        <v>37</v>
      </c>
      <c r="K116" s="644">
        <v>75</v>
      </c>
      <c r="L116" s="644">
        <v>2775</v>
      </c>
      <c r="M116" s="627">
        <v>0.96153846153846156</v>
      </c>
      <c r="N116" s="627">
        <v>37</v>
      </c>
      <c r="O116" s="644">
        <v>134</v>
      </c>
      <c r="P116" s="644">
        <v>5092</v>
      </c>
      <c r="Q116" s="632">
        <v>1.7643797643797643</v>
      </c>
      <c r="R116" s="645">
        <v>38</v>
      </c>
    </row>
    <row r="117" spans="1:18" ht="14.4" customHeight="1" x14ac:dyDescent="0.3">
      <c r="A117" s="626" t="s">
        <v>1400</v>
      </c>
      <c r="B117" s="627" t="s">
        <v>1424</v>
      </c>
      <c r="C117" s="627" t="s">
        <v>845</v>
      </c>
      <c r="D117" s="627" t="s">
        <v>1407</v>
      </c>
      <c r="E117" s="627" t="s">
        <v>1464</v>
      </c>
      <c r="F117" s="627" t="s">
        <v>1465</v>
      </c>
      <c r="G117" s="644">
        <v>25</v>
      </c>
      <c r="H117" s="644">
        <v>5325</v>
      </c>
      <c r="I117" s="627">
        <v>1</v>
      </c>
      <c r="J117" s="627">
        <v>213</v>
      </c>
      <c r="K117" s="644">
        <v>35</v>
      </c>
      <c r="L117" s="644">
        <v>7490</v>
      </c>
      <c r="M117" s="627">
        <v>1.4065727699530517</v>
      </c>
      <c r="N117" s="627">
        <v>214</v>
      </c>
      <c r="O117" s="644">
        <v>33</v>
      </c>
      <c r="P117" s="644">
        <v>7095</v>
      </c>
      <c r="Q117" s="632">
        <v>1.3323943661971831</v>
      </c>
      <c r="R117" s="645">
        <v>215</v>
      </c>
    </row>
    <row r="118" spans="1:18" ht="14.4" customHeight="1" x14ac:dyDescent="0.3">
      <c r="A118" s="626" t="s">
        <v>1400</v>
      </c>
      <c r="B118" s="627" t="s">
        <v>1424</v>
      </c>
      <c r="C118" s="627" t="s">
        <v>845</v>
      </c>
      <c r="D118" s="627" t="s">
        <v>1407</v>
      </c>
      <c r="E118" s="627" t="s">
        <v>1466</v>
      </c>
      <c r="F118" s="627" t="s">
        <v>1467</v>
      </c>
      <c r="G118" s="644">
        <v>28</v>
      </c>
      <c r="H118" s="644">
        <v>4340</v>
      </c>
      <c r="I118" s="627">
        <v>1</v>
      </c>
      <c r="J118" s="627">
        <v>155</v>
      </c>
      <c r="K118" s="644">
        <v>27</v>
      </c>
      <c r="L118" s="644">
        <v>4185</v>
      </c>
      <c r="M118" s="627">
        <v>0.9642857142857143</v>
      </c>
      <c r="N118" s="627">
        <v>155</v>
      </c>
      <c r="O118" s="644">
        <v>27</v>
      </c>
      <c r="P118" s="644">
        <v>4212</v>
      </c>
      <c r="Q118" s="632">
        <v>0.97050691244239629</v>
      </c>
      <c r="R118" s="645">
        <v>156</v>
      </c>
    </row>
    <row r="119" spans="1:18" ht="14.4" customHeight="1" x14ac:dyDescent="0.3">
      <c r="A119" s="626" t="s">
        <v>1400</v>
      </c>
      <c r="B119" s="627" t="s">
        <v>1424</v>
      </c>
      <c r="C119" s="627" t="s">
        <v>845</v>
      </c>
      <c r="D119" s="627" t="s">
        <v>1407</v>
      </c>
      <c r="E119" s="627" t="s">
        <v>1468</v>
      </c>
      <c r="F119" s="627" t="s">
        <v>1469</v>
      </c>
      <c r="G119" s="644">
        <v>121</v>
      </c>
      <c r="H119" s="644">
        <v>22627</v>
      </c>
      <c r="I119" s="627">
        <v>1</v>
      </c>
      <c r="J119" s="627">
        <v>187</v>
      </c>
      <c r="K119" s="644">
        <v>106</v>
      </c>
      <c r="L119" s="644">
        <v>19822</v>
      </c>
      <c r="M119" s="627">
        <v>0.87603305785123964</v>
      </c>
      <c r="N119" s="627">
        <v>187</v>
      </c>
      <c r="O119" s="644">
        <v>105</v>
      </c>
      <c r="P119" s="644">
        <v>19740</v>
      </c>
      <c r="Q119" s="632">
        <v>0.87240906881159674</v>
      </c>
      <c r="R119" s="645">
        <v>188</v>
      </c>
    </row>
    <row r="120" spans="1:18" ht="14.4" customHeight="1" x14ac:dyDescent="0.3">
      <c r="A120" s="626" t="s">
        <v>1400</v>
      </c>
      <c r="B120" s="627" t="s">
        <v>1424</v>
      </c>
      <c r="C120" s="627" t="s">
        <v>845</v>
      </c>
      <c r="D120" s="627" t="s">
        <v>1407</v>
      </c>
      <c r="E120" s="627" t="s">
        <v>1470</v>
      </c>
      <c r="F120" s="627" t="s">
        <v>1471</v>
      </c>
      <c r="G120" s="644">
        <v>952</v>
      </c>
      <c r="H120" s="644">
        <v>121856</v>
      </c>
      <c r="I120" s="627">
        <v>1</v>
      </c>
      <c r="J120" s="627">
        <v>128</v>
      </c>
      <c r="K120" s="644">
        <v>736</v>
      </c>
      <c r="L120" s="644">
        <v>94208</v>
      </c>
      <c r="M120" s="627">
        <v>0.77310924369747902</v>
      </c>
      <c r="N120" s="627">
        <v>128</v>
      </c>
      <c r="O120" s="644">
        <v>932</v>
      </c>
      <c r="P120" s="644">
        <v>120228</v>
      </c>
      <c r="Q120" s="632">
        <v>0.98663996848739499</v>
      </c>
      <c r="R120" s="645">
        <v>129</v>
      </c>
    </row>
    <row r="121" spans="1:18" ht="14.4" customHeight="1" x14ac:dyDescent="0.3">
      <c r="A121" s="626" t="s">
        <v>1400</v>
      </c>
      <c r="B121" s="627" t="s">
        <v>1424</v>
      </c>
      <c r="C121" s="627" t="s">
        <v>845</v>
      </c>
      <c r="D121" s="627" t="s">
        <v>1407</v>
      </c>
      <c r="E121" s="627" t="s">
        <v>1472</v>
      </c>
      <c r="F121" s="627" t="s">
        <v>1473</v>
      </c>
      <c r="G121" s="644">
        <v>1727</v>
      </c>
      <c r="H121" s="644">
        <v>385121</v>
      </c>
      <c r="I121" s="627">
        <v>1</v>
      </c>
      <c r="J121" s="627">
        <v>223</v>
      </c>
      <c r="K121" s="644">
        <v>1395</v>
      </c>
      <c r="L121" s="644">
        <v>312480</v>
      </c>
      <c r="M121" s="627">
        <v>0.81138135806668554</v>
      </c>
      <c r="N121" s="627">
        <v>224</v>
      </c>
      <c r="O121" s="644">
        <v>1787</v>
      </c>
      <c r="P121" s="644">
        <v>402075</v>
      </c>
      <c r="Q121" s="632">
        <v>1.0440225279847113</v>
      </c>
      <c r="R121" s="645">
        <v>225</v>
      </c>
    </row>
    <row r="122" spans="1:18" ht="14.4" customHeight="1" x14ac:dyDescent="0.3">
      <c r="A122" s="626" t="s">
        <v>1400</v>
      </c>
      <c r="B122" s="627" t="s">
        <v>1424</v>
      </c>
      <c r="C122" s="627" t="s">
        <v>845</v>
      </c>
      <c r="D122" s="627" t="s">
        <v>1407</v>
      </c>
      <c r="E122" s="627" t="s">
        <v>1474</v>
      </c>
      <c r="F122" s="627" t="s">
        <v>1475</v>
      </c>
      <c r="G122" s="644">
        <v>6</v>
      </c>
      <c r="H122" s="644">
        <v>1338</v>
      </c>
      <c r="I122" s="627">
        <v>1</v>
      </c>
      <c r="J122" s="627">
        <v>223</v>
      </c>
      <c r="K122" s="644">
        <v>4</v>
      </c>
      <c r="L122" s="644">
        <v>896</v>
      </c>
      <c r="M122" s="627">
        <v>0.66965620328849029</v>
      </c>
      <c r="N122" s="627">
        <v>224</v>
      </c>
      <c r="O122" s="644">
        <v>8</v>
      </c>
      <c r="P122" s="644">
        <v>1800</v>
      </c>
      <c r="Q122" s="632">
        <v>1.3452914798206279</v>
      </c>
      <c r="R122" s="645">
        <v>225</v>
      </c>
    </row>
    <row r="123" spans="1:18" ht="14.4" customHeight="1" x14ac:dyDescent="0.3">
      <c r="A123" s="626" t="s">
        <v>1400</v>
      </c>
      <c r="B123" s="627" t="s">
        <v>1424</v>
      </c>
      <c r="C123" s="627" t="s">
        <v>845</v>
      </c>
      <c r="D123" s="627" t="s">
        <v>1407</v>
      </c>
      <c r="E123" s="627" t="s">
        <v>1476</v>
      </c>
      <c r="F123" s="627" t="s">
        <v>1477</v>
      </c>
      <c r="G123" s="644">
        <v>3</v>
      </c>
      <c r="H123" s="644">
        <v>1059</v>
      </c>
      <c r="I123" s="627">
        <v>1</v>
      </c>
      <c r="J123" s="627">
        <v>353</v>
      </c>
      <c r="K123" s="644">
        <v>8</v>
      </c>
      <c r="L123" s="644">
        <v>2832</v>
      </c>
      <c r="M123" s="627">
        <v>2.6742209631728047</v>
      </c>
      <c r="N123" s="627">
        <v>354</v>
      </c>
      <c r="O123" s="644">
        <v>5</v>
      </c>
      <c r="P123" s="644">
        <v>1775</v>
      </c>
      <c r="Q123" s="632">
        <v>1.6761095372993391</v>
      </c>
      <c r="R123" s="645">
        <v>355</v>
      </c>
    </row>
    <row r="124" spans="1:18" ht="14.4" customHeight="1" x14ac:dyDescent="0.3">
      <c r="A124" s="626" t="s">
        <v>1400</v>
      </c>
      <c r="B124" s="627" t="s">
        <v>1424</v>
      </c>
      <c r="C124" s="627" t="s">
        <v>845</v>
      </c>
      <c r="D124" s="627" t="s">
        <v>1407</v>
      </c>
      <c r="E124" s="627" t="s">
        <v>1478</v>
      </c>
      <c r="F124" s="627" t="s">
        <v>1479</v>
      </c>
      <c r="G124" s="644">
        <v>51</v>
      </c>
      <c r="H124" s="644">
        <v>11475</v>
      </c>
      <c r="I124" s="627">
        <v>1</v>
      </c>
      <c r="J124" s="627">
        <v>225</v>
      </c>
      <c r="K124" s="644">
        <v>39</v>
      </c>
      <c r="L124" s="644">
        <v>8814</v>
      </c>
      <c r="M124" s="627">
        <v>0.7681045751633987</v>
      </c>
      <c r="N124" s="627">
        <v>226</v>
      </c>
      <c r="O124" s="644">
        <v>34</v>
      </c>
      <c r="P124" s="644">
        <v>7718</v>
      </c>
      <c r="Q124" s="632">
        <v>0.67259259259259263</v>
      </c>
      <c r="R124" s="645">
        <v>227</v>
      </c>
    </row>
    <row r="125" spans="1:18" ht="14.4" customHeight="1" x14ac:dyDescent="0.3">
      <c r="A125" s="626" t="s">
        <v>1400</v>
      </c>
      <c r="B125" s="627" t="s">
        <v>1424</v>
      </c>
      <c r="C125" s="627" t="s">
        <v>845</v>
      </c>
      <c r="D125" s="627" t="s">
        <v>1407</v>
      </c>
      <c r="E125" s="627" t="s">
        <v>1480</v>
      </c>
      <c r="F125" s="627" t="s">
        <v>1481</v>
      </c>
      <c r="G125" s="644">
        <v>1</v>
      </c>
      <c r="H125" s="644">
        <v>626</v>
      </c>
      <c r="I125" s="627">
        <v>1</v>
      </c>
      <c r="J125" s="627">
        <v>626</v>
      </c>
      <c r="K125" s="644"/>
      <c r="L125" s="644"/>
      <c r="M125" s="627"/>
      <c r="N125" s="627"/>
      <c r="O125" s="644"/>
      <c r="P125" s="644"/>
      <c r="Q125" s="632"/>
      <c r="R125" s="645"/>
    </row>
    <row r="126" spans="1:18" ht="14.4" customHeight="1" x14ac:dyDescent="0.3">
      <c r="A126" s="626" t="s">
        <v>1400</v>
      </c>
      <c r="B126" s="627" t="s">
        <v>1424</v>
      </c>
      <c r="C126" s="627" t="s">
        <v>845</v>
      </c>
      <c r="D126" s="627" t="s">
        <v>1407</v>
      </c>
      <c r="E126" s="627" t="s">
        <v>1571</v>
      </c>
      <c r="F126" s="627" t="s">
        <v>1572</v>
      </c>
      <c r="G126" s="644">
        <v>2</v>
      </c>
      <c r="H126" s="644">
        <v>2080</v>
      </c>
      <c r="I126" s="627">
        <v>1</v>
      </c>
      <c r="J126" s="627">
        <v>1040</v>
      </c>
      <c r="K126" s="644">
        <v>6</v>
      </c>
      <c r="L126" s="644">
        <v>6252</v>
      </c>
      <c r="M126" s="627">
        <v>3.0057692307692307</v>
      </c>
      <c r="N126" s="627">
        <v>1042</v>
      </c>
      <c r="O126" s="644">
        <v>8</v>
      </c>
      <c r="P126" s="644">
        <v>8392</v>
      </c>
      <c r="Q126" s="632">
        <v>4.0346153846153845</v>
      </c>
      <c r="R126" s="645">
        <v>1049</v>
      </c>
    </row>
    <row r="127" spans="1:18" ht="14.4" customHeight="1" x14ac:dyDescent="0.3">
      <c r="A127" s="626" t="s">
        <v>1400</v>
      </c>
      <c r="B127" s="627" t="s">
        <v>1424</v>
      </c>
      <c r="C127" s="627" t="s">
        <v>845</v>
      </c>
      <c r="D127" s="627" t="s">
        <v>1407</v>
      </c>
      <c r="E127" s="627" t="s">
        <v>1573</v>
      </c>
      <c r="F127" s="627" t="s">
        <v>1574</v>
      </c>
      <c r="G127" s="644">
        <v>20</v>
      </c>
      <c r="H127" s="644">
        <v>9200</v>
      </c>
      <c r="I127" s="627">
        <v>1</v>
      </c>
      <c r="J127" s="627">
        <v>460</v>
      </c>
      <c r="K127" s="644">
        <v>12</v>
      </c>
      <c r="L127" s="644">
        <v>5532</v>
      </c>
      <c r="M127" s="627">
        <v>0.60130434782608699</v>
      </c>
      <c r="N127" s="627">
        <v>461</v>
      </c>
      <c r="O127" s="644">
        <v>15</v>
      </c>
      <c r="P127" s="644">
        <v>6930</v>
      </c>
      <c r="Q127" s="632">
        <v>0.75326086956521743</v>
      </c>
      <c r="R127" s="645">
        <v>462</v>
      </c>
    </row>
    <row r="128" spans="1:18" ht="14.4" customHeight="1" x14ac:dyDescent="0.3">
      <c r="A128" s="626" t="s">
        <v>1400</v>
      </c>
      <c r="B128" s="627" t="s">
        <v>1424</v>
      </c>
      <c r="C128" s="627" t="s">
        <v>845</v>
      </c>
      <c r="D128" s="627" t="s">
        <v>1407</v>
      </c>
      <c r="E128" s="627" t="s">
        <v>1486</v>
      </c>
      <c r="F128" s="627" t="s">
        <v>1487</v>
      </c>
      <c r="G128" s="644">
        <v>2</v>
      </c>
      <c r="H128" s="644">
        <v>530</v>
      </c>
      <c r="I128" s="627">
        <v>1</v>
      </c>
      <c r="J128" s="627">
        <v>265</v>
      </c>
      <c r="K128" s="644"/>
      <c r="L128" s="644"/>
      <c r="M128" s="627"/>
      <c r="N128" s="627"/>
      <c r="O128" s="644">
        <v>1</v>
      </c>
      <c r="P128" s="644">
        <v>267</v>
      </c>
      <c r="Q128" s="632">
        <v>0.50377358490566038</v>
      </c>
      <c r="R128" s="645">
        <v>267</v>
      </c>
    </row>
    <row r="129" spans="1:18" ht="14.4" customHeight="1" x14ac:dyDescent="0.3">
      <c r="A129" s="626" t="s">
        <v>1400</v>
      </c>
      <c r="B129" s="627" t="s">
        <v>1424</v>
      </c>
      <c r="C129" s="627" t="s">
        <v>845</v>
      </c>
      <c r="D129" s="627" t="s">
        <v>1407</v>
      </c>
      <c r="E129" s="627" t="s">
        <v>1488</v>
      </c>
      <c r="F129" s="627" t="s">
        <v>1489</v>
      </c>
      <c r="G129" s="644">
        <v>42</v>
      </c>
      <c r="H129" s="644">
        <v>14700</v>
      </c>
      <c r="I129" s="627">
        <v>1</v>
      </c>
      <c r="J129" s="627">
        <v>350</v>
      </c>
      <c r="K129" s="644">
        <v>38</v>
      </c>
      <c r="L129" s="644">
        <v>13300</v>
      </c>
      <c r="M129" s="627">
        <v>0.90476190476190477</v>
      </c>
      <c r="N129" s="627">
        <v>350</v>
      </c>
      <c r="O129" s="644">
        <v>45</v>
      </c>
      <c r="P129" s="644">
        <v>15930</v>
      </c>
      <c r="Q129" s="632">
        <v>1.083673469387755</v>
      </c>
      <c r="R129" s="645">
        <v>354</v>
      </c>
    </row>
    <row r="130" spans="1:18" ht="14.4" customHeight="1" x14ac:dyDescent="0.3">
      <c r="A130" s="626" t="s">
        <v>1400</v>
      </c>
      <c r="B130" s="627" t="s">
        <v>1424</v>
      </c>
      <c r="C130" s="627" t="s">
        <v>845</v>
      </c>
      <c r="D130" s="627" t="s">
        <v>1407</v>
      </c>
      <c r="E130" s="627" t="s">
        <v>1575</v>
      </c>
      <c r="F130" s="627" t="s">
        <v>1576</v>
      </c>
      <c r="G130" s="644">
        <v>2</v>
      </c>
      <c r="H130" s="644">
        <v>2288</v>
      </c>
      <c r="I130" s="627">
        <v>1</v>
      </c>
      <c r="J130" s="627">
        <v>1144</v>
      </c>
      <c r="K130" s="644">
        <v>3</v>
      </c>
      <c r="L130" s="644">
        <v>3435</v>
      </c>
      <c r="M130" s="627">
        <v>1.5013111888111887</v>
      </c>
      <c r="N130" s="627">
        <v>1145</v>
      </c>
      <c r="O130" s="644"/>
      <c r="P130" s="644"/>
      <c r="Q130" s="632"/>
      <c r="R130" s="645"/>
    </row>
    <row r="131" spans="1:18" ht="14.4" customHeight="1" x14ac:dyDescent="0.3">
      <c r="A131" s="626" t="s">
        <v>1400</v>
      </c>
      <c r="B131" s="627" t="s">
        <v>1424</v>
      </c>
      <c r="C131" s="627" t="s">
        <v>845</v>
      </c>
      <c r="D131" s="627" t="s">
        <v>1407</v>
      </c>
      <c r="E131" s="627" t="s">
        <v>1577</v>
      </c>
      <c r="F131" s="627" t="s">
        <v>1578</v>
      </c>
      <c r="G131" s="644">
        <v>11</v>
      </c>
      <c r="H131" s="644">
        <v>52646</v>
      </c>
      <c r="I131" s="627">
        <v>1</v>
      </c>
      <c r="J131" s="627">
        <v>4786</v>
      </c>
      <c r="K131" s="644">
        <v>8</v>
      </c>
      <c r="L131" s="644">
        <v>38304</v>
      </c>
      <c r="M131" s="627">
        <v>0.72757664399954414</v>
      </c>
      <c r="N131" s="627">
        <v>4788</v>
      </c>
      <c r="O131" s="644">
        <v>6</v>
      </c>
      <c r="P131" s="644">
        <v>28770</v>
      </c>
      <c r="Q131" s="632">
        <v>0.54648026440755237</v>
      </c>
      <c r="R131" s="645">
        <v>4795</v>
      </c>
    </row>
    <row r="132" spans="1:18" ht="14.4" customHeight="1" x14ac:dyDescent="0.3">
      <c r="A132" s="626" t="s">
        <v>1400</v>
      </c>
      <c r="B132" s="627" t="s">
        <v>1424</v>
      </c>
      <c r="C132" s="627" t="s">
        <v>845</v>
      </c>
      <c r="D132" s="627" t="s">
        <v>1407</v>
      </c>
      <c r="E132" s="627" t="s">
        <v>1490</v>
      </c>
      <c r="F132" s="627" t="s">
        <v>1491</v>
      </c>
      <c r="G132" s="644">
        <v>411</v>
      </c>
      <c r="H132" s="644">
        <v>104394</v>
      </c>
      <c r="I132" s="627">
        <v>1</v>
      </c>
      <c r="J132" s="627">
        <v>254</v>
      </c>
      <c r="K132" s="644">
        <v>360</v>
      </c>
      <c r="L132" s="644">
        <v>91800</v>
      </c>
      <c r="M132" s="627">
        <v>0.87936088280935687</v>
      </c>
      <c r="N132" s="627">
        <v>255</v>
      </c>
      <c r="O132" s="644">
        <v>308</v>
      </c>
      <c r="P132" s="644">
        <v>78848</v>
      </c>
      <c r="Q132" s="632">
        <v>0.75529244975764886</v>
      </c>
      <c r="R132" s="645">
        <v>256</v>
      </c>
    </row>
    <row r="133" spans="1:18" ht="14.4" customHeight="1" x14ac:dyDescent="0.3">
      <c r="A133" s="626" t="s">
        <v>1400</v>
      </c>
      <c r="B133" s="627" t="s">
        <v>1424</v>
      </c>
      <c r="C133" s="627" t="s">
        <v>845</v>
      </c>
      <c r="D133" s="627" t="s">
        <v>1407</v>
      </c>
      <c r="E133" s="627" t="s">
        <v>1492</v>
      </c>
      <c r="F133" s="627" t="s">
        <v>1493</v>
      </c>
      <c r="G133" s="644">
        <v>327</v>
      </c>
      <c r="H133" s="644">
        <v>112815</v>
      </c>
      <c r="I133" s="627">
        <v>1</v>
      </c>
      <c r="J133" s="627">
        <v>345</v>
      </c>
      <c r="K133" s="644">
        <v>424</v>
      </c>
      <c r="L133" s="644">
        <v>146704</v>
      </c>
      <c r="M133" s="627">
        <v>1.3003944510924965</v>
      </c>
      <c r="N133" s="627">
        <v>346</v>
      </c>
      <c r="O133" s="644">
        <v>415</v>
      </c>
      <c r="P133" s="644">
        <v>144005</v>
      </c>
      <c r="Q133" s="632">
        <v>1.2764703275273679</v>
      </c>
      <c r="R133" s="645">
        <v>347</v>
      </c>
    </row>
    <row r="134" spans="1:18" ht="14.4" customHeight="1" x14ac:dyDescent="0.3">
      <c r="A134" s="626" t="s">
        <v>1400</v>
      </c>
      <c r="B134" s="627" t="s">
        <v>1424</v>
      </c>
      <c r="C134" s="627" t="s">
        <v>845</v>
      </c>
      <c r="D134" s="627" t="s">
        <v>1407</v>
      </c>
      <c r="E134" s="627" t="s">
        <v>1494</v>
      </c>
      <c r="F134" s="627" t="s">
        <v>1495</v>
      </c>
      <c r="G134" s="644">
        <v>14</v>
      </c>
      <c r="H134" s="644">
        <v>12222</v>
      </c>
      <c r="I134" s="627">
        <v>1</v>
      </c>
      <c r="J134" s="627">
        <v>873</v>
      </c>
      <c r="K134" s="644">
        <v>11</v>
      </c>
      <c r="L134" s="644">
        <v>9614</v>
      </c>
      <c r="M134" s="627">
        <v>0.78661430207821958</v>
      </c>
      <c r="N134" s="627">
        <v>874</v>
      </c>
      <c r="O134" s="644">
        <v>20</v>
      </c>
      <c r="P134" s="644">
        <v>17540</v>
      </c>
      <c r="Q134" s="632">
        <v>1.4351170021273114</v>
      </c>
      <c r="R134" s="645">
        <v>877</v>
      </c>
    </row>
    <row r="135" spans="1:18" ht="14.4" customHeight="1" x14ac:dyDescent="0.3">
      <c r="A135" s="626" t="s">
        <v>1400</v>
      </c>
      <c r="B135" s="627" t="s">
        <v>1424</v>
      </c>
      <c r="C135" s="627" t="s">
        <v>845</v>
      </c>
      <c r="D135" s="627" t="s">
        <v>1407</v>
      </c>
      <c r="E135" s="627" t="s">
        <v>1506</v>
      </c>
      <c r="F135" s="627" t="s">
        <v>1507</v>
      </c>
      <c r="G135" s="644">
        <v>42</v>
      </c>
      <c r="H135" s="644">
        <v>4662</v>
      </c>
      <c r="I135" s="627">
        <v>1</v>
      </c>
      <c r="J135" s="627">
        <v>111</v>
      </c>
      <c r="K135" s="644">
        <v>49</v>
      </c>
      <c r="L135" s="644">
        <v>5488</v>
      </c>
      <c r="M135" s="627">
        <v>1.1771771771771771</v>
      </c>
      <c r="N135" s="627">
        <v>112</v>
      </c>
      <c r="O135" s="644">
        <v>43</v>
      </c>
      <c r="P135" s="644">
        <v>4859</v>
      </c>
      <c r="Q135" s="632">
        <v>1.0422565422565422</v>
      </c>
      <c r="R135" s="645">
        <v>113</v>
      </c>
    </row>
    <row r="136" spans="1:18" ht="14.4" customHeight="1" x14ac:dyDescent="0.3">
      <c r="A136" s="626" t="s">
        <v>1400</v>
      </c>
      <c r="B136" s="627" t="s">
        <v>1424</v>
      </c>
      <c r="C136" s="627" t="s">
        <v>845</v>
      </c>
      <c r="D136" s="627" t="s">
        <v>1407</v>
      </c>
      <c r="E136" s="627" t="s">
        <v>1508</v>
      </c>
      <c r="F136" s="627" t="s">
        <v>1509</v>
      </c>
      <c r="G136" s="644">
        <v>2661</v>
      </c>
      <c r="H136" s="644">
        <v>470997</v>
      </c>
      <c r="I136" s="627">
        <v>1</v>
      </c>
      <c r="J136" s="627">
        <v>177</v>
      </c>
      <c r="K136" s="644">
        <v>2657</v>
      </c>
      <c r="L136" s="644">
        <v>472946</v>
      </c>
      <c r="M136" s="627">
        <v>1.0041380306031673</v>
      </c>
      <c r="N136" s="627">
        <v>178</v>
      </c>
      <c r="O136" s="644">
        <v>2123</v>
      </c>
      <c r="P136" s="644">
        <v>380017</v>
      </c>
      <c r="Q136" s="632">
        <v>0.8068352876982231</v>
      </c>
      <c r="R136" s="645">
        <v>179</v>
      </c>
    </row>
    <row r="137" spans="1:18" ht="14.4" customHeight="1" x14ac:dyDescent="0.3">
      <c r="A137" s="626" t="s">
        <v>1400</v>
      </c>
      <c r="B137" s="627" t="s">
        <v>1424</v>
      </c>
      <c r="C137" s="627" t="s">
        <v>845</v>
      </c>
      <c r="D137" s="627" t="s">
        <v>1407</v>
      </c>
      <c r="E137" s="627" t="s">
        <v>1512</v>
      </c>
      <c r="F137" s="627" t="s">
        <v>1513</v>
      </c>
      <c r="G137" s="644">
        <v>327</v>
      </c>
      <c r="H137" s="644">
        <v>112815</v>
      </c>
      <c r="I137" s="627">
        <v>1</v>
      </c>
      <c r="J137" s="627">
        <v>345</v>
      </c>
      <c r="K137" s="644">
        <v>425</v>
      </c>
      <c r="L137" s="644">
        <v>147050</v>
      </c>
      <c r="M137" s="627">
        <v>1.303461419137526</v>
      </c>
      <c r="N137" s="627">
        <v>346</v>
      </c>
      <c r="O137" s="644">
        <v>415</v>
      </c>
      <c r="P137" s="644">
        <v>144005</v>
      </c>
      <c r="Q137" s="632">
        <v>1.2764703275273679</v>
      </c>
      <c r="R137" s="645">
        <v>347</v>
      </c>
    </row>
    <row r="138" spans="1:18" ht="14.4" customHeight="1" x14ac:dyDescent="0.3">
      <c r="A138" s="626" t="s">
        <v>1400</v>
      </c>
      <c r="B138" s="627" t="s">
        <v>1424</v>
      </c>
      <c r="C138" s="627" t="s">
        <v>845</v>
      </c>
      <c r="D138" s="627" t="s">
        <v>1407</v>
      </c>
      <c r="E138" s="627" t="s">
        <v>1514</v>
      </c>
      <c r="F138" s="627" t="s">
        <v>1515</v>
      </c>
      <c r="G138" s="644">
        <v>96</v>
      </c>
      <c r="H138" s="644">
        <v>29568</v>
      </c>
      <c r="I138" s="627">
        <v>1</v>
      </c>
      <c r="J138" s="627">
        <v>308</v>
      </c>
      <c r="K138" s="644">
        <v>99</v>
      </c>
      <c r="L138" s="644">
        <v>30492</v>
      </c>
      <c r="M138" s="627">
        <v>1.03125</v>
      </c>
      <c r="N138" s="627">
        <v>308</v>
      </c>
      <c r="O138" s="644">
        <v>116</v>
      </c>
      <c r="P138" s="644">
        <v>36076</v>
      </c>
      <c r="Q138" s="632">
        <v>1.2201028138528138</v>
      </c>
      <c r="R138" s="645">
        <v>311</v>
      </c>
    </row>
    <row r="139" spans="1:18" ht="14.4" customHeight="1" x14ac:dyDescent="0.3">
      <c r="A139" s="626" t="s">
        <v>1400</v>
      </c>
      <c r="B139" s="627" t="s">
        <v>1424</v>
      </c>
      <c r="C139" s="627" t="s">
        <v>845</v>
      </c>
      <c r="D139" s="627" t="s">
        <v>1407</v>
      </c>
      <c r="E139" s="627" t="s">
        <v>1520</v>
      </c>
      <c r="F139" s="627" t="s">
        <v>1521</v>
      </c>
      <c r="G139" s="644">
        <v>41</v>
      </c>
      <c r="H139" s="644">
        <v>6314</v>
      </c>
      <c r="I139" s="627">
        <v>1</v>
      </c>
      <c r="J139" s="627">
        <v>154</v>
      </c>
      <c r="K139" s="644">
        <v>50</v>
      </c>
      <c r="L139" s="644">
        <v>7750</v>
      </c>
      <c r="M139" s="627">
        <v>1.2274311054798859</v>
      </c>
      <c r="N139" s="627">
        <v>155</v>
      </c>
      <c r="O139" s="644">
        <v>48</v>
      </c>
      <c r="P139" s="644">
        <v>7488</v>
      </c>
      <c r="Q139" s="632">
        <v>1.1859360152043079</v>
      </c>
      <c r="R139" s="645">
        <v>156</v>
      </c>
    </row>
    <row r="140" spans="1:18" ht="14.4" customHeight="1" x14ac:dyDescent="0.3">
      <c r="A140" s="626" t="s">
        <v>1400</v>
      </c>
      <c r="B140" s="627" t="s">
        <v>1424</v>
      </c>
      <c r="C140" s="627" t="s">
        <v>845</v>
      </c>
      <c r="D140" s="627" t="s">
        <v>1407</v>
      </c>
      <c r="E140" s="627" t="s">
        <v>1522</v>
      </c>
      <c r="F140" s="627" t="s">
        <v>1523</v>
      </c>
      <c r="G140" s="644">
        <v>3</v>
      </c>
      <c r="H140" s="644">
        <v>2025</v>
      </c>
      <c r="I140" s="627">
        <v>1</v>
      </c>
      <c r="J140" s="627">
        <v>675</v>
      </c>
      <c r="K140" s="644">
        <v>2</v>
      </c>
      <c r="L140" s="644">
        <v>1350</v>
      </c>
      <c r="M140" s="627">
        <v>0.66666666666666663</v>
      </c>
      <c r="N140" s="627">
        <v>675</v>
      </c>
      <c r="O140" s="644">
        <v>3</v>
      </c>
      <c r="P140" s="644">
        <v>2034</v>
      </c>
      <c r="Q140" s="632">
        <v>1.0044444444444445</v>
      </c>
      <c r="R140" s="645">
        <v>678</v>
      </c>
    </row>
    <row r="141" spans="1:18" ht="14.4" customHeight="1" x14ac:dyDescent="0.3">
      <c r="A141" s="626" t="s">
        <v>1400</v>
      </c>
      <c r="B141" s="627" t="s">
        <v>1424</v>
      </c>
      <c r="C141" s="627" t="s">
        <v>845</v>
      </c>
      <c r="D141" s="627" t="s">
        <v>1407</v>
      </c>
      <c r="E141" s="627" t="s">
        <v>1579</v>
      </c>
      <c r="F141" s="627" t="s">
        <v>1580</v>
      </c>
      <c r="G141" s="644">
        <v>20</v>
      </c>
      <c r="H141" s="644">
        <v>11380</v>
      </c>
      <c r="I141" s="627">
        <v>1</v>
      </c>
      <c r="J141" s="627">
        <v>569</v>
      </c>
      <c r="K141" s="644">
        <v>12</v>
      </c>
      <c r="L141" s="644">
        <v>6828</v>
      </c>
      <c r="M141" s="627">
        <v>0.6</v>
      </c>
      <c r="N141" s="627">
        <v>569</v>
      </c>
      <c r="O141" s="644">
        <v>15</v>
      </c>
      <c r="P141" s="644">
        <v>8565</v>
      </c>
      <c r="Q141" s="632">
        <v>0.75263620386643237</v>
      </c>
      <c r="R141" s="645">
        <v>571</v>
      </c>
    </row>
    <row r="142" spans="1:18" ht="14.4" customHeight="1" x14ac:dyDescent="0.3">
      <c r="A142" s="626" t="s">
        <v>1400</v>
      </c>
      <c r="B142" s="627" t="s">
        <v>1424</v>
      </c>
      <c r="C142" s="627" t="s">
        <v>845</v>
      </c>
      <c r="D142" s="627" t="s">
        <v>1407</v>
      </c>
      <c r="E142" s="627" t="s">
        <v>1526</v>
      </c>
      <c r="F142" s="627" t="s">
        <v>1527</v>
      </c>
      <c r="G142" s="644">
        <v>457</v>
      </c>
      <c r="H142" s="644">
        <v>70835</v>
      </c>
      <c r="I142" s="627">
        <v>1</v>
      </c>
      <c r="J142" s="627">
        <v>155</v>
      </c>
      <c r="K142" s="644">
        <v>454</v>
      </c>
      <c r="L142" s="644">
        <v>70370</v>
      </c>
      <c r="M142" s="627">
        <v>0.99343544857768051</v>
      </c>
      <c r="N142" s="627">
        <v>155</v>
      </c>
      <c r="O142" s="644">
        <v>552</v>
      </c>
      <c r="P142" s="644">
        <v>86112</v>
      </c>
      <c r="Q142" s="632">
        <v>1.2156702195242466</v>
      </c>
      <c r="R142" s="645">
        <v>156</v>
      </c>
    </row>
    <row r="143" spans="1:18" ht="14.4" customHeight="1" x14ac:dyDescent="0.3">
      <c r="A143" s="626" t="s">
        <v>1400</v>
      </c>
      <c r="B143" s="627" t="s">
        <v>1424</v>
      </c>
      <c r="C143" s="627" t="s">
        <v>845</v>
      </c>
      <c r="D143" s="627" t="s">
        <v>1407</v>
      </c>
      <c r="E143" s="627" t="s">
        <v>1528</v>
      </c>
      <c r="F143" s="627" t="s">
        <v>1529</v>
      </c>
      <c r="G143" s="644">
        <v>329</v>
      </c>
      <c r="H143" s="644">
        <v>65471</v>
      </c>
      <c r="I143" s="627">
        <v>1</v>
      </c>
      <c r="J143" s="627">
        <v>199</v>
      </c>
      <c r="K143" s="644">
        <v>230</v>
      </c>
      <c r="L143" s="644">
        <v>46000</v>
      </c>
      <c r="M143" s="627">
        <v>0.7026011516549312</v>
      </c>
      <c r="N143" s="627">
        <v>200</v>
      </c>
      <c r="O143" s="644">
        <v>328</v>
      </c>
      <c r="P143" s="644">
        <v>65928</v>
      </c>
      <c r="Q143" s="632">
        <v>1.006980189702311</v>
      </c>
      <c r="R143" s="645">
        <v>201</v>
      </c>
    </row>
    <row r="144" spans="1:18" ht="14.4" customHeight="1" x14ac:dyDescent="0.3">
      <c r="A144" s="626" t="s">
        <v>1400</v>
      </c>
      <c r="B144" s="627" t="s">
        <v>1424</v>
      </c>
      <c r="C144" s="627" t="s">
        <v>845</v>
      </c>
      <c r="D144" s="627" t="s">
        <v>1407</v>
      </c>
      <c r="E144" s="627" t="s">
        <v>1530</v>
      </c>
      <c r="F144" s="627" t="s">
        <v>1531</v>
      </c>
      <c r="G144" s="644">
        <v>21</v>
      </c>
      <c r="H144" s="644">
        <v>4284</v>
      </c>
      <c r="I144" s="627">
        <v>1</v>
      </c>
      <c r="J144" s="627">
        <v>204</v>
      </c>
      <c r="K144" s="644">
        <v>27</v>
      </c>
      <c r="L144" s="644">
        <v>5535</v>
      </c>
      <c r="M144" s="627">
        <v>1.2920168067226891</v>
      </c>
      <c r="N144" s="627">
        <v>205</v>
      </c>
      <c r="O144" s="644">
        <v>27</v>
      </c>
      <c r="P144" s="644">
        <v>5589</v>
      </c>
      <c r="Q144" s="632">
        <v>1.3046218487394958</v>
      </c>
      <c r="R144" s="645">
        <v>207</v>
      </c>
    </row>
    <row r="145" spans="1:18" ht="14.4" customHeight="1" x14ac:dyDescent="0.3">
      <c r="A145" s="626" t="s">
        <v>1400</v>
      </c>
      <c r="B145" s="627" t="s">
        <v>1424</v>
      </c>
      <c r="C145" s="627" t="s">
        <v>845</v>
      </c>
      <c r="D145" s="627" t="s">
        <v>1407</v>
      </c>
      <c r="E145" s="627" t="s">
        <v>1532</v>
      </c>
      <c r="F145" s="627" t="s">
        <v>1533</v>
      </c>
      <c r="G145" s="644">
        <v>3</v>
      </c>
      <c r="H145" s="644">
        <v>1278</v>
      </c>
      <c r="I145" s="627">
        <v>1</v>
      </c>
      <c r="J145" s="627">
        <v>426</v>
      </c>
      <c r="K145" s="644">
        <v>2</v>
      </c>
      <c r="L145" s="644">
        <v>854</v>
      </c>
      <c r="M145" s="627">
        <v>0.66823161189358371</v>
      </c>
      <c r="N145" s="627">
        <v>427</v>
      </c>
      <c r="O145" s="644">
        <v>1</v>
      </c>
      <c r="P145" s="644">
        <v>428</v>
      </c>
      <c r="Q145" s="632">
        <v>0.3348982785602504</v>
      </c>
      <c r="R145" s="645">
        <v>428</v>
      </c>
    </row>
    <row r="146" spans="1:18" ht="14.4" customHeight="1" x14ac:dyDescent="0.3">
      <c r="A146" s="626" t="s">
        <v>1400</v>
      </c>
      <c r="B146" s="627" t="s">
        <v>1424</v>
      </c>
      <c r="C146" s="627" t="s">
        <v>845</v>
      </c>
      <c r="D146" s="627" t="s">
        <v>1407</v>
      </c>
      <c r="E146" s="627" t="s">
        <v>1534</v>
      </c>
      <c r="F146" s="627" t="s">
        <v>1535</v>
      </c>
      <c r="G146" s="644">
        <v>12</v>
      </c>
      <c r="H146" s="644">
        <v>3180</v>
      </c>
      <c r="I146" s="627">
        <v>1</v>
      </c>
      <c r="J146" s="627">
        <v>265</v>
      </c>
      <c r="K146" s="644">
        <v>7</v>
      </c>
      <c r="L146" s="644">
        <v>1862</v>
      </c>
      <c r="M146" s="627">
        <v>0.58553459119496853</v>
      </c>
      <c r="N146" s="627">
        <v>266</v>
      </c>
      <c r="O146" s="644">
        <v>24</v>
      </c>
      <c r="P146" s="644">
        <v>6408</v>
      </c>
      <c r="Q146" s="632">
        <v>2.0150943396226415</v>
      </c>
      <c r="R146" s="645">
        <v>267</v>
      </c>
    </row>
    <row r="147" spans="1:18" ht="14.4" customHeight="1" x14ac:dyDescent="0.3">
      <c r="A147" s="626" t="s">
        <v>1400</v>
      </c>
      <c r="B147" s="627" t="s">
        <v>1424</v>
      </c>
      <c r="C147" s="627" t="s">
        <v>845</v>
      </c>
      <c r="D147" s="627" t="s">
        <v>1407</v>
      </c>
      <c r="E147" s="627" t="s">
        <v>1536</v>
      </c>
      <c r="F147" s="627" t="s">
        <v>1537</v>
      </c>
      <c r="G147" s="644">
        <v>8</v>
      </c>
      <c r="H147" s="644">
        <v>1304</v>
      </c>
      <c r="I147" s="627">
        <v>1</v>
      </c>
      <c r="J147" s="627">
        <v>163</v>
      </c>
      <c r="K147" s="644">
        <v>5</v>
      </c>
      <c r="L147" s="644">
        <v>815</v>
      </c>
      <c r="M147" s="627">
        <v>0.625</v>
      </c>
      <c r="N147" s="627">
        <v>163</v>
      </c>
      <c r="O147" s="644">
        <v>2</v>
      </c>
      <c r="P147" s="644">
        <v>328</v>
      </c>
      <c r="Q147" s="632">
        <v>0.25153374233128833</v>
      </c>
      <c r="R147" s="645">
        <v>164</v>
      </c>
    </row>
    <row r="148" spans="1:18" ht="14.4" customHeight="1" x14ac:dyDescent="0.3">
      <c r="A148" s="626" t="s">
        <v>1400</v>
      </c>
      <c r="B148" s="627" t="s">
        <v>1424</v>
      </c>
      <c r="C148" s="627" t="s">
        <v>845</v>
      </c>
      <c r="D148" s="627" t="s">
        <v>1407</v>
      </c>
      <c r="E148" s="627" t="s">
        <v>1538</v>
      </c>
      <c r="F148" s="627" t="s">
        <v>1539</v>
      </c>
      <c r="G148" s="644"/>
      <c r="H148" s="644"/>
      <c r="I148" s="627"/>
      <c r="J148" s="627"/>
      <c r="K148" s="644"/>
      <c r="L148" s="644"/>
      <c r="M148" s="627"/>
      <c r="N148" s="627"/>
      <c r="O148" s="644">
        <v>1</v>
      </c>
      <c r="P148" s="644">
        <v>438</v>
      </c>
      <c r="Q148" s="632"/>
      <c r="R148" s="645">
        <v>438</v>
      </c>
    </row>
    <row r="149" spans="1:18" ht="14.4" customHeight="1" x14ac:dyDescent="0.3">
      <c r="A149" s="626" t="s">
        <v>1400</v>
      </c>
      <c r="B149" s="627" t="s">
        <v>1424</v>
      </c>
      <c r="C149" s="627" t="s">
        <v>845</v>
      </c>
      <c r="D149" s="627" t="s">
        <v>1407</v>
      </c>
      <c r="E149" s="627" t="s">
        <v>1542</v>
      </c>
      <c r="F149" s="627" t="s">
        <v>1543</v>
      </c>
      <c r="G149" s="644">
        <v>1</v>
      </c>
      <c r="H149" s="644">
        <v>163</v>
      </c>
      <c r="I149" s="627">
        <v>1</v>
      </c>
      <c r="J149" s="627">
        <v>163</v>
      </c>
      <c r="K149" s="644">
        <v>3</v>
      </c>
      <c r="L149" s="644">
        <v>489</v>
      </c>
      <c r="M149" s="627">
        <v>3</v>
      </c>
      <c r="N149" s="627">
        <v>163</v>
      </c>
      <c r="O149" s="644">
        <v>6</v>
      </c>
      <c r="P149" s="644">
        <v>984</v>
      </c>
      <c r="Q149" s="632">
        <v>6.03680981595092</v>
      </c>
      <c r="R149" s="645">
        <v>164</v>
      </c>
    </row>
    <row r="150" spans="1:18" ht="14.4" customHeight="1" x14ac:dyDescent="0.3">
      <c r="A150" s="626" t="s">
        <v>1400</v>
      </c>
      <c r="B150" s="627" t="s">
        <v>1424</v>
      </c>
      <c r="C150" s="627" t="s">
        <v>845</v>
      </c>
      <c r="D150" s="627" t="s">
        <v>1407</v>
      </c>
      <c r="E150" s="627" t="s">
        <v>1544</v>
      </c>
      <c r="F150" s="627" t="s">
        <v>1545</v>
      </c>
      <c r="G150" s="644">
        <v>1</v>
      </c>
      <c r="H150" s="644">
        <v>934</v>
      </c>
      <c r="I150" s="627">
        <v>1</v>
      </c>
      <c r="J150" s="627">
        <v>934</v>
      </c>
      <c r="K150" s="644">
        <v>2</v>
      </c>
      <c r="L150" s="644">
        <v>1870</v>
      </c>
      <c r="M150" s="627">
        <v>2.0021413276231264</v>
      </c>
      <c r="N150" s="627">
        <v>935</v>
      </c>
      <c r="O150" s="644"/>
      <c r="P150" s="644"/>
      <c r="Q150" s="632"/>
      <c r="R150" s="645"/>
    </row>
    <row r="151" spans="1:18" ht="14.4" customHeight="1" x14ac:dyDescent="0.3">
      <c r="A151" s="626" t="s">
        <v>1400</v>
      </c>
      <c r="B151" s="627" t="s">
        <v>1424</v>
      </c>
      <c r="C151" s="627" t="s">
        <v>845</v>
      </c>
      <c r="D151" s="627" t="s">
        <v>1407</v>
      </c>
      <c r="E151" s="627" t="s">
        <v>1581</v>
      </c>
      <c r="F151" s="627" t="s">
        <v>1582</v>
      </c>
      <c r="G151" s="644">
        <v>4</v>
      </c>
      <c r="H151" s="644">
        <v>640</v>
      </c>
      <c r="I151" s="627">
        <v>1</v>
      </c>
      <c r="J151" s="627">
        <v>160</v>
      </c>
      <c r="K151" s="644">
        <v>4</v>
      </c>
      <c r="L151" s="644">
        <v>644</v>
      </c>
      <c r="M151" s="627">
        <v>1.0062500000000001</v>
      </c>
      <c r="N151" s="627">
        <v>161</v>
      </c>
      <c r="O151" s="644">
        <v>7</v>
      </c>
      <c r="P151" s="644">
        <v>1134</v>
      </c>
      <c r="Q151" s="632">
        <v>1.7718750000000001</v>
      </c>
      <c r="R151" s="645">
        <v>162</v>
      </c>
    </row>
    <row r="152" spans="1:18" ht="14.4" customHeight="1" x14ac:dyDescent="0.3">
      <c r="A152" s="626" t="s">
        <v>1400</v>
      </c>
      <c r="B152" s="627" t="s">
        <v>1424</v>
      </c>
      <c r="C152" s="627" t="s">
        <v>845</v>
      </c>
      <c r="D152" s="627" t="s">
        <v>1407</v>
      </c>
      <c r="E152" s="627" t="s">
        <v>1548</v>
      </c>
      <c r="F152" s="627" t="s">
        <v>1549</v>
      </c>
      <c r="G152" s="644">
        <v>79</v>
      </c>
      <c r="H152" s="644">
        <v>20461</v>
      </c>
      <c r="I152" s="627">
        <v>1</v>
      </c>
      <c r="J152" s="627">
        <v>259</v>
      </c>
      <c r="K152" s="644">
        <v>60</v>
      </c>
      <c r="L152" s="644">
        <v>15600</v>
      </c>
      <c r="M152" s="627">
        <v>0.76242607888177505</v>
      </c>
      <c r="N152" s="627">
        <v>260</v>
      </c>
      <c r="O152" s="644">
        <v>66</v>
      </c>
      <c r="P152" s="644">
        <v>17226</v>
      </c>
      <c r="Q152" s="632">
        <v>0.84189433556522164</v>
      </c>
      <c r="R152" s="645">
        <v>261</v>
      </c>
    </row>
    <row r="153" spans="1:18" ht="14.4" customHeight="1" x14ac:dyDescent="0.3">
      <c r="A153" s="626" t="s">
        <v>1400</v>
      </c>
      <c r="B153" s="627" t="s">
        <v>1424</v>
      </c>
      <c r="C153" s="627" t="s">
        <v>845</v>
      </c>
      <c r="D153" s="627" t="s">
        <v>1407</v>
      </c>
      <c r="E153" s="627" t="s">
        <v>1552</v>
      </c>
      <c r="F153" s="627" t="s">
        <v>1553</v>
      </c>
      <c r="G153" s="644">
        <v>112</v>
      </c>
      <c r="H153" s="644">
        <v>31696</v>
      </c>
      <c r="I153" s="627">
        <v>1</v>
      </c>
      <c r="J153" s="627">
        <v>283</v>
      </c>
      <c r="K153" s="644">
        <v>99</v>
      </c>
      <c r="L153" s="644">
        <v>28116</v>
      </c>
      <c r="M153" s="627">
        <v>0.88705199394245327</v>
      </c>
      <c r="N153" s="627">
        <v>284</v>
      </c>
      <c r="O153" s="644">
        <v>151</v>
      </c>
      <c r="P153" s="644">
        <v>43035</v>
      </c>
      <c r="Q153" s="632">
        <v>1.3577423018677435</v>
      </c>
      <c r="R153" s="645">
        <v>285</v>
      </c>
    </row>
    <row r="154" spans="1:18" ht="14.4" customHeight="1" x14ac:dyDescent="0.3">
      <c r="A154" s="626" t="s">
        <v>1400</v>
      </c>
      <c r="B154" s="627" t="s">
        <v>1424</v>
      </c>
      <c r="C154" s="627" t="s">
        <v>845</v>
      </c>
      <c r="D154" s="627" t="s">
        <v>1407</v>
      </c>
      <c r="E154" s="627" t="s">
        <v>1556</v>
      </c>
      <c r="F154" s="627" t="s">
        <v>1557</v>
      </c>
      <c r="G154" s="644">
        <v>440</v>
      </c>
      <c r="H154" s="644">
        <v>154880</v>
      </c>
      <c r="I154" s="627">
        <v>1</v>
      </c>
      <c r="J154" s="627">
        <v>352</v>
      </c>
      <c r="K154" s="644">
        <v>402</v>
      </c>
      <c r="L154" s="644">
        <v>141906</v>
      </c>
      <c r="M154" s="627">
        <v>0.91623192148760335</v>
      </c>
      <c r="N154" s="627">
        <v>353</v>
      </c>
      <c r="O154" s="644">
        <v>448</v>
      </c>
      <c r="P154" s="644">
        <v>158592</v>
      </c>
      <c r="Q154" s="632">
        <v>1.0239669421487603</v>
      </c>
      <c r="R154" s="645">
        <v>354</v>
      </c>
    </row>
    <row r="155" spans="1:18" ht="14.4" customHeight="1" x14ac:dyDescent="0.3">
      <c r="A155" s="626" t="s">
        <v>1400</v>
      </c>
      <c r="B155" s="627" t="s">
        <v>1424</v>
      </c>
      <c r="C155" s="627" t="s">
        <v>845</v>
      </c>
      <c r="D155" s="627" t="s">
        <v>1407</v>
      </c>
      <c r="E155" s="627" t="s">
        <v>1558</v>
      </c>
      <c r="F155" s="627" t="s">
        <v>1559</v>
      </c>
      <c r="G155" s="644"/>
      <c r="H155" s="644"/>
      <c r="I155" s="627"/>
      <c r="J155" s="627"/>
      <c r="K155" s="644"/>
      <c r="L155" s="644"/>
      <c r="M155" s="627"/>
      <c r="N155" s="627"/>
      <c r="O155" s="644">
        <v>1</v>
      </c>
      <c r="P155" s="644">
        <v>312</v>
      </c>
      <c r="Q155" s="632"/>
      <c r="R155" s="645">
        <v>312</v>
      </c>
    </row>
    <row r="156" spans="1:18" ht="14.4" customHeight="1" x14ac:dyDescent="0.3">
      <c r="A156" s="626" t="s">
        <v>1400</v>
      </c>
      <c r="B156" s="627" t="s">
        <v>1424</v>
      </c>
      <c r="C156" s="627" t="s">
        <v>517</v>
      </c>
      <c r="D156" s="627" t="s">
        <v>1425</v>
      </c>
      <c r="E156" s="627" t="s">
        <v>1560</v>
      </c>
      <c r="F156" s="627" t="s">
        <v>656</v>
      </c>
      <c r="G156" s="644">
        <v>0.1</v>
      </c>
      <c r="H156" s="644">
        <v>494.38</v>
      </c>
      <c r="I156" s="627">
        <v>1</v>
      </c>
      <c r="J156" s="627">
        <v>4943.7999999999993</v>
      </c>
      <c r="K156" s="644">
        <v>0.15</v>
      </c>
      <c r="L156" s="644">
        <v>716.83</v>
      </c>
      <c r="M156" s="627">
        <v>1.4499575225535015</v>
      </c>
      <c r="N156" s="627">
        <v>4778.8666666666668</v>
      </c>
      <c r="O156" s="644">
        <v>0.06</v>
      </c>
      <c r="P156" s="644">
        <v>291.79000000000002</v>
      </c>
      <c r="Q156" s="632">
        <v>0.59021400542093128</v>
      </c>
      <c r="R156" s="645">
        <v>4863.166666666667</v>
      </c>
    </row>
    <row r="157" spans="1:18" ht="14.4" customHeight="1" x14ac:dyDescent="0.3">
      <c r="A157" s="626" t="s">
        <v>1400</v>
      </c>
      <c r="B157" s="627" t="s">
        <v>1424</v>
      </c>
      <c r="C157" s="627" t="s">
        <v>517</v>
      </c>
      <c r="D157" s="627" t="s">
        <v>1425</v>
      </c>
      <c r="E157" s="627" t="s">
        <v>1432</v>
      </c>
      <c r="F157" s="627" t="s">
        <v>656</v>
      </c>
      <c r="G157" s="644">
        <v>1.5300000000000002</v>
      </c>
      <c r="H157" s="644">
        <v>15128.160000000002</v>
      </c>
      <c r="I157" s="627">
        <v>1</v>
      </c>
      <c r="J157" s="627">
        <v>9887.6862745098042</v>
      </c>
      <c r="K157" s="644">
        <v>1.5300000000000002</v>
      </c>
      <c r="L157" s="644">
        <v>15128.120000000003</v>
      </c>
      <c r="M157" s="627">
        <v>0.99999735592431604</v>
      </c>
      <c r="N157" s="627">
        <v>9887.660130718954</v>
      </c>
      <c r="O157" s="644">
        <v>1.9800000000000002</v>
      </c>
      <c r="P157" s="644">
        <v>17323.399999999998</v>
      </c>
      <c r="Q157" s="632">
        <v>1.145109517614832</v>
      </c>
      <c r="R157" s="645">
        <v>8749.1919191919169</v>
      </c>
    </row>
    <row r="158" spans="1:18" ht="14.4" customHeight="1" x14ac:dyDescent="0.3">
      <c r="A158" s="626" t="s">
        <v>1400</v>
      </c>
      <c r="B158" s="627" t="s">
        <v>1424</v>
      </c>
      <c r="C158" s="627" t="s">
        <v>517</v>
      </c>
      <c r="D158" s="627" t="s">
        <v>1425</v>
      </c>
      <c r="E158" s="627" t="s">
        <v>1436</v>
      </c>
      <c r="F158" s="627" t="s">
        <v>1437</v>
      </c>
      <c r="G158" s="644"/>
      <c r="H158" s="644"/>
      <c r="I158" s="627"/>
      <c r="J158" s="627"/>
      <c r="K158" s="644">
        <v>0.1</v>
      </c>
      <c r="L158" s="644">
        <v>454.76</v>
      </c>
      <c r="M158" s="627"/>
      <c r="N158" s="627">
        <v>4547.5999999999995</v>
      </c>
      <c r="O158" s="644"/>
      <c r="P158" s="644"/>
      <c r="Q158" s="632"/>
      <c r="R158" s="645"/>
    </row>
    <row r="159" spans="1:18" ht="14.4" customHeight="1" x14ac:dyDescent="0.3">
      <c r="A159" s="626" t="s">
        <v>1400</v>
      </c>
      <c r="B159" s="627" t="s">
        <v>1424</v>
      </c>
      <c r="C159" s="627" t="s">
        <v>517</v>
      </c>
      <c r="D159" s="627" t="s">
        <v>1425</v>
      </c>
      <c r="E159" s="627" t="s">
        <v>1438</v>
      </c>
      <c r="F159" s="627" t="s">
        <v>1437</v>
      </c>
      <c r="G159" s="644">
        <v>0.04</v>
      </c>
      <c r="H159" s="644">
        <v>363.8</v>
      </c>
      <c r="I159" s="627">
        <v>1</v>
      </c>
      <c r="J159" s="627">
        <v>9095</v>
      </c>
      <c r="K159" s="644"/>
      <c r="L159" s="644"/>
      <c r="M159" s="627"/>
      <c r="N159" s="627"/>
      <c r="O159" s="644"/>
      <c r="P159" s="644"/>
      <c r="Q159" s="632"/>
      <c r="R159" s="645"/>
    </row>
    <row r="160" spans="1:18" ht="14.4" customHeight="1" x14ac:dyDescent="0.3">
      <c r="A160" s="626" t="s">
        <v>1400</v>
      </c>
      <c r="B160" s="627" t="s">
        <v>1424</v>
      </c>
      <c r="C160" s="627" t="s">
        <v>517</v>
      </c>
      <c r="D160" s="627" t="s">
        <v>1425</v>
      </c>
      <c r="E160" s="627" t="s">
        <v>1447</v>
      </c>
      <c r="F160" s="627" t="s">
        <v>1437</v>
      </c>
      <c r="G160" s="644"/>
      <c r="H160" s="644"/>
      <c r="I160" s="627"/>
      <c r="J160" s="627"/>
      <c r="K160" s="644"/>
      <c r="L160" s="644"/>
      <c r="M160" s="627"/>
      <c r="N160" s="627"/>
      <c r="O160" s="644">
        <v>0.4</v>
      </c>
      <c r="P160" s="644">
        <v>655.78</v>
      </c>
      <c r="Q160" s="632"/>
      <c r="R160" s="645">
        <v>1639.4499999999998</v>
      </c>
    </row>
    <row r="161" spans="1:18" ht="14.4" customHeight="1" x14ac:dyDescent="0.3">
      <c r="A161" s="626" t="s">
        <v>1400</v>
      </c>
      <c r="B161" s="627" t="s">
        <v>1424</v>
      </c>
      <c r="C161" s="627" t="s">
        <v>517</v>
      </c>
      <c r="D161" s="627" t="s">
        <v>1402</v>
      </c>
      <c r="E161" s="627" t="s">
        <v>1583</v>
      </c>
      <c r="F161" s="627" t="s">
        <v>1584</v>
      </c>
      <c r="G161" s="644">
        <v>1</v>
      </c>
      <c r="H161" s="644">
        <v>589.59</v>
      </c>
      <c r="I161" s="627">
        <v>1</v>
      </c>
      <c r="J161" s="627">
        <v>589.59</v>
      </c>
      <c r="K161" s="644">
        <v>2</v>
      </c>
      <c r="L161" s="644">
        <v>1179.18</v>
      </c>
      <c r="M161" s="627">
        <v>2</v>
      </c>
      <c r="N161" s="627">
        <v>589.59</v>
      </c>
      <c r="O161" s="644">
        <v>1</v>
      </c>
      <c r="P161" s="644">
        <v>589.59</v>
      </c>
      <c r="Q161" s="632">
        <v>1</v>
      </c>
      <c r="R161" s="645">
        <v>589.59</v>
      </c>
    </row>
    <row r="162" spans="1:18" ht="14.4" customHeight="1" x14ac:dyDescent="0.3">
      <c r="A162" s="626" t="s">
        <v>1400</v>
      </c>
      <c r="B162" s="627" t="s">
        <v>1424</v>
      </c>
      <c r="C162" s="627" t="s">
        <v>517</v>
      </c>
      <c r="D162" s="627" t="s">
        <v>1402</v>
      </c>
      <c r="E162" s="627" t="s">
        <v>1585</v>
      </c>
      <c r="F162" s="627" t="s">
        <v>1586</v>
      </c>
      <c r="G162" s="644">
        <v>1</v>
      </c>
      <c r="H162" s="644">
        <v>1447.28</v>
      </c>
      <c r="I162" s="627">
        <v>1</v>
      </c>
      <c r="J162" s="627">
        <v>1447.28</v>
      </c>
      <c r="K162" s="644"/>
      <c r="L162" s="644"/>
      <c r="M162" s="627"/>
      <c r="N162" s="627"/>
      <c r="O162" s="644"/>
      <c r="P162" s="644"/>
      <c r="Q162" s="632"/>
      <c r="R162" s="645"/>
    </row>
    <row r="163" spans="1:18" ht="14.4" customHeight="1" x14ac:dyDescent="0.3">
      <c r="A163" s="626" t="s">
        <v>1400</v>
      </c>
      <c r="B163" s="627" t="s">
        <v>1424</v>
      </c>
      <c r="C163" s="627" t="s">
        <v>517</v>
      </c>
      <c r="D163" s="627" t="s">
        <v>1402</v>
      </c>
      <c r="E163" s="627" t="s">
        <v>1587</v>
      </c>
      <c r="F163" s="627" t="s">
        <v>1588</v>
      </c>
      <c r="G163" s="644">
        <v>3</v>
      </c>
      <c r="H163" s="644">
        <v>2916.96</v>
      </c>
      <c r="I163" s="627">
        <v>1</v>
      </c>
      <c r="J163" s="627">
        <v>972.32</v>
      </c>
      <c r="K163" s="644">
        <v>4</v>
      </c>
      <c r="L163" s="644">
        <v>3889.28</v>
      </c>
      <c r="M163" s="627">
        <v>1.3333333333333335</v>
      </c>
      <c r="N163" s="627">
        <v>972.32</v>
      </c>
      <c r="O163" s="644">
        <v>5</v>
      </c>
      <c r="P163" s="644">
        <v>4861.6000000000004</v>
      </c>
      <c r="Q163" s="632">
        <v>1.6666666666666667</v>
      </c>
      <c r="R163" s="645">
        <v>972.32</v>
      </c>
    </row>
    <row r="164" spans="1:18" ht="14.4" customHeight="1" x14ac:dyDescent="0.3">
      <c r="A164" s="626" t="s">
        <v>1400</v>
      </c>
      <c r="B164" s="627" t="s">
        <v>1424</v>
      </c>
      <c r="C164" s="627" t="s">
        <v>517</v>
      </c>
      <c r="D164" s="627" t="s">
        <v>1402</v>
      </c>
      <c r="E164" s="627" t="s">
        <v>1589</v>
      </c>
      <c r="F164" s="627" t="s">
        <v>1588</v>
      </c>
      <c r="G164" s="644">
        <v>16</v>
      </c>
      <c r="H164" s="644">
        <v>27316.959999999999</v>
      </c>
      <c r="I164" s="627">
        <v>1</v>
      </c>
      <c r="J164" s="627">
        <v>1707.31</v>
      </c>
      <c r="K164" s="644">
        <v>9</v>
      </c>
      <c r="L164" s="644">
        <v>15260.429999999998</v>
      </c>
      <c r="M164" s="627">
        <v>0.55864305544980108</v>
      </c>
      <c r="N164" s="627">
        <v>1695.6033333333332</v>
      </c>
      <c r="O164" s="644">
        <v>6</v>
      </c>
      <c r="P164" s="644">
        <v>5445</v>
      </c>
      <c r="Q164" s="632">
        <v>0.19932671863926293</v>
      </c>
      <c r="R164" s="645">
        <v>907.5</v>
      </c>
    </row>
    <row r="165" spans="1:18" ht="14.4" customHeight="1" x14ac:dyDescent="0.3">
      <c r="A165" s="626" t="s">
        <v>1400</v>
      </c>
      <c r="B165" s="627" t="s">
        <v>1424</v>
      </c>
      <c r="C165" s="627" t="s">
        <v>517</v>
      </c>
      <c r="D165" s="627" t="s">
        <v>1402</v>
      </c>
      <c r="E165" s="627" t="s">
        <v>1590</v>
      </c>
      <c r="F165" s="627" t="s">
        <v>1588</v>
      </c>
      <c r="G165" s="644">
        <v>1</v>
      </c>
      <c r="H165" s="644">
        <v>2066.3000000000002</v>
      </c>
      <c r="I165" s="627">
        <v>1</v>
      </c>
      <c r="J165" s="627">
        <v>2066.3000000000002</v>
      </c>
      <c r="K165" s="644"/>
      <c r="L165" s="644"/>
      <c r="M165" s="627"/>
      <c r="N165" s="627"/>
      <c r="O165" s="644"/>
      <c r="P165" s="644"/>
      <c r="Q165" s="632"/>
      <c r="R165" s="645"/>
    </row>
    <row r="166" spans="1:18" ht="14.4" customHeight="1" x14ac:dyDescent="0.3">
      <c r="A166" s="626" t="s">
        <v>1400</v>
      </c>
      <c r="B166" s="627" t="s">
        <v>1424</v>
      </c>
      <c r="C166" s="627" t="s">
        <v>517</v>
      </c>
      <c r="D166" s="627" t="s">
        <v>1402</v>
      </c>
      <c r="E166" s="627" t="s">
        <v>1591</v>
      </c>
      <c r="F166" s="627" t="s">
        <v>1592</v>
      </c>
      <c r="G166" s="644">
        <v>2</v>
      </c>
      <c r="H166" s="644">
        <v>2055.52</v>
      </c>
      <c r="I166" s="627">
        <v>1</v>
      </c>
      <c r="J166" s="627">
        <v>1027.76</v>
      </c>
      <c r="K166" s="644">
        <v>4</v>
      </c>
      <c r="L166" s="644">
        <v>3845.18</v>
      </c>
      <c r="M166" s="627">
        <v>1.8706604654783217</v>
      </c>
      <c r="N166" s="627">
        <v>961.29499999999996</v>
      </c>
      <c r="O166" s="644">
        <v>5</v>
      </c>
      <c r="P166" s="644">
        <v>4695.7</v>
      </c>
      <c r="Q166" s="632">
        <v>2.2844341091305362</v>
      </c>
      <c r="R166" s="645">
        <v>939.14</v>
      </c>
    </row>
    <row r="167" spans="1:18" ht="14.4" customHeight="1" x14ac:dyDescent="0.3">
      <c r="A167" s="626" t="s">
        <v>1400</v>
      </c>
      <c r="B167" s="627" t="s">
        <v>1424</v>
      </c>
      <c r="C167" s="627" t="s">
        <v>517</v>
      </c>
      <c r="D167" s="627" t="s">
        <v>1402</v>
      </c>
      <c r="E167" s="627" t="s">
        <v>1593</v>
      </c>
      <c r="F167" s="627" t="s">
        <v>1592</v>
      </c>
      <c r="G167" s="644">
        <v>3</v>
      </c>
      <c r="H167" s="644">
        <v>6425.5499999999993</v>
      </c>
      <c r="I167" s="627">
        <v>1</v>
      </c>
      <c r="J167" s="627">
        <v>2141.85</v>
      </c>
      <c r="K167" s="644">
        <v>1</v>
      </c>
      <c r="L167" s="644">
        <v>2141.85</v>
      </c>
      <c r="M167" s="627">
        <v>0.33333333333333337</v>
      </c>
      <c r="N167" s="627">
        <v>2141.85</v>
      </c>
      <c r="O167" s="644"/>
      <c r="P167" s="644"/>
      <c r="Q167" s="632"/>
      <c r="R167" s="645"/>
    </row>
    <row r="168" spans="1:18" ht="14.4" customHeight="1" x14ac:dyDescent="0.3">
      <c r="A168" s="626" t="s">
        <v>1400</v>
      </c>
      <c r="B168" s="627" t="s">
        <v>1424</v>
      </c>
      <c r="C168" s="627" t="s">
        <v>517</v>
      </c>
      <c r="D168" s="627" t="s">
        <v>1402</v>
      </c>
      <c r="E168" s="627" t="s">
        <v>1594</v>
      </c>
      <c r="F168" s="627" t="s">
        <v>1595</v>
      </c>
      <c r="G168" s="644">
        <v>5</v>
      </c>
      <c r="H168" s="644">
        <v>15016.9</v>
      </c>
      <c r="I168" s="627">
        <v>1</v>
      </c>
      <c r="J168" s="627">
        <v>3003.38</v>
      </c>
      <c r="K168" s="644">
        <v>3</v>
      </c>
      <c r="L168" s="644">
        <v>9010.14</v>
      </c>
      <c r="M168" s="627">
        <v>0.6</v>
      </c>
      <c r="N168" s="627">
        <v>3003.3799999999997</v>
      </c>
      <c r="O168" s="644">
        <v>3</v>
      </c>
      <c r="P168" s="644">
        <v>7907.1900000000005</v>
      </c>
      <c r="Q168" s="632">
        <v>0.52655275056769379</v>
      </c>
      <c r="R168" s="645">
        <v>2635.73</v>
      </c>
    </row>
    <row r="169" spans="1:18" ht="14.4" customHeight="1" x14ac:dyDescent="0.3">
      <c r="A169" s="626" t="s">
        <v>1400</v>
      </c>
      <c r="B169" s="627" t="s">
        <v>1424</v>
      </c>
      <c r="C169" s="627" t="s">
        <v>517</v>
      </c>
      <c r="D169" s="627" t="s">
        <v>1402</v>
      </c>
      <c r="E169" s="627" t="s">
        <v>1596</v>
      </c>
      <c r="F169" s="627" t="s">
        <v>1597</v>
      </c>
      <c r="G169" s="644"/>
      <c r="H169" s="644"/>
      <c r="I169" s="627"/>
      <c r="J169" s="627"/>
      <c r="K169" s="644"/>
      <c r="L169" s="644"/>
      <c r="M169" s="627"/>
      <c r="N169" s="627"/>
      <c r="O169" s="644">
        <v>1</v>
      </c>
      <c r="P169" s="644">
        <v>2236.5</v>
      </c>
      <c r="Q169" s="632"/>
      <c r="R169" s="645">
        <v>2236.5</v>
      </c>
    </row>
    <row r="170" spans="1:18" ht="14.4" customHeight="1" x14ac:dyDescent="0.3">
      <c r="A170" s="626" t="s">
        <v>1400</v>
      </c>
      <c r="B170" s="627" t="s">
        <v>1424</v>
      </c>
      <c r="C170" s="627" t="s">
        <v>517</v>
      </c>
      <c r="D170" s="627" t="s">
        <v>1402</v>
      </c>
      <c r="E170" s="627" t="s">
        <v>1598</v>
      </c>
      <c r="F170" s="627" t="s">
        <v>1599</v>
      </c>
      <c r="G170" s="644">
        <v>1</v>
      </c>
      <c r="H170" s="644">
        <v>6890.78</v>
      </c>
      <c r="I170" s="627">
        <v>1</v>
      </c>
      <c r="J170" s="627">
        <v>6890.78</v>
      </c>
      <c r="K170" s="644">
        <v>3</v>
      </c>
      <c r="L170" s="644">
        <v>20274.68</v>
      </c>
      <c r="M170" s="627">
        <v>2.9422910033406962</v>
      </c>
      <c r="N170" s="627">
        <v>6758.2266666666665</v>
      </c>
      <c r="O170" s="644"/>
      <c r="P170" s="644"/>
      <c r="Q170" s="632"/>
      <c r="R170" s="645"/>
    </row>
    <row r="171" spans="1:18" ht="14.4" customHeight="1" x14ac:dyDescent="0.3">
      <c r="A171" s="626" t="s">
        <v>1400</v>
      </c>
      <c r="B171" s="627" t="s">
        <v>1424</v>
      </c>
      <c r="C171" s="627" t="s">
        <v>517</v>
      </c>
      <c r="D171" s="627" t="s">
        <v>1402</v>
      </c>
      <c r="E171" s="627" t="s">
        <v>1600</v>
      </c>
      <c r="F171" s="627" t="s">
        <v>1601</v>
      </c>
      <c r="G171" s="644">
        <v>6</v>
      </c>
      <c r="H171" s="644">
        <v>24827.340000000004</v>
      </c>
      <c r="I171" s="627">
        <v>1</v>
      </c>
      <c r="J171" s="627">
        <v>4137.8900000000003</v>
      </c>
      <c r="K171" s="644">
        <v>6</v>
      </c>
      <c r="L171" s="644">
        <v>24827.34</v>
      </c>
      <c r="M171" s="627">
        <v>0.99999999999999989</v>
      </c>
      <c r="N171" s="627">
        <v>4137.8900000000003</v>
      </c>
      <c r="O171" s="644">
        <v>4</v>
      </c>
      <c r="P171" s="644">
        <v>16551.560000000001</v>
      </c>
      <c r="Q171" s="632">
        <v>0.66666666666666663</v>
      </c>
      <c r="R171" s="645">
        <v>4137.8900000000003</v>
      </c>
    </row>
    <row r="172" spans="1:18" ht="14.4" customHeight="1" x14ac:dyDescent="0.3">
      <c r="A172" s="626" t="s">
        <v>1400</v>
      </c>
      <c r="B172" s="627" t="s">
        <v>1424</v>
      </c>
      <c r="C172" s="627" t="s">
        <v>517</v>
      </c>
      <c r="D172" s="627" t="s">
        <v>1402</v>
      </c>
      <c r="E172" s="627" t="s">
        <v>1602</v>
      </c>
      <c r="F172" s="627" t="s">
        <v>1603</v>
      </c>
      <c r="G172" s="644">
        <v>11</v>
      </c>
      <c r="H172" s="644">
        <v>11030.8</v>
      </c>
      <c r="I172" s="627">
        <v>1</v>
      </c>
      <c r="J172" s="627">
        <v>1002.8</v>
      </c>
      <c r="K172" s="644">
        <v>8</v>
      </c>
      <c r="L172" s="644">
        <v>7962.85</v>
      </c>
      <c r="M172" s="627">
        <v>0.72187420676650838</v>
      </c>
      <c r="N172" s="627">
        <v>995.35625000000005</v>
      </c>
      <c r="O172" s="644">
        <v>7</v>
      </c>
      <c r="P172" s="644">
        <v>6267.8</v>
      </c>
      <c r="Q172" s="632">
        <v>0.5682090147586758</v>
      </c>
      <c r="R172" s="645">
        <v>895.4</v>
      </c>
    </row>
    <row r="173" spans="1:18" ht="14.4" customHeight="1" x14ac:dyDescent="0.3">
      <c r="A173" s="626" t="s">
        <v>1400</v>
      </c>
      <c r="B173" s="627" t="s">
        <v>1424</v>
      </c>
      <c r="C173" s="627" t="s">
        <v>517</v>
      </c>
      <c r="D173" s="627" t="s">
        <v>1402</v>
      </c>
      <c r="E173" s="627" t="s">
        <v>1604</v>
      </c>
      <c r="F173" s="627" t="s">
        <v>1605</v>
      </c>
      <c r="G173" s="644">
        <v>2</v>
      </c>
      <c r="H173" s="644">
        <v>15300</v>
      </c>
      <c r="I173" s="627">
        <v>1</v>
      </c>
      <c r="J173" s="627">
        <v>7650</v>
      </c>
      <c r="K173" s="644"/>
      <c r="L173" s="644"/>
      <c r="M173" s="627"/>
      <c r="N173" s="627"/>
      <c r="O173" s="644"/>
      <c r="P173" s="644"/>
      <c r="Q173" s="632"/>
      <c r="R173" s="645"/>
    </row>
    <row r="174" spans="1:18" ht="14.4" customHeight="1" x14ac:dyDescent="0.3">
      <c r="A174" s="626" t="s">
        <v>1400</v>
      </c>
      <c r="B174" s="627" t="s">
        <v>1424</v>
      </c>
      <c r="C174" s="627" t="s">
        <v>517</v>
      </c>
      <c r="D174" s="627" t="s">
        <v>1402</v>
      </c>
      <c r="E174" s="627" t="s">
        <v>1606</v>
      </c>
      <c r="F174" s="627" t="s">
        <v>1607</v>
      </c>
      <c r="G174" s="644"/>
      <c r="H174" s="644"/>
      <c r="I174" s="627"/>
      <c r="J174" s="627"/>
      <c r="K174" s="644">
        <v>2</v>
      </c>
      <c r="L174" s="644">
        <v>18740.78</v>
      </c>
      <c r="M174" s="627"/>
      <c r="N174" s="627">
        <v>9370.39</v>
      </c>
      <c r="O174" s="644"/>
      <c r="P174" s="644"/>
      <c r="Q174" s="632"/>
      <c r="R174" s="645"/>
    </row>
    <row r="175" spans="1:18" ht="14.4" customHeight="1" x14ac:dyDescent="0.3">
      <c r="A175" s="626" t="s">
        <v>1400</v>
      </c>
      <c r="B175" s="627" t="s">
        <v>1424</v>
      </c>
      <c r="C175" s="627" t="s">
        <v>517</v>
      </c>
      <c r="D175" s="627" t="s">
        <v>1402</v>
      </c>
      <c r="E175" s="627" t="s">
        <v>1608</v>
      </c>
      <c r="F175" s="627" t="s">
        <v>1609</v>
      </c>
      <c r="G175" s="644">
        <v>1</v>
      </c>
      <c r="H175" s="644">
        <v>13284.52</v>
      </c>
      <c r="I175" s="627">
        <v>1</v>
      </c>
      <c r="J175" s="627">
        <v>13284.52</v>
      </c>
      <c r="K175" s="644">
        <v>3</v>
      </c>
      <c r="L175" s="644">
        <v>35499.18</v>
      </c>
      <c r="M175" s="627">
        <v>2.6722215029221981</v>
      </c>
      <c r="N175" s="627">
        <v>11833.06</v>
      </c>
      <c r="O175" s="644">
        <v>10</v>
      </c>
      <c r="P175" s="644">
        <v>29127.65</v>
      </c>
      <c r="Q175" s="632">
        <v>2.1926008617548849</v>
      </c>
      <c r="R175" s="645">
        <v>2912.7650000000003</v>
      </c>
    </row>
    <row r="176" spans="1:18" ht="14.4" customHeight="1" x14ac:dyDescent="0.3">
      <c r="A176" s="626" t="s">
        <v>1400</v>
      </c>
      <c r="B176" s="627" t="s">
        <v>1424</v>
      </c>
      <c r="C176" s="627" t="s">
        <v>517</v>
      </c>
      <c r="D176" s="627" t="s">
        <v>1402</v>
      </c>
      <c r="E176" s="627" t="s">
        <v>1610</v>
      </c>
      <c r="F176" s="627" t="s">
        <v>1611</v>
      </c>
      <c r="G176" s="644">
        <v>5</v>
      </c>
      <c r="H176" s="644">
        <v>10854.849999999999</v>
      </c>
      <c r="I176" s="627">
        <v>1</v>
      </c>
      <c r="J176" s="627">
        <v>2170.9699999999998</v>
      </c>
      <c r="K176" s="644">
        <v>3</v>
      </c>
      <c r="L176" s="644">
        <v>6512.91</v>
      </c>
      <c r="M176" s="627">
        <v>0.60000000000000009</v>
      </c>
      <c r="N176" s="627">
        <v>2170.9699999999998</v>
      </c>
      <c r="O176" s="644">
        <v>3</v>
      </c>
      <c r="P176" s="644">
        <v>6140.46</v>
      </c>
      <c r="Q176" s="632">
        <v>0.56568814861559591</v>
      </c>
      <c r="R176" s="645">
        <v>2046.82</v>
      </c>
    </row>
    <row r="177" spans="1:18" ht="14.4" customHeight="1" x14ac:dyDescent="0.3">
      <c r="A177" s="626" t="s">
        <v>1400</v>
      </c>
      <c r="B177" s="627" t="s">
        <v>1424</v>
      </c>
      <c r="C177" s="627" t="s">
        <v>517</v>
      </c>
      <c r="D177" s="627" t="s">
        <v>1402</v>
      </c>
      <c r="E177" s="627" t="s">
        <v>1612</v>
      </c>
      <c r="F177" s="627" t="s">
        <v>1613</v>
      </c>
      <c r="G177" s="644"/>
      <c r="H177" s="644"/>
      <c r="I177" s="627"/>
      <c r="J177" s="627"/>
      <c r="K177" s="644">
        <v>1</v>
      </c>
      <c r="L177" s="644">
        <v>797</v>
      </c>
      <c r="M177" s="627"/>
      <c r="N177" s="627">
        <v>797</v>
      </c>
      <c r="O177" s="644">
        <v>1</v>
      </c>
      <c r="P177" s="644">
        <v>750.76</v>
      </c>
      <c r="Q177" s="632"/>
      <c r="R177" s="645">
        <v>750.76</v>
      </c>
    </row>
    <row r="178" spans="1:18" ht="14.4" customHeight="1" x14ac:dyDescent="0.3">
      <c r="A178" s="626" t="s">
        <v>1400</v>
      </c>
      <c r="B178" s="627" t="s">
        <v>1424</v>
      </c>
      <c r="C178" s="627" t="s">
        <v>517</v>
      </c>
      <c r="D178" s="627" t="s">
        <v>1402</v>
      </c>
      <c r="E178" s="627" t="s">
        <v>1614</v>
      </c>
      <c r="F178" s="627" t="s">
        <v>1615</v>
      </c>
      <c r="G178" s="644"/>
      <c r="H178" s="644"/>
      <c r="I178" s="627"/>
      <c r="J178" s="627"/>
      <c r="K178" s="644"/>
      <c r="L178" s="644"/>
      <c r="M178" s="627"/>
      <c r="N178" s="627"/>
      <c r="O178" s="644">
        <v>1</v>
      </c>
      <c r="P178" s="644">
        <v>2794.67</v>
      </c>
      <c r="Q178" s="632"/>
      <c r="R178" s="645">
        <v>2794.67</v>
      </c>
    </row>
    <row r="179" spans="1:18" ht="14.4" customHeight="1" x14ac:dyDescent="0.3">
      <c r="A179" s="626" t="s">
        <v>1400</v>
      </c>
      <c r="B179" s="627" t="s">
        <v>1424</v>
      </c>
      <c r="C179" s="627" t="s">
        <v>517</v>
      </c>
      <c r="D179" s="627" t="s">
        <v>1402</v>
      </c>
      <c r="E179" s="627" t="s">
        <v>1616</v>
      </c>
      <c r="F179" s="627" t="s">
        <v>1617</v>
      </c>
      <c r="G179" s="644">
        <v>6</v>
      </c>
      <c r="H179" s="644">
        <v>3633.9</v>
      </c>
      <c r="I179" s="627">
        <v>1</v>
      </c>
      <c r="J179" s="627">
        <v>605.65</v>
      </c>
      <c r="K179" s="644">
        <v>2</v>
      </c>
      <c r="L179" s="644">
        <v>1211.3</v>
      </c>
      <c r="M179" s="627">
        <v>0.33333333333333331</v>
      </c>
      <c r="N179" s="627">
        <v>605.65</v>
      </c>
      <c r="O179" s="644">
        <v>3</v>
      </c>
      <c r="P179" s="644">
        <v>1652.16</v>
      </c>
      <c r="Q179" s="632">
        <v>0.45465202674812188</v>
      </c>
      <c r="R179" s="645">
        <v>550.72</v>
      </c>
    </row>
    <row r="180" spans="1:18" ht="14.4" customHeight="1" x14ac:dyDescent="0.3">
      <c r="A180" s="626" t="s">
        <v>1400</v>
      </c>
      <c r="B180" s="627" t="s">
        <v>1424</v>
      </c>
      <c r="C180" s="627" t="s">
        <v>517</v>
      </c>
      <c r="D180" s="627" t="s">
        <v>1402</v>
      </c>
      <c r="E180" s="627" t="s">
        <v>1618</v>
      </c>
      <c r="F180" s="627" t="s">
        <v>1619</v>
      </c>
      <c r="G180" s="644">
        <v>1</v>
      </c>
      <c r="H180" s="644">
        <v>15489.6</v>
      </c>
      <c r="I180" s="627">
        <v>1</v>
      </c>
      <c r="J180" s="627">
        <v>15489.6</v>
      </c>
      <c r="K180" s="644"/>
      <c r="L180" s="644"/>
      <c r="M180" s="627"/>
      <c r="N180" s="627"/>
      <c r="O180" s="644"/>
      <c r="P180" s="644"/>
      <c r="Q180" s="632"/>
      <c r="R180" s="645"/>
    </row>
    <row r="181" spans="1:18" ht="14.4" customHeight="1" x14ac:dyDescent="0.3">
      <c r="A181" s="626" t="s">
        <v>1400</v>
      </c>
      <c r="B181" s="627" t="s">
        <v>1424</v>
      </c>
      <c r="C181" s="627" t="s">
        <v>517</v>
      </c>
      <c r="D181" s="627" t="s">
        <v>1402</v>
      </c>
      <c r="E181" s="627" t="s">
        <v>1620</v>
      </c>
      <c r="F181" s="627" t="s">
        <v>1621</v>
      </c>
      <c r="G181" s="644">
        <v>2</v>
      </c>
      <c r="H181" s="644">
        <v>1662.32</v>
      </c>
      <c r="I181" s="627">
        <v>1</v>
      </c>
      <c r="J181" s="627">
        <v>831.16</v>
      </c>
      <c r="K181" s="644"/>
      <c r="L181" s="644"/>
      <c r="M181" s="627"/>
      <c r="N181" s="627"/>
      <c r="O181" s="644"/>
      <c r="P181" s="644"/>
      <c r="Q181" s="632"/>
      <c r="R181" s="645"/>
    </row>
    <row r="182" spans="1:18" ht="14.4" customHeight="1" x14ac:dyDescent="0.3">
      <c r="A182" s="626" t="s">
        <v>1400</v>
      </c>
      <c r="B182" s="627" t="s">
        <v>1424</v>
      </c>
      <c r="C182" s="627" t="s">
        <v>517</v>
      </c>
      <c r="D182" s="627" t="s">
        <v>1402</v>
      </c>
      <c r="E182" s="627" t="s">
        <v>1622</v>
      </c>
      <c r="F182" s="627" t="s">
        <v>1621</v>
      </c>
      <c r="G182" s="644">
        <v>3</v>
      </c>
      <c r="H182" s="644">
        <v>2664.18</v>
      </c>
      <c r="I182" s="627">
        <v>1</v>
      </c>
      <c r="J182" s="627">
        <v>888.06</v>
      </c>
      <c r="K182" s="644"/>
      <c r="L182" s="644"/>
      <c r="M182" s="627"/>
      <c r="N182" s="627"/>
      <c r="O182" s="644"/>
      <c r="P182" s="644"/>
      <c r="Q182" s="632"/>
      <c r="R182" s="645"/>
    </row>
    <row r="183" spans="1:18" ht="14.4" customHeight="1" x14ac:dyDescent="0.3">
      <c r="A183" s="626" t="s">
        <v>1400</v>
      </c>
      <c r="B183" s="627" t="s">
        <v>1424</v>
      </c>
      <c r="C183" s="627" t="s">
        <v>517</v>
      </c>
      <c r="D183" s="627" t="s">
        <v>1402</v>
      </c>
      <c r="E183" s="627" t="s">
        <v>1623</v>
      </c>
      <c r="F183" s="627" t="s">
        <v>1624</v>
      </c>
      <c r="G183" s="644">
        <v>1</v>
      </c>
      <c r="H183" s="644">
        <v>831.16</v>
      </c>
      <c r="I183" s="627">
        <v>1</v>
      </c>
      <c r="J183" s="627">
        <v>831.16</v>
      </c>
      <c r="K183" s="644"/>
      <c r="L183" s="644"/>
      <c r="M183" s="627"/>
      <c r="N183" s="627"/>
      <c r="O183" s="644"/>
      <c r="P183" s="644"/>
      <c r="Q183" s="632"/>
      <c r="R183" s="645"/>
    </row>
    <row r="184" spans="1:18" ht="14.4" customHeight="1" x14ac:dyDescent="0.3">
      <c r="A184" s="626" t="s">
        <v>1400</v>
      </c>
      <c r="B184" s="627" t="s">
        <v>1424</v>
      </c>
      <c r="C184" s="627" t="s">
        <v>517</v>
      </c>
      <c r="D184" s="627" t="s">
        <v>1402</v>
      </c>
      <c r="E184" s="627" t="s">
        <v>1625</v>
      </c>
      <c r="F184" s="627" t="s">
        <v>1626</v>
      </c>
      <c r="G184" s="644">
        <v>5</v>
      </c>
      <c r="H184" s="644">
        <v>6560.7000000000007</v>
      </c>
      <c r="I184" s="627">
        <v>1</v>
      </c>
      <c r="J184" s="627">
        <v>1312.14</v>
      </c>
      <c r="K184" s="644">
        <v>5</v>
      </c>
      <c r="L184" s="644">
        <v>6560.7000000000007</v>
      </c>
      <c r="M184" s="627">
        <v>1</v>
      </c>
      <c r="N184" s="627">
        <v>1312.14</v>
      </c>
      <c r="O184" s="644"/>
      <c r="P184" s="644"/>
      <c r="Q184" s="632"/>
      <c r="R184" s="645"/>
    </row>
    <row r="185" spans="1:18" ht="14.4" customHeight="1" x14ac:dyDescent="0.3">
      <c r="A185" s="626" t="s">
        <v>1400</v>
      </c>
      <c r="B185" s="627" t="s">
        <v>1424</v>
      </c>
      <c r="C185" s="627" t="s">
        <v>517</v>
      </c>
      <c r="D185" s="627" t="s">
        <v>1402</v>
      </c>
      <c r="E185" s="627" t="s">
        <v>1627</v>
      </c>
      <c r="F185" s="627" t="s">
        <v>1628</v>
      </c>
      <c r="G185" s="644">
        <v>8</v>
      </c>
      <c r="H185" s="644">
        <v>9170.64</v>
      </c>
      <c r="I185" s="627">
        <v>1</v>
      </c>
      <c r="J185" s="627">
        <v>1146.33</v>
      </c>
      <c r="K185" s="644">
        <v>8</v>
      </c>
      <c r="L185" s="644">
        <v>8990.16</v>
      </c>
      <c r="M185" s="627">
        <v>0.98031980319803202</v>
      </c>
      <c r="N185" s="627">
        <v>1123.77</v>
      </c>
      <c r="O185" s="644">
        <v>4</v>
      </c>
      <c r="P185" s="644">
        <v>4344.68</v>
      </c>
      <c r="Q185" s="632">
        <v>0.47375973759737605</v>
      </c>
      <c r="R185" s="645">
        <v>1086.17</v>
      </c>
    </row>
    <row r="186" spans="1:18" ht="14.4" customHeight="1" x14ac:dyDescent="0.3">
      <c r="A186" s="626" t="s">
        <v>1400</v>
      </c>
      <c r="B186" s="627" t="s">
        <v>1424</v>
      </c>
      <c r="C186" s="627" t="s">
        <v>517</v>
      </c>
      <c r="D186" s="627" t="s">
        <v>1402</v>
      </c>
      <c r="E186" s="627" t="s">
        <v>1629</v>
      </c>
      <c r="F186" s="627" t="s">
        <v>1630</v>
      </c>
      <c r="G186" s="644">
        <v>3</v>
      </c>
      <c r="H186" s="644">
        <v>1077.3000000000002</v>
      </c>
      <c r="I186" s="627">
        <v>1</v>
      </c>
      <c r="J186" s="627">
        <v>359.10000000000008</v>
      </c>
      <c r="K186" s="644"/>
      <c r="L186" s="644"/>
      <c r="M186" s="627"/>
      <c r="N186" s="627"/>
      <c r="O186" s="644">
        <v>3</v>
      </c>
      <c r="P186" s="644">
        <v>1077.3000000000002</v>
      </c>
      <c r="Q186" s="632">
        <v>1</v>
      </c>
      <c r="R186" s="645">
        <v>359.10000000000008</v>
      </c>
    </row>
    <row r="187" spans="1:18" ht="14.4" customHeight="1" x14ac:dyDescent="0.3">
      <c r="A187" s="626" t="s">
        <v>1400</v>
      </c>
      <c r="B187" s="627" t="s">
        <v>1424</v>
      </c>
      <c r="C187" s="627" t="s">
        <v>517</v>
      </c>
      <c r="D187" s="627" t="s">
        <v>1402</v>
      </c>
      <c r="E187" s="627" t="s">
        <v>1631</v>
      </c>
      <c r="F187" s="627" t="s">
        <v>1632</v>
      </c>
      <c r="G187" s="644"/>
      <c r="H187" s="644"/>
      <c r="I187" s="627"/>
      <c r="J187" s="627"/>
      <c r="K187" s="644"/>
      <c r="L187" s="644"/>
      <c r="M187" s="627"/>
      <c r="N187" s="627"/>
      <c r="O187" s="644">
        <v>1</v>
      </c>
      <c r="P187" s="644">
        <v>14260.7</v>
      </c>
      <c r="Q187" s="632"/>
      <c r="R187" s="645">
        <v>14260.7</v>
      </c>
    </row>
    <row r="188" spans="1:18" ht="14.4" customHeight="1" x14ac:dyDescent="0.3">
      <c r="A188" s="626" t="s">
        <v>1400</v>
      </c>
      <c r="B188" s="627" t="s">
        <v>1424</v>
      </c>
      <c r="C188" s="627" t="s">
        <v>517</v>
      </c>
      <c r="D188" s="627" t="s">
        <v>1402</v>
      </c>
      <c r="E188" s="627" t="s">
        <v>1633</v>
      </c>
      <c r="F188" s="627" t="s">
        <v>1634</v>
      </c>
      <c r="G188" s="644">
        <v>1</v>
      </c>
      <c r="H188" s="644">
        <v>6587.13</v>
      </c>
      <c r="I188" s="627">
        <v>1</v>
      </c>
      <c r="J188" s="627">
        <v>6587.13</v>
      </c>
      <c r="K188" s="644"/>
      <c r="L188" s="644"/>
      <c r="M188" s="627"/>
      <c r="N188" s="627"/>
      <c r="O188" s="644">
        <v>1</v>
      </c>
      <c r="P188" s="644">
        <v>3506.35</v>
      </c>
      <c r="Q188" s="632">
        <v>0.53230314264330592</v>
      </c>
      <c r="R188" s="645">
        <v>3506.35</v>
      </c>
    </row>
    <row r="189" spans="1:18" ht="14.4" customHeight="1" x14ac:dyDescent="0.3">
      <c r="A189" s="626" t="s">
        <v>1400</v>
      </c>
      <c r="B189" s="627" t="s">
        <v>1424</v>
      </c>
      <c r="C189" s="627" t="s">
        <v>517</v>
      </c>
      <c r="D189" s="627" t="s">
        <v>1402</v>
      </c>
      <c r="E189" s="627" t="s">
        <v>1456</v>
      </c>
      <c r="F189" s="627" t="s">
        <v>1457</v>
      </c>
      <c r="G189" s="644">
        <v>1</v>
      </c>
      <c r="H189" s="644">
        <v>1841.62</v>
      </c>
      <c r="I189" s="627">
        <v>1</v>
      </c>
      <c r="J189" s="627">
        <v>1841.62</v>
      </c>
      <c r="K189" s="644"/>
      <c r="L189" s="644"/>
      <c r="M189" s="627"/>
      <c r="N189" s="627"/>
      <c r="O189" s="644"/>
      <c r="P189" s="644"/>
      <c r="Q189" s="632"/>
      <c r="R189" s="645"/>
    </row>
    <row r="190" spans="1:18" ht="14.4" customHeight="1" x14ac:dyDescent="0.3">
      <c r="A190" s="626" t="s">
        <v>1400</v>
      </c>
      <c r="B190" s="627" t="s">
        <v>1424</v>
      </c>
      <c r="C190" s="627" t="s">
        <v>517</v>
      </c>
      <c r="D190" s="627" t="s">
        <v>1402</v>
      </c>
      <c r="E190" s="627" t="s">
        <v>1635</v>
      </c>
      <c r="F190" s="627" t="s">
        <v>1636</v>
      </c>
      <c r="G190" s="644">
        <v>1</v>
      </c>
      <c r="H190" s="644">
        <v>26449.24</v>
      </c>
      <c r="I190" s="627">
        <v>1</v>
      </c>
      <c r="J190" s="627">
        <v>26449.24</v>
      </c>
      <c r="K190" s="644"/>
      <c r="L190" s="644"/>
      <c r="M190" s="627"/>
      <c r="N190" s="627"/>
      <c r="O190" s="644"/>
      <c r="P190" s="644"/>
      <c r="Q190" s="632"/>
      <c r="R190" s="645"/>
    </row>
    <row r="191" spans="1:18" ht="14.4" customHeight="1" x14ac:dyDescent="0.3">
      <c r="A191" s="626" t="s">
        <v>1400</v>
      </c>
      <c r="B191" s="627" t="s">
        <v>1424</v>
      </c>
      <c r="C191" s="627" t="s">
        <v>517</v>
      </c>
      <c r="D191" s="627" t="s">
        <v>1402</v>
      </c>
      <c r="E191" s="627" t="s">
        <v>1637</v>
      </c>
      <c r="F191" s="627" t="s">
        <v>1638</v>
      </c>
      <c r="G191" s="644">
        <v>1</v>
      </c>
      <c r="H191" s="644">
        <v>18844.98</v>
      </c>
      <c r="I191" s="627">
        <v>1</v>
      </c>
      <c r="J191" s="627">
        <v>18844.98</v>
      </c>
      <c r="K191" s="644"/>
      <c r="L191" s="644"/>
      <c r="M191" s="627"/>
      <c r="N191" s="627"/>
      <c r="O191" s="644"/>
      <c r="P191" s="644"/>
      <c r="Q191" s="632"/>
      <c r="R191" s="645"/>
    </row>
    <row r="192" spans="1:18" ht="14.4" customHeight="1" x14ac:dyDescent="0.3">
      <c r="A192" s="626" t="s">
        <v>1400</v>
      </c>
      <c r="B192" s="627" t="s">
        <v>1424</v>
      </c>
      <c r="C192" s="627" t="s">
        <v>517</v>
      </c>
      <c r="D192" s="627" t="s">
        <v>1402</v>
      </c>
      <c r="E192" s="627" t="s">
        <v>1639</v>
      </c>
      <c r="F192" s="627" t="s">
        <v>1640</v>
      </c>
      <c r="G192" s="644">
        <v>1</v>
      </c>
      <c r="H192" s="644">
        <v>4360</v>
      </c>
      <c r="I192" s="627">
        <v>1</v>
      </c>
      <c r="J192" s="627">
        <v>4360</v>
      </c>
      <c r="K192" s="644"/>
      <c r="L192" s="644"/>
      <c r="M192" s="627"/>
      <c r="N192" s="627"/>
      <c r="O192" s="644">
        <v>1</v>
      </c>
      <c r="P192" s="644">
        <v>3357.2</v>
      </c>
      <c r="Q192" s="632">
        <v>0.76999999999999991</v>
      </c>
      <c r="R192" s="645">
        <v>3357.2</v>
      </c>
    </row>
    <row r="193" spans="1:18" ht="14.4" customHeight="1" x14ac:dyDescent="0.3">
      <c r="A193" s="626" t="s">
        <v>1400</v>
      </c>
      <c r="B193" s="627" t="s">
        <v>1424</v>
      </c>
      <c r="C193" s="627" t="s">
        <v>517</v>
      </c>
      <c r="D193" s="627" t="s">
        <v>1402</v>
      </c>
      <c r="E193" s="627" t="s">
        <v>1641</v>
      </c>
      <c r="F193" s="627" t="s">
        <v>1642</v>
      </c>
      <c r="G193" s="644">
        <v>1</v>
      </c>
      <c r="H193" s="644">
        <v>380.86</v>
      </c>
      <c r="I193" s="627">
        <v>1</v>
      </c>
      <c r="J193" s="627">
        <v>380.86</v>
      </c>
      <c r="K193" s="644">
        <v>2</v>
      </c>
      <c r="L193" s="644">
        <v>761.72</v>
      </c>
      <c r="M193" s="627">
        <v>2</v>
      </c>
      <c r="N193" s="627">
        <v>380.86</v>
      </c>
      <c r="O193" s="644">
        <v>1</v>
      </c>
      <c r="P193" s="644">
        <v>380.86</v>
      </c>
      <c r="Q193" s="632">
        <v>1</v>
      </c>
      <c r="R193" s="645">
        <v>380.86</v>
      </c>
    </row>
    <row r="194" spans="1:18" ht="14.4" customHeight="1" x14ac:dyDescent="0.3">
      <c r="A194" s="626" t="s">
        <v>1400</v>
      </c>
      <c r="B194" s="627" t="s">
        <v>1424</v>
      </c>
      <c r="C194" s="627" t="s">
        <v>517</v>
      </c>
      <c r="D194" s="627" t="s">
        <v>1402</v>
      </c>
      <c r="E194" s="627" t="s">
        <v>1643</v>
      </c>
      <c r="F194" s="627" t="s">
        <v>1644</v>
      </c>
      <c r="G194" s="644"/>
      <c r="H194" s="644"/>
      <c r="I194" s="627"/>
      <c r="J194" s="627"/>
      <c r="K194" s="644">
        <v>3</v>
      </c>
      <c r="L194" s="644">
        <v>40396.409999999996</v>
      </c>
      <c r="M194" s="627"/>
      <c r="N194" s="627">
        <v>13465.47</v>
      </c>
      <c r="O194" s="644"/>
      <c r="P194" s="644"/>
      <c r="Q194" s="632"/>
      <c r="R194" s="645"/>
    </row>
    <row r="195" spans="1:18" ht="14.4" customHeight="1" x14ac:dyDescent="0.3">
      <c r="A195" s="626" t="s">
        <v>1400</v>
      </c>
      <c r="B195" s="627" t="s">
        <v>1424</v>
      </c>
      <c r="C195" s="627" t="s">
        <v>517</v>
      </c>
      <c r="D195" s="627" t="s">
        <v>1402</v>
      </c>
      <c r="E195" s="627" t="s">
        <v>1645</v>
      </c>
      <c r="F195" s="627" t="s">
        <v>1646</v>
      </c>
      <c r="G195" s="644">
        <v>2</v>
      </c>
      <c r="H195" s="644">
        <v>51776.1</v>
      </c>
      <c r="I195" s="627">
        <v>1</v>
      </c>
      <c r="J195" s="627">
        <v>25888.05</v>
      </c>
      <c r="K195" s="644"/>
      <c r="L195" s="644"/>
      <c r="M195" s="627"/>
      <c r="N195" s="627"/>
      <c r="O195" s="644"/>
      <c r="P195" s="644"/>
      <c r="Q195" s="632"/>
      <c r="R195" s="645"/>
    </row>
    <row r="196" spans="1:18" ht="14.4" customHeight="1" x14ac:dyDescent="0.3">
      <c r="A196" s="626" t="s">
        <v>1400</v>
      </c>
      <c r="B196" s="627" t="s">
        <v>1424</v>
      </c>
      <c r="C196" s="627" t="s">
        <v>517</v>
      </c>
      <c r="D196" s="627" t="s">
        <v>1402</v>
      </c>
      <c r="E196" s="627" t="s">
        <v>1647</v>
      </c>
      <c r="F196" s="627" t="s">
        <v>1648</v>
      </c>
      <c r="G196" s="644">
        <v>3</v>
      </c>
      <c r="H196" s="644">
        <v>56700</v>
      </c>
      <c r="I196" s="627">
        <v>1</v>
      </c>
      <c r="J196" s="627">
        <v>18900</v>
      </c>
      <c r="K196" s="644"/>
      <c r="L196" s="644"/>
      <c r="M196" s="627"/>
      <c r="N196" s="627"/>
      <c r="O196" s="644"/>
      <c r="P196" s="644"/>
      <c r="Q196" s="632"/>
      <c r="R196" s="645"/>
    </row>
    <row r="197" spans="1:18" ht="14.4" customHeight="1" x14ac:dyDescent="0.3">
      <c r="A197" s="626" t="s">
        <v>1400</v>
      </c>
      <c r="B197" s="627" t="s">
        <v>1424</v>
      </c>
      <c r="C197" s="627" t="s">
        <v>517</v>
      </c>
      <c r="D197" s="627" t="s">
        <v>1402</v>
      </c>
      <c r="E197" s="627" t="s">
        <v>1649</v>
      </c>
      <c r="F197" s="627" t="s">
        <v>1650</v>
      </c>
      <c r="G197" s="644">
        <v>1</v>
      </c>
      <c r="H197" s="644">
        <v>1932.09</v>
      </c>
      <c r="I197" s="627">
        <v>1</v>
      </c>
      <c r="J197" s="627">
        <v>1932.09</v>
      </c>
      <c r="K197" s="644"/>
      <c r="L197" s="644"/>
      <c r="M197" s="627"/>
      <c r="N197" s="627"/>
      <c r="O197" s="644"/>
      <c r="P197" s="644"/>
      <c r="Q197" s="632"/>
      <c r="R197" s="645"/>
    </row>
    <row r="198" spans="1:18" ht="14.4" customHeight="1" x14ac:dyDescent="0.3">
      <c r="A198" s="626" t="s">
        <v>1400</v>
      </c>
      <c r="B198" s="627" t="s">
        <v>1424</v>
      </c>
      <c r="C198" s="627" t="s">
        <v>517</v>
      </c>
      <c r="D198" s="627" t="s">
        <v>1402</v>
      </c>
      <c r="E198" s="627" t="s">
        <v>1651</v>
      </c>
      <c r="F198" s="627" t="s">
        <v>1652</v>
      </c>
      <c r="G198" s="644">
        <v>1</v>
      </c>
      <c r="H198" s="644">
        <v>8860.39</v>
      </c>
      <c r="I198" s="627">
        <v>1</v>
      </c>
      <c r="J198" s="627">
        <v>8860.39</v>
      </c>
      <c r="K198" s="644">
        <v>1</v>
      </c>
      <c r="L198" s="644">
        <v>8860.39</v>
      </c>
      <c r="M198" s="627">
        <v>1</v>
      </c>
      <c r="N198" s="627">
        <v>8860.39</v>
      </c>
      <c r="O198" s="644"/>
      <c r="P198" s="644"/>
      <c r="Q198" s="632"/>
      <c r="R198" s="645"/>
    </row>
    <row r="199" spans="1:18" ht="14.4" customHeight="1" x14ac:dyDescent="0.3">
      <c r="A199" s="626" t="s">
        <v>1400</v>
      </c>
      <c r="B199" s="627" t="s">
        <v>1424</v>
      </c>
      <c r="C199" s="627" t="s">
        <v>517</v>
      </c>
      <c r="D199" s="627" t="s">
        <v>1407</v>
      </c>
      <c r="E199" s="627" t="s">
        <v>1478</v>
      </c>
      <c r="F199" s="627" t="s">
        <v>1479</v>
      </c>
      <c r="G199" s="644"/>
      <c r="H199" s="644"/>
      <c r="I199" s="627"/>
      <c r="J199" s="627"/>
      <c r="K199" s="644"/>
      <c r="L199" s="644"/>
      <c r="M199" s="627"/>
      <c r="N199" s="627"/>
      <c r="O199" s="644">
        <v>1</v>
      </c>
      <c r="P199" s="644">
        <v>227</v>
      </c>
      <c r="Q199" s="632"/>
      <c r="R199" s="645">
        <v>227</v>
      </c>
    </row>
    <row r="200" spans="1:18" ht="14.4" customHeight="1" x14ac:dyDescent="0.3">
      <c r="A200" s="626" t="s">
        <v>1400</v>
      </c>
      <c r="B200" s="627" t="s">
        <v>1424</v>
      </c>
      <c r="C200" s="627" t="s">
        <v>517</v>
      </c>
      <c r="D200" s="627" t="s">
        <v>1407</v>
      </c>
      <c r="E200" s="627" t="s">
        <v>1488</v>
      </c>
      <c r="F200" s="627" t="s">
        <v>1489</v>
      </c>
      <c r="G200" s="644">
        <v>1</v>
      </c>
      <c r="H200" s="644">
        <v>350</v>
      </c>
      <c r="I200" s="627">
        <v>1</v>
      </c>
      <c r="J200" s="627">
        <v>350</v>
      </c>
      <c r="K200" s="644"/>
      <c r="L200" s="644"/>
      <c r="M200" s="627"/>
      <c r="N200" s="627"/>
      <c r="O200" s="644"/>
      <c r="P200" s="644"/>
      <c r="Q200" s="632"/>
      <c r="R200" s="645"/>
    </row>
    <row r="201" spans="1:18" ht="14.4" customHeight="1" x14ac:dyDescent="0.3">
      <c r="A201" s="626" t="s">
        <v>1400</v>
      </c>
      <c r="B201" s="627" t="s">
        <v>1424</v>
      </c>
      <c r="C201" s="627" t="s">
        <v>517</v>
      </c>
      <c r="D201" s="627" t="s">
        <v>1407</v>
      </c>
      <c r="E201" s="627" t="s">
        <v>1653</v>
      </c>
      <c r="F201" s="627" t="s">
        <v>1654</v>
      </c>
      <c r="G201" s="644">
        <v>1</v>
      </c>
      <c r="H201" s="644">
        <v>4576</v>
      </c>
      <c r="I201" s="627">
        <v>1</v>
      </c>
      <c r="J201" s="627">
        <v>4576</v>
      </c>
      <c r="K201" s="644"/>
      <c r="L201" s="644"/>
      <c r="M201" s="627"/>
      <c r="N201" s="627"/>
      <c r="O201" s="644"/>
      <c r="P201" s="644"/>
      <c r="Q201" s="632"/>
      <c r="R201" s="645"/>
    </row>
    <row r="202" spans="1:18" ht="14.4" customHeight="1" x14ac:dyDescent="0.3">
      <c r="A202" s="626" t="s">
        <v>1400</v>
      </c>
      <c r="B202" s="627" t="s">
        <v>1424</v>
      </c>
      <c r="C202" s="627" t="s">
        <v>517</v>
      </c>
      <c r="D202" s="627" t="s">
        <v>1407</v>
      </c>
      <c r="E202" s="627" t="s">
        <v>1655</v>
      </c>
      <c r="F202" s="627" t="s">
        <v>1656</v>
      </c>
      <c r="G202" s="644"/>
      <c r="H202" s="644"/>
      <c r="I202" s="627"/>
      <c r="J202" s="627"/>
      <c r="K202" s="644"/>
      <c r="L202" s="644"/>
      <c r="M202" s="627"/>
      <c r="N202" s="627"/>
      <c r="O202" s="644">
        <v>1</v>
      </c>
      <c r="P202" s="644">
        <v>4173</v>
      </c>
      <c r="Q202" s="632"/>
      <c r="R202" s="645">
        <v>4173</v>
      </c>
    </row>
    <row r="203" spans="1:18" ht="14.4" customHeight="1" x14ac:dyDescent="0.3">
      <c r="A203" s="626" t="s">
        <v>1400</v>
      </c>
      <c r="B203" s="627" t="s">
        <v>1424</v>
      </c>
      <c r="C203" s="627" t="s">
        <v>517</v>
      </c>
      <c r="D203" s="627" t="s">
        <v>1407</v>
      </c>
      <c r="E203" s="627" t="s">
        <v>1657</v>
      </c>
      <c r="F203" s="627" t="s">
        <v>1658</v>
      </c>
      <c r="G203" s="644">
        <v>7</v>
      </c>
      <c r="H203" s="644">
        <v>1981</v>
      </c>
      <c r="I203" s="627">
        <v>1</v>
      </c>
      <c r="J203" s="627">
        <v>283</v>
      </c>
      <c r="K203" s="644">
        <v>2</v>
      </c>
      <c r="L203" s="644">
        <v>566</v>
      </c>
      <c r="M203" s="627">
        <v>0.2857142857142857</v>
      </c>
      <c r="N203" s="627">
        <v>283</v>
      </c>
      <c r="O203" s="644">
        <v>2</v>
      </c>
      <c r="P203" s="644">
        <v>568</v>
      </c>
      <c r="Q203" s="632">
        <v>0.28672387682988387</v>
      </c>
      <c r="R203" s="645">
        <v>284</v>
      </c>
    </row>
    <row r="204" spans="1:18" ht="14.4" customHeight="1" x14ac:dyDescent="0.3">
      <c r="A204" s="626" t="s">
        <v>1400</v>
      </c>
      <c r="B204" s="627" t="s">
        <v>1424</v>
      </c>
      <c r="C204" s="627" t="s">
        <v>517</v>
      </c>
      <c r="D204" s="627" t="s">
        <v>1407</v>
      </c>
      <c r="E204" s="627" t="s">
        <v>1659</v>
      </c>
      <c r="F204" s="627" t="s">
        <v>1660</v>
      </c>
      <c r="G204" s="644">
        <v>8</v>
      </c>
      <c r="H204" s="644">
        <v>50560</v>
      </c>
      <c r="I204" s="627">
        <v>1</v>
      </c>
      <c r="J204" s="627">
        <v>6320</v>
      </c>
      <c r="K204" s="644">
        <v>5</v>
      </c>
      <c r="L204" s="644">
        <v>31610</v>
      </c>
      <c r="M204" s="627">
        <v>0.62519778481012656</v>
      </c>
      <c r="N204" s="627">
        <v>6322</v>
      </c>
      <c r="O204" s="644">
        <v>3</v>
      </c>
      <c r="P204" s="644">
        <v>18993</v>
      </c>
      <c r="Q204" s="632">
        <v>0.37565268987341771</v>
      </c>
      <c r="R204" s="645">
        <v>6331</v>
      </c>
    </row>
    <row r="205" spans="1:18" ht="14.4" customHeight="1" x14ac:dyDescent="0.3">
      <c r="A205" s="626" t="s">
        <v>1400</v>
      </c>
      <c r="B205" s="627" t="s">
        <v>1424</v>
      </c>
      <c r="C205" s="627" t="s">
        <v>517</v>
      </c>
      <c r="D205" s="627" t="s">
        <v>1407</v>
      </c>
      <c r="E205" s="627" t="s">
        <v>1661</v>
      </c>
      <c r="F205" s="627" t="s">
        <v>1662</v>
      </c>
      <c r="G205" s="644">
        <v>5</v>
      </c>
      <c r="H205" s="644">
        <v>7875</v>
      </c>
      <c r="I205" s="627">
        <v>1</v>
      </c>
      <c r="J205" s="627">
        <v>1575</v>
      </c>
      <c r="K205" s="644">
        <v>6</v>
      </c>
      <c r="L205" s="644">
        <v>9462</v>
      </c>
      <c r="M205" s="627">
        <v>1.2015238095238094</v>
      </c>
      <c r="N205" s="627">
        <v>1577</v>
      </c>
      <c r="O205" s="644"/>
      <c r="P205" s="644"/>
      <c r="Q205" s="632"/>
      <c r="R205" s="645"/>
    </row>
    <row r="206" spans="1:18" ht="14.4" customHeight="1" x14ac:dyDescent="0.3">
      <c r="A206" s="626" t="s">
        <v>1400</v>
      </c>
      <c r="B206" s="627" t="s">
        <v>1424</v>
      </c>
      <c r="C206" s="627" t="s">
        <v>517</v>
      </c>
      <c r="D206" s="627" t="s">
        <v>1407</v>
      </c>
      <c r="E206" s="627" t="s">
        <v>1663</v>
      </c>
      <c r="F206" s="627" t="s">
        <v>1664</v>
      </c>
      <c r="G206" s="644">
        <v>6</v>
      </c>
      <c r="H206" s="644">
        <v>23160</v>
      </c>
      <c r="I206" s="627">
        <v>1</v>
      </c>
      <c r="J206" s="627">
        <v>3860</v>
      </c>
      <c r="K206" s="644">
        <v>5</v>
      </c>
      <c r="L206" s="644">
        <v>19310</v>
      </c>
      <c r="M206" s="627">
        <v>0.83376511226252159</v>
      </c>
      <c r="N206" s="627">
        <v>3862</v>
      </c>
      <c r="O206" s="644">
        <v>8</v>
      </c>
      <c r="P206" s="644">
        <v>30936</v>
      </c>
      <c r="Q206" s="632">
        <v>1.3357512953367876</v>
      </c>
      <c r="R206" s="645">
        <v>3867</v>
      </c>
    </row>
    <row r="207" spans="1:18" ht="14.4" customHeight="1" x14ac:dyDescent="0.3">
      <c r="A207" s="626" t="s">
        <v>1400</v>
      </c>
      <c r="B207" s="627" t="s">
        <v>1424</v>
      </c>
      <c r="C207" s="627" t="s">
        <v>517</v>
      </c>
      <c r="D207" s="627" t="s">
        <v>1407</v>
      </c>
      <c r="E207" s="627" t="s">
        <v>1665</v>
      </c>
      <c r="F207" s="627" t="s">
        <v>1666</v>
      </c>
      <c r="G207" s="644">
        <v>6</v>
      </c>
      <c r="H207" s="644">
        <v>31260</v>
      </c>
      <c r="I207" s="627">
        <v>1</v>
      </c>
      <c r="J207" s="627">
        <v>5210</v>
      </c>
      <c r="K207" s="644">
        <v>6</v>
      </c>
      <c r="L207" s="644">
        <v>31272</v>
      </c>
      <c r="M207" s="627">
        <v>1.000383877159309</v>
      </c>
      <c r="N207" s="627">
        <v>5212</v>
      </c>
      <c r="O207" s="644">
        <v>7</v>
      </c>
      <c r="P207" s="644">
        <v>36533</v>
      </c>
      <c r="Q207" s="632">
        <v>1.1686820217530389</v>
      </c>
      <c r="R207" s="645">
        <v>5219</v>
      </c>
    </row>
    <row r="208" spans="1:18" ht="14.4" customHeight="1" x14ac:dyDescent="0.3">
      <c r="A208" s="626" t="s">
        <v>1400</v>
      </c>
      <c r="B208" s="627" t="s">
        <v>1424</v>
      </c>
      <c r="C208" s="627" t="s">
        <v>517</v>
      </c>
      <c r="D208" s="627" t="s">
        <v>1407</v>
      </c>
      <c r="E208" s="627" t="s">
        <v>1667</v>
      </c>
      <c r="F208" s="627" t="s">
        <v>1668</v>
      </c>
      <c r="G208" s="644">
        <v>2</v>
      </c>
      <c r="H208" s="644">
        <v>15852</v>
      </c>
      <c r="I208" s="627">
        <v>1</v>
      </c>
      <c r="J208" s="627">
        <v>7926</v>
      </c>
      <c r="K208" s="644">
        <v>4</v>
      </c>
      <c r="L208" s="644">
        <v>31712</v>
      </c>
      <c r="M208" s="627">
        <v>2.0005046681806711</v>
      </c>
      <c r="N208" s="627">
        <v>7928</v>
      </c>
      <c r="O208" s="644">
        <v>9</v>
      </c>
      <c r="P208" s="644">
        <v>71442</v>
      </c>
      <c r="Q208" s="632">
        <v>4.5068130204390613</v>
      </c>
      <c r="R208" s="645">
        <v>7938</v>
      </c>
    </row>
    <row r="209" spans="1:18" ht="14.4" customHeight="1" x14ac:dyDescent="0.3">
      <c r="A209" s="626" t="s">
        <v>1400</v>
      </c>
      <c r="B209" s="627" t="s">
        <v>1424</v>
      </c>
      <c r="C209" s="627" t="s">
        <v>517</v>
      </c>
      <c r="D209" s="627" t="s">
        <v>1407</v>
      </c>
      <c r="E209" s="627" t="s">
        <v>1669</v>
      </c>
      <c r="F209" s="627" t="s">
        <v>1670</v>
      </c>
      <c r="G209" s="644"/>
      <c r="H209" s="644"/>
      <c r="I209" s="627"/>
      <c r="J209" s="627"/>
      <c r="K209" s="644"/>
      <c r="L209" s="644"/>
      <c r="M209" s="627"/>
      <c r="N209" s="627"/>
      <c r="O209" s="644">
        <v>1</v>
      </c>
      <c r="P209" s="644">
        <v>937</v>
      </c>
      <c r="Q209" s="632"/>
      <c r="R209" s="645">
        <v>937</v>
      </c>
    </row>
    <row r="210" spans="1:18" ht="14.4" customHeight="1" x14ac:dyDescent="0.3">
      <c r="A210" s="626" t="s">
        <v>1400</v>
      </c>
      <c r="B210" s="627" t="s">
        <v>1424</v>
      </c>
      <c r="C210" s="627" t="s">
        <v>517</v>
      </c>
      <c r="D210" s="627" t="s">
        <v>1407</v>
      </c>
      <c r="E210" s="627" t="s">
        <v>1671</v>
      </c>
      <c r="F210" s="627" t="s">
        <v>1672</v>
      </c>
      <c r="G210" s="644">
        <v>5</v>
      </c>
      <c r="H210" s="644">
        <v>8510</v>
      </c>
      <c r="I210" s="627">
        <v>1</v>
      </c>
      <c r="J210" s="627">
        <v>1702</v>
      </c>
      <c r="K210" s="644">
        <v>4</v>
      </c>
      <c r="L210" s="644">
        <v>6816</v>
      </c>
      <c r="M210" s="627">
        <v>0.80094007050528793</v>
      </c>
      <c r="N210" s="627">
        <v>1704</v>
      </c>
      <c r="O210" s="644">
        <v>3</v>
      </c>
      <c r="P210" s="644">
        <v>5127</v>
      </c>
      <c r="Q210" s="632">
        <v>0.60246768507638071</v>
      </c>
      <c r="R210" s="645">
        <v>1709</v>
      </c>
    </row>
    <row r="211" spans="1:18" ht="14.4" customHeight="1" x14ac:dyDescent="0.3">
      <c r="A211" s="626" t="s">
        <v>1400</v>
      </c>
      <c r="B211" s="627" t="s">
        <v>1424</v>
      </c>
      <c r="C211" s="627" t="s">
        <v>517</v>
      </c>
      <c r="D211" s="627" t="s">
        <v>1407</v>
      </c>
      <c r="E211" s="627" t="s">
        <v>1506</v>
      </c>
      <c r="F211" s="627" t="s">
        <v>1507</v>
      </c>
      <c r="G211" s="644">
        <v>9</v>
      </c>
      <c r="H211" s="644">
        <v>999</v>
      </c>
      <c r="I211" s="627">
        <v>1</v>
      </c>
      <c r="J211" s="627">
        <v>111</v>
      </c>
      <c r="K211" s="644">
        <v>13</v>
      </c>
      <c r="L211" s="644">
        <v>1456</v>
      </c>
      <c r="M211" s="627">
        <v>1.4574574574574575</v>
      </c>
      <c r="N211" s="627">
        <v>112</v>
      </c>
      <c r="O211" s="644">
        <v>9</v>
      </c>
      <c r="P211" s="644">
        <v>1017</v>
      </c>
      <c r="Q211" s="632">
        <v>1.0180180180180181</v>
      </c>
      <c r="R211" s="645">
        <v>113</v>
      </c>
    </row>
    <row r="212" spans="1:18" ht="14.4" customHeight="1" x14ac:dyDescent="0.3">
      <c r="A212" s="626" t="s">
        <v>1400</v>
      </c>
      <c r="B212" s="627" t="s">
        <v>1424</v>
      </c>
      <c r="C212" s="627" t="s">
        <v>517</v>
      </c>
      <c r="D212" s="627" t="s">
        <v>1407</v>
      </c>
      <c r="E212" s="627" t="s">
        <v>1673</v>
      </c>
      <c r="F212" s="627" t="s">
        <v>1674</v>
      </c>
      <c r="G212" s="644">
        <v>4</v>
      </c>
      <c r="H212" s="644">
        <v>3204</v>
      </c>
      <c r="I212" s="627">
        <v>1</v>
      </c>
      <c r="J212" s="627">
        <v>801</v>
      </c>
      <c r="K212" s="644">
        <v>4</v>
      </c>
      <c r="L212" s="644">
        <v>3208</v>
      </c>
      <c r="M212" s="627">
        <v>1.0012484394506866</v>
      </c>
      <c r="N212" s="627">
        <v>802</v>
      </c>
      <c r="O212" s="644">
        <v>8</v>
      </c>
      <c r="P212" s="644">
        <v>6464</v>
      </c>
      <c r="Q212" s="632">
        <v>2.017478152309613</v>
      </c>
      <c r="R212" s="645">
        <v>808</v>
      </c>
    </row>
    <row r="213" spans="1:18" ht="14.4" customHeight="1" x14ac:dyDescent="0.3">
      <c r="A213" s="626" t="s">
        <v>1400</v>
      </c>
      <c r="B213" s="627" t="s">
        <v>1424</v>
      </c>
      <c r="C213" s="627" t="s">
        <v>517</v>
      </c>
      <c r="D213" s="627" t="s">
        <v>1407</v>
      </c>
      <c r="E213" s="627" t="s">
        <v>1508</v>
      </c>
      <c r="F213" s="627" t="s">
        <v>1509</v>
      </c>
      <c r="G213" s="644">
        <v>2</v>
      </c>
      <c r="H213" s="644">
        <v>354</v>
      </c>
      <c r="I213" s="627">
        <v>1</v>
      </c>
      <c r="J213" s="627">
        <v>177</v>
      </c>
      <c r="K213" s="644">
        <v>4</v>
      </c>
      <c r="L213" s="644">
        <v>712</v>
      </c>
      <c r="M213" s="627">
        <v>2.0112994350282487</v>
      </c>
      <c r="N213" s="627">
        <v>178</v>
      </c>
      <c r="O213" s="644">
        <v>9</v>
      </c>
      <c r="P213" s="644">
        <v>1611</v>
      </c>
      <c r="Q213" s="632">
        <v>4.5508474576271185</v>
      </c>
      <c r="R213" s="645">
        <v>179</v>
      </c>
    </row>
    <row r="214" spans="1:18" ht="14.4" customHeight="1" x14ac:dyDescent="0.3">
      <c r="A214" s="626" t="s">
        <v>1400</v>
      </c>
      <c r="B214" s="627" t="s">
        <v>1424</v>
      </c>
      <c r="C214" s="627" t="s">
        <v>517</v>
      </c>
      <c r="D214" s="627" t="s">
        <v>1407</v>
      </c>
      <c r="E214" s="627" t="s">
        <v>1520</v>
      </c>
      <c r="F214" s="627" t="s">
        <v>1521</v>
      </c>
      <c r="G214" s="644">
        <v>27</v>
      </c>
      <c r="H214" s="644">
        <v>4158</v>
      </c>
      <c r="I214" s="627">
        <v>1</v>
      </c>
      <c r="J214" s="627">
        <v>154</v>
      </c>
      <c r="K214" s="644">
        <v>44</v>
      </c>
      <c r="L214" s="644">
        <v>6820</v>
      </c>
      <c r="M214" s="627">
        <v>1.6402116402116402</v>
      </c>
      <c r="N214" s="627">
        <v>155</v>
      </c>
      <c r="O214" s="644">
        <v>36</v>
      </c>
      <c r="P214" s="644">
        <v>5616</v>
      </c>
      <c r="Q214" s="632">
        <v>1.3506493506493507</v>
      </c>
      <c r="R214" s="645">
        <v>156</v>
      </c>
    </row>
    <row r="215" spans="1:18" ht="14.4" customHeight="1" x14ac:dyDescent="0.3">
      <c r="A215" s="626" t="s">
        <v>1400</v>
      </c>
      <c r="B215" s="627" t="s">
        <v>1424</v>
      </c>
      <c r="C215" s="627" t="s">
        <v>517</v>
      </c>
      <c r="D215" s="627" t="s">
        <v>1407</v>
      </c>
      <c r="E215" s="627" t="s">
        <v>1532</v>
      </c>
      <c r="F215" s="627" t="s">
        <v>1533</v>
      </c>
      <c r="G215" s="644">
        <v>1</v>
      </c>
      <c r="H215" s="644">
        <v>426</v>
      </c>
      <c r="I215" s="627">
        <v>1</v>
      </c>
      <c r="J215" s="627">
        <v>426</v>
      </c>
      <c r="K215" s="644">
        <v>3</v>
      </c>
      <c r="L215" s="644">
        <v>1281</v>
      </c>
      <c r="M215" s="627">
        <v>3.007042253521127</v>
      </c>
      <c r="N215" s="627">
        <v>427</v>
      </c>
      <c r="O215" s="644"/>
      <c r="P215" s="644"/>
      <c r="Q215" s="632"/>
      <c r="R215" s="645"/>
    </row>
    <row r="216" spans="1:18" ht="14.4" customHeight="1" x14ac:dyDescent="0.3">
      <c r="A216" s="626" t="s">
        <v>1400</v>
      </c>
      <c r="B216" s="627" t="s">
        <v>1424</v>
      </c>
      <c r="C216" s="627" t="s">
        <v>517</v>
      </c>
      <c r="D216" s="627" t="s">
        <v>1407</v>
      </c>
      <c r="E216" s="627" t="s">
        <v>1675</v>
      </c>
      <c r="F216" s="627" t="s">
        <v>1664</v>
      </c>
      <c r="G216" s="644">
        <v>10</v>
      </c>
      <c r="H216" s="644">
        <v>18890</v>
      </c>
      <c r="I216" s="627">
        <v>1</v>
      </c>
      <c r="J216" s="627">
        <v>1889</v>
      </c>
      <c r="K216" s="644">
        <v>8</v>
      </c>
      <c r="L216" s="644">
        <v>15112</v>
      </c>
      <c r="M216" s="627">
        <v>0.8</v>
      </c>
      <c r="N216" s="627">
        <v>1889</v>
      </c>
      <c r="O216" s="644">
        <v>14</v>
      </c>
      <c r="P216" s="644">
        <v>26488</v>
      </c>
      <c r="Q216" s="632">
        <v>1.4022233986236103</v>
      </c>
      <c r="R216" s="645">
        <v>1892</v>
      </c>
    </row>
    <row r="217" spans="1:18" ht="14.4" customHeight="1" x14ac:dyDescent="0.3">
      <c r="A217" s="626" t="s">
        <v>1400</v>
      </c>
      <c r="B217" s="627" t="s">
        <v>1424</v>
      </c>
      <c r="C217" s="627" t="s">
        <v>517</v>
      </c>
      <c r="D217" s="627" t="s">
        <v>1407</v>
      </c>
      <c r="E217" s="627" t="s">
        <v>1544</v>
      </c>
      <c r="F217" s="627" t="s">
        <v>1545</v>
      </c>
      <c r="G217" s="644">
        <v>3</v>
      </c>
      <c r="H217" s="644">
        <v>2802</v>
      </c>
      <c r="I217" s="627">
        <v>1</v>
      </c>
      <c r="J217" s="627">
        <v>934</v>
      </c>
      <c r="K217" s="644">
        <v>1</v>
      </c>
      <c r="L217" s="644">
        <v>935</v>
      </c>
      <c r="M217" s="627">
        <v>0.33369022127052106</v>
      </c>
      <c r="N217" s="627">
        <v>935</v>
      </c>
      <c r="O217" s="644"/>
      <c r="P217" s="644"/>
      <c r="Q217" s="632"/>
      <c r="R217" s="645"/>
    </row>
    <row r="218" spans="1:18" ht="14.4" customHeight="1" x14ac:dyDescent="0.3">
      <c r="A218" s="626" t="s">
        <v>1400</v>
      </c>
      <c r="B218" s="627" t="s">
        <v>1424</v>
      </c>
      <c r="C218" s="627" t="s">
        <v>517</v>
      </c>
      <c r="D218" s="627" t="s">
        <v>1407</v>
      </c>
      <c r="E218" s="627" t="s">
        <v>1546</v>
      </c>
      <c r="F218" s="627" t="s">
        <v>1547</v>
      </c>
      <c r="G218" s="644">
        <v>29</v>
      </c>
      <c r="H218" s="644">
        <v>245340</v>
      </c>
      <c r="I218" s="627">
        <v>1</v>
      </c>
      <c r="J218" s="627">
        <v>8460</v>
      </c>
      <c r="K218" s="644">
        <v>43</v>
      </c>
      <c r="L218" s="644">
        <v>363866</v>
      </c>
      <c r="M218" s="627">
        <v>1.4831091546425368</v>
      </c>
      <c r="N218" s="627">
        <v>8462</v>
      </c>
      <c r="O218" s="644">
        <v>43</v>
      </c>
      <c r="P218" s="644">
        <v>364210</v>
      </c>
      <c r="Q218" s="632">
        <v>1.4845112904540638</v>
      </c>
      <c r="R218" s="645">
        <v>8470</v>
      </c>
    </row>
    <row r="219" spans="1:18" ht="14.4" customHeight="1" x14ac:dyDescent="0.3">
      <c r="A219" s="626" t="s">
        <v>1400</v>
      </c>
      <c r="B219" s="627" t="s">
        <v>1424</v>
      </c>
      <c r="C219" s="627" t="s">
        <v>517</v>
      </c>
      <c r="D219" s="627" t="s">
        <v>1407</v>
      </c>
      <c r="E219" s="627" t="s">
        <v>1676</v>
      </c>
      <c r="F219" s="627" t="s">
        <v>1677</v>
      </c>
      <c r="G219" s="644">
        <v>1</v>
      </c>
      <c r="H219" s="644">
        <v>5753</v>
      </c>
      <c r="I219" s="627">
        <v>1</v>
      </c>
      <c r="J219" s="627">
        <v>5753</v>
      </c>
      <c r="K219" s="644"/>
      <c r="L219" s="644"/>
      <c r="M219" s="627"/>
      <c r="N219" s="627"/>
      <c r="O219" s="644"/>
      <c r="P219" s="644"/>
      <c r="Q219" s="632"/>
      <c r="R219" s="645"/>
    </row>
    <row r="220" spans="1:18" ht="14.4" customHeight="1" thickBot="1" x14ac:dyDescent="0.35">
      <c r="A220" s="634" t="s">
        <v>1400</v>
      </c>
      <c r="B220" s="635" t="s">
        <v>1424</v>
      </c>
      <c r="C220" s="635" t="s">
        <v>517</v>
      </c>
      <c r="D220" s="635" t="s">
        <v>1407</v>
      </c>
      <c r="E220" s="635" t="s">
        <v>1678</v>
      </c>
      <c r="F220" s="635" t="s">
        <v>1679</v>
      </c>
      <c r="G220" s="646"/>
      <c r="H220" s="646"/>
      <c r="I220" s="635"/>
      <c r="J220" s="635"/>
      <c r="K220" s="646"/>
      <c r="L220" s="646"/>
      <c r="M220" s="635"/>
      <c r="N220" s="635"/>
      <c r="O220" s="646">
        <v>1</v>
      </c>
      <c r="P220" s="646">
        <v>0</v>
      </c>
      <c r="Q220" s="640"/>
      <c r="R220" s="647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5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57" customWidth="1"/>
    <col min="2" max="2" width="8.6640625" style="157" bestFit="1" customWidth="1"/>
    <col min="3" max="3" width="6.109375" style="157" customWidth="1"/>
    <col min="4" max="4" width="27.77734375" style="157" customWidth="1"/>
    <col min="5" max="5" width="2.109375" style="157" bestFit="1" customWidth="1"/>
    <col min="6" max="6" width="8" style="157" customWidth="1"/>
    <col min="7" max="7" width="50.88671875" style="157" bestFit="1" customWidth="1" collapsed="1"/>
    <col min="8" max="9" width="11.109375" style="236" hidden="1" customWidth="1" outlineLevel="1"/>
    <col min="10" max="11" width="9.33203125" style="157" hidden="1" customWidth="1"/>
    <col min="12" max="13" width="11.109375" style="236" customWidth="1"/>
    <col min="14" max="15" width="9.33203125" style="157" hidden="1" customWidth="1"/>
    <col min="16" max="17" width="11.109375" style="236" customWidth="1"/>
    <col min="18" max="18" width="11.109375" style="239" customWidth="1"/>
    <col min="19" max="19" width="11.109375" style="236" customWidth="1"/>
    <col min="20" max="16384" width="8.88671875" style="157"/>
  </cols>
  <sheetData>
    <row r="1" spans="1:19" ht="18.600000000000001" customHeight="1" thickBot="1" x14ac:dyDescent="0.4">
      <c r="A1" s="362" t="s">
        <v>1681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</row>
    <row r="2" spans="1:19" ht="14.4" customHeight="1" thickBot="1" x14ac:dyDescent="0.35">
      <c r="A2" s="265" t="s">
        <v>278</v>
      </c>
      <c r="B2" s="226"/>
      <c r="C2" s="226"/>
      <c r="D2" s="226"/>
      <c r="E2" s="139"/>
      <c r="F2" s="139"/>
      <c r="G2" s="139"/>
      <c r="H2" s="259"/>
      <c r="I2" s="259"/>
      <c r="J2" s="139"/>
      <c r="K2" s="139"/>
      <c r="L2" s="259"/>
      <c r="M2" s="259"/>
      <c r="N2" s="139"/>
      <c r="O2" s="139"/>
      <c r="P2" s="259"/>
      <c r="Q2" s="259"/>
      <c r="R2" s="256"/>
      <c r="S2" s="259"/>
    </row>
    <row r="3" spans="1:19" ht="14.4" customHeight="1" thickBot="1" x14ac:dyDescent="0.35">
      <c r="G3" s="100" t="s">
        <v>135</v>
      </c>
      <c r="H3" s="130">
        <f t="shared" ref="H3:Q3" si="0">SUBTOTAL(9,H6:H1048576)</f>
        <v>29016.73</v>
      </c>
      <c r="I3" s="131">
        <f t="shared" si="0"/>
        <v>24495632.690000001</v>
      </c>
      <c r="J3" s="74"/>
      <c r="K3" s="74"/>
      <c r="L3" s="131">
        <f t="shared" si="0"/>
        <v>28539.580000000005</v>
      </c>
      <c r="M3" s="131">
        <f t="shared" si="0"/>
        <v>25418596.990000002</v>
      </c>
      <c r="N3" s="74"/>
      <c r="O3" s="74"/>
      <c r="P3" s="131">
        <f t="shared" si="0"/>
        <v>29651.790000000008</v>
      </c>
      <c r="Q3" s="131">
        <f t="shared" si="0"/>
        <v>24644837.030000005</v>
      </c>
      <c r="R3" s="75">
        <f>IF(M3=0,0,Q3/M3)</f>
        <v>0.96955929706488508</v>
      </c>
      <c r="S3" s="132">
        <f>IF(P3=0,0,Q3/P3)</f>
        <v>831.14162854923757</v>
      </c>
    </row>
    <row r="4" spans="1:19" ht="14.4" customHeight="1" x14ac:dyDescent="0.3">
      <c r="A4" s="480" t="s">
        <v>220</v>
      </c>
      <c r="B4" s="480" t="s">
        <v>102</v>
      </c>
      <c r="C4" s="488" t="s">
        <v>0</v>
      </c>
      <c r="D4" s="299" t="s">
        <v>143</v>
      </c>
      <c r="E4" s="482" t="s">
        <v>103</v>
      </c>
      <c r="F4" s="487" t="s">
        <v>76</v>
      </c>
      <c r="G4" s="483" t="s">
        <v>70</v>
      </c>
      <c r="H4" s="484">
        <v>2015</v>
      </c>
      <c r="I4" s="485"/>
      <c r="J4" s="129"/>
      <c r="K4" s="129"/>
      <c r="L4" s="484">
        <v>2018</v>
      </c>
      <c r="M4" s="485"/>
      <c r="N4" s="129"/>
      <c r="O4" s="129"/>
      <c r="P4" s="484">
        <v>2019</v>
      </c>
      <c r="Q4" s="485"/>
      <c r="R4" s="486" t="s">
        <v>2</v>
      </c>
      <c r="S4" s="481" t="s">
        <v>105</v>
      </c>
    </row>
    <row r="5" spans="1:19" ht="14.4" customHeight="1" thickBot="1" x14ac:dyDescent="0.35">
      <c r="A5" s="689"/>
      <c r="B5" s="689"/>
      <c r="C5" s="690"/>
      <c r="D5" s="699"/>
      <c r="E5" s="691"/>
      <c r="F5" s="692"/>
      <c r="G5" s="693"/>
      <c r="H5" s="694" t="s">
        <v>77</v>
      </c>
      <c r="I5" s="695" t="s">
        <v>14</v>
      </c>
      <c r="J5" s="696"/>
      <c r="K5" s="696"/>
      <c r="L5" s="694" t="s">
        <v>77</v>
      </c>
      <c r="M5" s="695" t="s">
        <v>14</v>
      </c>
      <c r="N5" s="696"/>
      <c r="O5" s="696"/>
      <c r="P5" s="694" t="s">
        <v>77</v>
      </c>
      <c r="Q5" s="695" t="s">
        <v>14</v>
      </c>
      <c r="R5" s="697"/>
      <c r="S5" s="698"/>
    </row>
    <row r="6" spans="1:19" ht="14.4" customHeight="1" x14ac:dyDescent="0.3">
      <c r="A6" s="619" t="s">
        <v>1400</v>
      </c>
      <c r="B6" s="620" t="s">
        <v>1401</v>
      </c>
      <c r="C6" s="620" t="s">
        <v>845</v>
      </c>
      <c r="D6" s="620" t="s">
        <v>1388</v>
      </c>
      <c r="E6" s="620" t="s">
        <v>1407</v>
      </c>
      <c r="F6" s="620" t="s">
        <v>1410</v>
      </c>
      <c r="G6" s="620" t="s">
        <v>1411</v>
      </c>
      <c r="H6" s="144"/>
      <c r="I6" s="144"/>
      <c r="J6" s="620"/>
      <c r="K6" s="620"/>
      <c r="L6" s="144"/>
      <c r="M6" s="144"/>
      <c r="N6" s="620"/>
      <c r="O6" s="620"/>
      <c r="P6" s="144">
        <v>1</v>
      </c>
      <c r="Q6" s="144">
        <v>746</v>
      </c>
      <c r="R6" s="625"/>
      <c r="S6" s="643">
        <v>746</v>
      </c>
    </row>
    <row r="7" spans="1:19" ht="14.4" customHeight="1" x14ac:dyDescent="0.3">
      <c r="A7" s="626" t="s">
        <v>1400</v>
      </c>
      <c r="B7" s="627" t="s">
        <v>1401</v>
      </c>
      <c r="C7" s="627" t="s">
        <v>845</v>
      </c>
      <c r="D7" s="627" t="s">
        <v>1388</v>
      </c>
      <c r="E7" s="627" t="s">
        <v>1407</v>
      </c>
      <c r="F7" s="627" t="s">
        <v>1412</v>
      </c>
      <c r="G7" s="627" t="s">
        <v>1413</v>
      </c>
      <c r="H7" s="644">
        <v>40</v>
      </c>
      <c r="I7" s="644">
        <v>5240</v>
      </c>
      <c r="J7" s="627">
        <v>1</v>
      </c>
      <c r="K7" s="627">
        <v>131</v>
      </c>
      <c r="L7" s="644">
        <v>82</v>
      </c>
      <c r="M7" s="644">
        <v>10824</v>
      </c>
      <c r="N7" s="627">
        <v>2.0656488549618319</v>
      </c>
      <c r="O7" s="627">
        <v>132</v>
      </c>
      <c r="P7" s="644">
        <v>103</v>
      </c>
      <c r="Q7" s="644">
        <v>13596</v>
      </c>
      <c r="R7" s="632">
        <v>2.5946564885496182</v>
      </c>
      <c r="S7" s="645">
        <v>132</v>
      </c>
    </row>
    <row r="8" spans="1:19" ht="14.4" customHeight="1" x14ac:dyDescent="0.3">
      <c r="A8" s="626" t="s">
        <v>1400</v>
      </c>
      <c r="B8" s="627" t="s">
        <v>1401</v>
      </c>
      <c r="C8" s="627" t="s">
        <v>845</v>
      </c>
      <c r="D8" s="627" t="s">
        <v>1388</v>
      </c>
      <c r="E8" s="627" t="s">
        <v>1407</v>
      </c>
      <c r="F8" s="627" t="s">
        <v>1414</v>
      </c>
      <c r="G8" s="627" t="s">
        <v>1415</v>
      </c>
      <c r="H8" s="644">
        <v>9</v>
      </c>
      <c r="I8" s="644">
        <v>2529</v>
      </c>
      <c r="J8" s="627">
        <v>1</v>
      </c>
      <c r="K8" s="627">
        <v>281</v>
      </c>
      <c r="L8" s="644">
        <v>21</v>
      </c>
      <c r="M8" s="644">
        <v>5922</v>
      </c>
      <c r="N8" s="627">
        <v>2.3416370106761564</v>
      </c>
      <c r="O8" s="627">
        <v>282</v>
      </c>
      <c r="P8" s="644">
        <v>19</v>
      </c>
      <c r="Q8" s="644">
        <v>5377</v>
      </c>
      <c r="R8" s="632">
        <v>2.1261368129695533</v>
      </c>
      <c r="S8" s="645">
        <v>283</v>
      </c>
    </row>
    <row r="9" spans="1:19" ht="14.4" customHeight="1" x14ac:dyDescent="0.3">
      <c r="A9" s="626" t="s">
        <v>1400</v>
      </c>
      <c r="B9" s="627" t="s">
        <v>1401</v>
      </c>
      <c r="C9" s="627" t="s">
        <v>845</v>
      </c>
      <c r="D9" s="627" t="s">
        <v>1388</v>
      </c>
      <c r="E9" s="627" t="s">
        <v>1407</v>
      </c>
      <c r="F9" s="627" t="s">
        <v>1416</v>
      </c>
      <c r="G9" s="627" t="s">
        <v>1417</v>
      </c>
      <c r="H9" s="644">
        <v>1</v>
      </c>
      <c r="I9" s="644">
        <v>491</v>
      </c>
      <c r="J9" s="627">
        <v>1</v>
      </c>
      <c r="K9" s="627">
        <v>491</v>
      </c>
      <c r="L9" s="644"/>
      <c r="M9" s="644"/>
      <c r="N9" s="627"/>
      <c r="O9" s="627"/>
      <c r="P9" s="644"/>
      <c r="Q9" s="644"/>
      <c r="R9" s="632"/>
      <c r="S9" s="645"/>
    </row>
    <row r="10" spans="1:19" ht="14.4" customHeight="1" x14ac:dyDescent="0.3">
      <c r="A10" s="626" t="s">
        <v>1400</v>
      </c>
      <c r="B10" s="627" t="s">
        <v>1401</v>
      </c>
      <c r="C10" s="627" t="s">
        <v>845</v>
      </c>
      <c r="D10" s="627" t="s">
        <v>1388</v>
      </c>
      <c r="E10" s="627" t="s">
        <v>1407</v>
      </c>
      <c r="F10" s="627" t="s">
        <v>1420</v>
      </c>
      <c r="G10" s="627" t="s">
        <v>1421</v>
      </c>
      <c r="H10" s="644">
        <v>40</v>
      </c>
      <c r="I10" s="644">
        <v>29680</v>
      </c>
      <c r="J10" s="627">
        <v>1</v>
      </c>
      <c r="K10" s="627">
        <v>742</v>
      </c>
      <c r="L10" s="644">
        <v>81</v>
      </c>
      <c r="M10" s="644">
        <v>60183</v>
      </c>
      <c r="N10" s="627">
        <v>2.0277291105121296</v>
      </c>
      <c r="O10" s="627">
        <v>743</v>
      </c>
      <c r="P10" s="644">
        <v>103</v>
      </c>
      <c r="Q10" s="644">
        <v>76838</v>
      </c>
      <c r="R10" s="632">
        <v>2.5888814016172508</v>
      </c>
      <c r="S10" s="645">
        <v>746</v>
      </c>
    </row>
    <row r="11" spans="1:19" ht="14.4" customHeight="1" x14ac:dyDescent="0.3">
      <c r="A11" s="626" t="s">
        <v>1400</v>
      </c>
      <c r="B11" s="627" t="s">
        <v>1401</v>
      </c>
      <c r="C11" s="627" t="s">
        <v>845</v>
      </c>
      <c r="D11" s="627" t="s">
        <v>1388</v>
      </c>
      <c r="E11" s="627" t="s">
        <v>1407</v>
      </c>
      <c r="F11" s="627" t="s">
        <v>1422</v>
      </c>
      <c r="G11" s="627" t="s">
        <v>1423</v>
      </c>
      <c r="H11" s="644">
        <v>4</v>
      </c>
      <c r="I11" s="644">
        <v>1484</v>
      </c>
      <c r="J11" s="627">
        <v>1</v>
      </c>
      <c r="K11" s="627">
        <v>371</v>
      </c>
      <c r="L11" s="644">
        <v>7</v>
      </c>
      <c r="M11" s="644">
        <v>2604</v>
      </c>
      <c r="N11" s="627">
        <v>1.7547169811320755</v>
      </c>
      <c r="O11" s="627">
        <v>372</v>
      </c>
      <c r="P11" s="644">
        <v>5</v>
      </c>
      <c r="Q11" s="644">
        <v>1865</v>
      </c>
      <c r="R11" s="632">
        <v>1.2567385444743935</v>
      </c>
      <c r="S11" s="645">
        <v>373</v>
      </c>
    </row>
    <row r="12" spans="1:19" ht="14.4" customHeight="1" x14ac:dyDescent="0.3">
      <c r="A12" s="626" t="s">
        <v>1400</v>
      </c>
      <c r="B12" s="627" t="s">
        <v>1401</v>
      </c>
      <c r="C12" s="627" t="s">
        <v>845</v>
      </c>
      <c r="D12" s="627" t="s">
        <v>1384</v>
      </c>
      <c r="E12" s="627" t="s">
        <v>1402</v>
      </c>
      <c r="F12" s="627" t="s">
        <v>1403</v>
      </c>
      <c r="G12" s="627" t="s">
        <v>1404</v>
      </c>
      <c r="H12" s="644">
        <v>1</v>
      </c>
      <c r="I12" s="644">
        <v>893.9</v>
      </c>
      <c r="J12" s="627">
        <v>1</v>
      </c>
      <c r="K12" s="627">
        <v>893.9</v>
      </c>
      <c r="L12" s="644">
        <v>4</v>
      </c>
      <c r="M12" s="644">
        <v>3575.6</v>
      </c>
      <c r="N12" s="627">
        <v>4</v>
      </c>
      <c r="O12" s="627">
        <v>893.9</v>
      </c>
      <c r="P12" s="644">
        <v>3</v>
      </c>
      <c r="Q12" s="644">
        <v>2681.7</v>
      </c>
      <c r="R12" s="632">
        <v>3</v>
      </c>
      <c r="S12" s="645">
        <v>893.9</v>
      </c>
    </row>
    <row r="13" spans="1:19" ht="14.4" customHeight="1" x14ac:dyDescent="0.3">
      <c r="A13" s="626" t="s">
        <v>1400</v>
      </c>
      <c r="B13" s="627" t="s">
        <v>1401</v>
      </c>
      <c r="C13" s="627" t="s">
        <v>845</v>
      </c>
      <c r="D13" s="627" t="s">
        <v>1384</v>
      </c>
      <c r="E13" s="627" t="s">
        <v>1402</v>
      </c>
      <c r="F13" s="627" t="s">
        <v>1405</v>
      </c>
      <c r="G13" s="627" t="s">
        <v>1406</v>
      </c>
      <c r="H13" s="644">
        <v>3</v>
      </c>
      <c r="I13" s="644">
        <v>1533</v>
      </c>
      <c r="J13" s="627">
        <v>1</v>
      </c>
      <c r="K13" s="627">
        <v>511</v>
      </c>
      <c r="L13" s="644"/>
      <c r="M13" s="644"/>
      <c r="N13" s="627"/>
      <c r="O13" s="627"/>
      <c r="P13" s="644"/>
      <c r="Q13" s="644"/>
      <c r="R13" s="632"/>
      <c r="S13" s="645"/>
    </row>
    <row r="14" spans="1:19" ht="14.4" customHeight="1" x14ac:dyDescent="0.3">
      <c r="A14" s="626" t="s">
        <v>1400</v>
      </c>
      <c r="B14" s="627" t="s">
        <v>1401</v>
      </c>
      <c r="C14" s="627" t="s">
        <v>845</v>
      </c>
      <c r="D14" s="627" t="s">
        <v>1384</v>
      </c>
      <c r="E14" s="627" t="s">
        <v>1407</v>
      </c>
      <c r="F14" s="627" t="s">
        <v>1408</v>
      </c>
      <c r="G14" s="627" t="s">
        <v>1409</v>
      </c>
      <c r="H14" s="644">
        <v>1</v>
      </c>
      <c r="I14" s="644">
        <v>111.11</v>
      </c>
      <c r="J14" s="627">
        <v>1</v>
      </c>
      <c r="K14" s="627">
        <v>111.11</v>
      </c>
      <c r="L14" s="644"/>
      <c r="M14" s="644"/>
      <c r="N14" s="627"/>
      <c r="O14" s="627"/>
      <c r="P14" s="644"/>
      <c r="Q14" s="644"/>
      <c r="R14" s="632"/>
      <c r="S14" s="645"/>
    </row>
    <row r="15" spans="1:19" ht="14.4" customHeight="1" x14ac:dyDescent="0.3">
      <c r="A15" s="626" t="s">
        <v>1400</v>
      </c>
      <c r="B15" s="627" t="s">
        <v>1401</v>
      </c>
      <c r="C15" s="627" t="s">
        <v>845</v>
      </c>
      <c r="D15" s="627" t="s">
        <v>1384</v>
      </c>
      <c r="E15" s="627" t="s">
        <v>1407</v>
      </c>
      <c r="F15" s="627" t="s">
        <v>1410</v>
      </c>
      <c r="G15" s="627" t="s">
        <v>1411</v>
      </c>
      <c r="H15" s="644">
        <v>3</v>
      </c>
      <c r="I15" s="644">
        <v>2226</v>
      </c>
      <c r="J15" s="627">
        <v>1</v>
      </c>
      <c r="K15" s="627">
        <v>742</v>
      </c>
      <c r="L15" s="644">
        <v>3</v>
      </c>
      <c r="M15" s="644">
        <v>2229</v>
      </c>
      <c r="N15" s="627">
        <v>1.0013477088948788</v>
      </c>
      <c r="O15" s="627">
        <v>743</v>
      </c>
      <c r="P15" s="644">
        <v>6</v>
      </c>
      <c r="Q15" s="644">
        <v>4476</v>
      </c>
      <c r="R15" s="632">
        <v>2.0107816711590298</v>
      </c>
      <c r="S15" s="645">
        <v>746</v>
      </c>
    </row>
    <row r="16" spans="1:19" ht="14.4" customHeight="1" x14ac:dyDescent="0.3">
      <c r="A16" s="626" t="s">
        <v>1400</v>
      </c>
      <c r="B16" s="627" t="s">
        <v>1401</v>
      </c>
      <c r="C16" s="627" t="s">
        <v>845</v>
      </c>
      <c r="D16" s="627" t="s">
        <v>1384</v>
      </c>
      <c r="E16" s="627" t="s">
        <v>1407</v>
      </c>
      <c r="F16" s="627" t="s">
        <v>1412</v>
      </c>
      <c r="G16" s="627" t="s">
        <v>1413</v>
      </c>
      <c r="H16" s="644">
        <v>719</v>
      </c>
      <c r="I16" s="644">
        <v>94189</v>
      </c>
      <c r="J16" s="627">
        <v>1</v>
      </c>
      <c r="K16" s="627">
        <v>131</v>
      </c>
      <c r="L16" s="644">
        <v>576</v>
      </c>
      <c r="M16" s="644">
        <v>76032</v>
      </c>
      <c r="N16" s="627">
        <v>0.80722802025714258</v>
      </c>
      <c r="O16" s="627">
        <v>132</v>
      </c>
      <c r="P16" s="644">
        <v>706</v>
      </c>
      <c r="Q16" s="644">
        <v>93192</v>
      </c>
      <c r="R16" s="632">
        <v>0.98941489982906705</v>
      </c>
      <c r="S16" s="645">
        <v>132</v>
      </c>
    </row>
    <row r="17" spans="1:19" ht="14.4" customHeight="1" x14ac:dyDescent="0.3">
      <c r="A17" s="626" t="s">
        <v>1400</v>
      </c>
      <c r="B17" s="627" t="s">
        <v>1401</v>
      </c>
      <c r="C17" s="627" t="s">
        <v>845</v>
      </c>
      <c r="D17" s="627" t="s">
        <v>1384</v>
      </c>
      <c r="E17" s="627" t="s">
        <v>1407</v>
      </c>
      <c r="F17" s="627" t="s">
        <v>1414</v>
      </c>
      <c r="G17" s="627" t="s">
        <v>1415</v>
      </c>
      <c r="H17" s="644">
        <v>123</v>
      </c>
      <c r="I17" s="644">
        <v>34563</v>
      </c>
      <c r="J17" s="627">
        <v>1</v>
      </c>
      <c r="K17" s="627">
        <v>281</v>
      </c>
      <c r="L17" s="644">
        <v>98</v>
      </c>
      <c r="M17" s="644">
        <v>27636</v>
      </c>
      <c r="N17" s="627">
        <v>0.79958336949917541</v>
      </c>
      <c r="O17" s="627">
        <v>282</v>
      </c>
      <c r="P17" s="644">
        <v>76</v>
      </c>
      <c r="Q17" s="644">
        <v>21508</v>
      </c>
      <c r="R17" s="632">
        <v>0.62228394525938147</v>
      </c>
      <c r="S17" s="645">
        <v>283</v>
      </c>
    </row>
    <row r="18" spans="1:19" ht="14.4" customHeight="1" x14ac:dyDescent="0.3">
      <c r="A18" s="626" t="s">
        <v>1400</v>
      </c>
      <c r="B18" s="627" t="s">
        <v>1401</v>
      </c>
      <c r="C18" s="627" t="s">
        <v>845</v>
      </c>
      <c r="D18" s="627" t="s">
        <v>1384</v>
      </c>
      <c r="E18" s="627" t="s">
        <v>1407</v>
      </c>
      <c r="F18" s="627" t="s">
        <v>1416</v>
      </c>
      <c r="G18" s="627" t="s">
        <v>1417</v>
      </c>
      <c r="H18" s="644">
        <v>4</v>
      </c>
      <c r="I18" s="644">
        <v>1964</v>
      </c>
      <c r="J18" s="627">
        <v>1</v>
      </c>
      <c r="K18" s="627">
        <v>491</v>
      </c>
      <c r="L18" s="644">
        <v>5</v>
      </c>
      <c r="M18" s="644">
        <v>2460</v>
      </c>
      <c r="N18" s="627">
        <v>1.2525458248472505</v>
      </c>
      <c r="O18" s="627">
        <v>492</v>
      </c>
      <c r="P18" s="644">
        <v>3</v>
      </c>
      <c r="Q18" s="644">
        <v>1485</v>
      </c>
      <c r="R18" s="632">
        <v>0.75610997963340121</v>
      </c>
      <c r="S18" s="645">
        <v>495</v>
      </c>
    </row>
    <row r="19" spans="1:19" ht="14.4" customHeight="1" x14ac:dyDescent="0.3">
      <c r="A19" s="626" t="s">
        <v>1400</v>
      </c>
      <c r="B19" s="627" t="s">
        <v>1401</v>
      </c>
      <c r="C19" s="627" t="s">
        <v>845</v>
      </c>
      <c r="D19" s="627" t="s">
        <v>1384</v>
      </c>
      <c r="E19" s="627" t="s">
        <v>1407</v>
      </c>
      <c r="F19" s="627" t="s">
        <v>1418</v>
      </c>
      <c r="G19" s="627" t="s">
        <v>1419</v>
      </c>
      <c r="H19" s="644">
        <v>1</v>
      </c>
      <c r="I19" s="644">
        <v>555.55999999999995</v>
      </c>
      <c r="J19" s="627">
        <v>1</v>
      </c>
      <c r="K19" s="627">
        <v>555.55999999999995</v>
      </c>
      <c r="L19" s="644"/>
      <c r="M19" s="644"/>
      <c r="N19" s="627"/>
      <c r="O19" s="627"/>
      <c r="P19" s="644"/>
      <c r="Q19" s="644"/>
      <c r="R19" s="632"/>
      <c r="S19" s="645"/>
    </row>
    <row r="20" spans="1:19" ht="14.4" customHeight="1" x14ac:dyDescent="0.3">
      <c r="A20" s="626" t="s">
        <v>1400</v>
      </c>
      <c r="B20" s="627" t="s">
        <v>1401</v>
      </c>
      <c r="C20" s="627" t="s">
        <v>845</v>
      </c>
      <c r="D20" s="627" t="s">
        <v>1384</v>
      </c>
      <c r="E20" s="627" t="s">
        <v>1407</v>
      </c>
      <c r="F20" s="627" t="s">
        <v>1420</v>
      </c>
      <c r="G20" s="627" t="s">
        <v>1421</v>
      </c>
      <c r="H20" s="644">
        <v>721</v>
      </c>
      <c r="I20" s="644">
        <v>534982</v>
      </c>
      <c r="J20" s="627">
        <v>1</v>
      </c>
      <c r="K20" s="627">
        <v>742</v>
      </c>
      <c r="L20" s="644">
        <v>576</v>
      </c>
      <c r="M20" s="644">
        <v>427968</v>
      </c>
      <c r="N20" s="627">
        <v>0.79996710169687957</v>
      </c>
      <c r="O20" s="627">
        <v>743</v>
      </c>
      <c r="P20" s="644">
        <v>705</v>
      </c>
      <c r="Q20" s="644">
        <v>525930</v>
      </c>
      <c r="R20" s="632">
        <v>0.98307980455417188</v>
      </c>
      <c r="S20" s="645">
        <v>746</v>
      </c>
    </row>
    <row r="21" spans="1:19" ht="14.4" customHeight="1" x14ac:dyDescent="0.3">
      <c r="A21" s="626" t="s">
        <v>1400</v>
      </c>
      <c r="B21" s="627" t="s">
        <v>1401</v>
      </c>
      <c r="C21" s="627" t="s">
        <v>845</v>
      </c>
      <c r="D21" s="627" t="s">
        <v>1384</v>
      </c>
      <c r="E21" s="627" t="s">
        <v>1407</v>
      </c>
      <c r="F21" s="627" t="s">
        <v>1422</v>
      </c>
      <c r="G21" s="627" t="s">
        <v>1423</v>
      </c>
      <c r="H21" s="644">
        <v>59</v>
      </c>
      <c r="I21" s="644">
        <v>21889</v>
      </c>
      <c r="J21" s="627">
        <v>1</v>
      </c>
      <c r="K21" s="627">
        <v>371</v>
      </c>
      <c r="L21" s="644">
        <v>29</v>
      </c>
      <c r="M21" s="644">
        <v>10788</v>
      </c>
      <c r="N21" s="627">
        <v>0.49285029010005027</v>
      </c>
      <c r="O21" s="627">
        <v>372</v>
      </c>
      <c r="P21" s="644">
        <v>31</v>
      </c>
      <c r="Q21" s="644">
        <v>11563</v>
      </c>
      <c r="R21" s="632">
        <v>0.52825620174516885</v>
      </c>
      <c r="S21" s="645">
        <v>373</v>
      </c>
    </row>
    <row r="22" spans="1:19" ht="14.4" customHeight="1" x14ac:dyDescent="0.3">
      <c r="A22" s="626" t="s">
        <v>1400</v>
      </c>
      <c r="B22" s="627" t="s">
        <v>1401</v>
      </c>
      <c r="C22" s="627" t="s">
        <v>845</v>
      </c>
      <c r="D22" s="627" t="s">
        <v>1391</v>
      </c>
      <c r="E22" s="627" t="s">
        <v>1402</v>
      </c>
      <c r="F22" s="627" t="s">
        <v>1403</v>
      </c>
      <c r="G22" s="627" t="s">
        <v>1404</v>
      </c>
      <c r="H22" s="644"/>
      <c r="I22" s="644"/>
      <c r="J22" s="627"/>
      <c r="K22" s="627"/>
      <c r="L22" s="644"/>
      <c r="M22" s="644"/>
      <c r="N22" s="627"/>
      <c r="O22" s="627"/>
      <c r="P22" s="644">
        <v>2</v>
      </c>
      <c r="Q22" s="644">
        <v>1787.8</v>
      </c>
      <c r="R22" s="632"/>
      <c r="S22" s="645">
        <v>893.9</v>
      </c>
    </row>
    <row r="23" spans="1:19" ht="14.4" customHeight="1" x14ac:dyDescent="0.3">
      <c r="A23" s="626" t="s">
        <v>1400</v>
      </c>
      <c r="B23" s="627" t="s">
        <v>1401</v>
      </c>
      <c r="C23" s="627" t="s">
        <v>845</v>
      </c>
      <c r="D23" s="627" t="s">
        <v>1391</v>
      </c>
      <c r="E23" s="627" t="s">
        <v>1407</v>
      </c>
      <c r="F23" s="627" t="s">
        <v>1412</v>
      </c>
      <c r="G23" s="627" t="s">
        <v>1413</v>
      </c>
      <c r="H23" s="644"/>
      <c r="I23" s="644"/>
      <c r="J23" s="627"/>
      <c r="K23" s="627"/>
      <c r="L23" s="644"/>
      <c r="M23" s="644"/>
      <c r="N23" s="627"/>
      <c r="O23" s="627"/>
      <c r="P23" s="644">
        <v>58</v>
      </c>
      <c r="Q23" s="644">
        <v>7656</v>
      </c>
      <c r="R23" s="632"/>
      <c r="S23" s="645">
        <v>132</v>
      </c>
    </row>
    <row r="24" spans="1:19" ht="14.4" customHeight="1" x14ac:dyDescent="0.3">
      <c r="A24" s="626" t="s">
        <v>1400</v>
      </c>
      <c r="B24" s="627" t="s">
        <v>1401</v>
      </c>
      <c r="C24" s="627" t="s">
        <v>845</v>
      </c>
      <c r="D24" s="627" t="s">
        <v>1391</v>
      </c>
      <c r="E24" s="627" t="s">
        <v>1407</v>
      </c>
      <c r="F24" s="627" t="s">
        <v>1414</v>
      </c>
      <c r="G24" s="627" t="s">
        <v>1415</v>
      </c>
      <c r="H24" s="644"/>
      <c r="I24" s="644"/>
      <c r="J24" s="627"/>
      <c r="K24" s="627"/>
      <c r="L24" s="644"/>
      <c r="M24" s="644"/>
      <c r="N24" s="627"/>
      <c r="O24" s="627"/>
      <c r="P24" s="644">
        <v>36</v>
      </c>
      <c r="Q24" s="644">
        <v>10188</v>
      </c>
      <c r="R24" s="632"/>
      <c r="S24" s="645">
        <v>283</v>
      </c>
    </row>
    <row r="25" spans="1:19" ht="14.4" customHeight="1" x14ac:dyDescent="0.3">
      <c r="A25" s="626" t="s">
        <v>1400</v>
      </c>
      <c r="B25" s="627" t="s">
        <v>1401</v>
      </c>
      <c r="C25" s="627" t="s">
        <v>845</v>
      </c>
      <c r="D25" s="627" t="s">
        <v>1391</v>
      </c>
      <c r="E25" s="627" t="s">
        <v>1407</v>
      </c>
      <c r="F25" s="627" t="s">
        <v>1416</v>
      </c>
      <c r="G25" s="627" t="s">
        <v>1417</v>
      </c>
      <c r="H25" s="644"/>
      <c r="I25" s="644"/>
      <c r="J25" s="627"/>
      <c r="K25" s="627"/>
      <c r="L25" s="644"/>
      <c r="M25" s="644"/>
      <c r="N25" s="627"/>
      <c r="O25" s="627"/>
      <c r="P25" s="644">
        <v>5</v>
      </c>
      <c r="Q25" s="644">
        <v>2475</v>
      </c>
      <c r="R25" s="632"/>
      <c r="S25" s="645">
        <v>495</v>
      </c>
    </row>
    <row r="26" spans="1:19" ht="14.4" customHeight="1" x14ac:dyDescent="0.3">
      <c r="A26" s="626" t="s">
        <v>1400</v>
      </c>
      <c r="B26" s="627" t="s">
        <v>1401</v>
      </c>
      <c r="C26" s="627" t="s">
        <v>845</v>
      </c>
      <c r="D26" s="627" t="s">
        <v>1391</v>
      </c>
      <c r="E26" s="627" t="s">
        <v>1407</v>
      </c>
      <c r="F26" s="627" t="s">
        <v>1420</v>
      </c>
      <c r="G26" s="627" t="s">
        <v>1421</v>
      </c>
      <c r="H26" s="644"/>
      <c r="I26" s="644"/>
      <c r="J26" s="627"/>
      <c r="K26" s="627"/>
      <c r="L26" s="644"/>
      <c r="M26" s="644"/>
      <c r="N26" s="627"/>
      <c r="O26" s="627"/>
      <c r="P26" s="644">
        <v>58</v>
      </c>
      <c r="Q26" s="644">
        <v>43268</v>
      </c>
      <c r="R26" s="632"/>
      <c r="S26" s="645">
        <v>746</v>
      </c>
    </row>
    <row r="27" spans="1:19" ht="14.4" customHeight="1" x14ac:dyDescent="0.3">
      <c r="A27" s="626" t="s">
        <v>1400</v>
      </c>
      <c r="B27" s="627" t="s">
        <v>1401</v>
      </c>
      <c r="C27" s="627" t="s">
        <v>845</v>
      </c>
      <c r="D27" s="627" t="s">
        <v>1391</v>
      </c>
      <c r="E27" s="627" t="s">
        <v>1407</v>
      </c>
      <c r="F27" s="627" t="s">
        <v>1422</v>
      </c>
      <c r="G27" s="627" t="s">
        <v>1423</v>
      </c>
      <c r="H27" s="644"/>
      <c r="I27" s="644"/>
      <c r="J27" s="627"/>
      <c r="K27" s="627"/>
      <c r="L27" s="644"/>
      <c r="M27" s="644"/>
      <c r="N27" s="627"/>
      <c r="O27" s="627"/>
      <c r="P27" s="644">
        <v>4</v>
      </c>
      <c r="Q27" s="644">
        <v>1492</v>
      </c>
      <c r="R27" s="632"/>
      <c r="S27" s="645">
        <v>373</v>
      </c>
    </row>
    <row r="28" spans="1:19" ht="14.4" customHeight="1" x14ac:dyDescent="0.3">
      <c r="A28" s="626" t="s">
        <v>1400</v>
      </c>
      <c r="B28" s="627" t="s">
        <v>1401</v>
      </c>
      <c r="C28" s="627" t="s">
        <v>845</v>
      </c>
      <c r="D28" s="627" t="s">
        <v>679</v>
      </c>
      <c r="E28" s="627" t="s">
        <v>1407</v>
      </c>
      <c r="F28" s="627" t="s">
        <v>1410</v>
      </c>
      <c r="G28" s="627" t="s">
        <v>1411</v>
      </c>
      <c r="H28" s="644"/>
      <c r="I28" s="644"/>
      <c r="J28" s="627"/>
      <c r="K28" s="627"/>
      <c r="L28" s="644">
        <v>3</v>
      </c>
      <c r="M28" s="644">
        <v>2229</v>
      </c>
      <c r="N28" s="627"/>
      <c r="O28" s="627">
        <v>743</v>
      </c>
      <c r="P28" s="644"/>
      <c r="Q28" s="644"/>
      <c r="R28" s="632"/>
      <c r="S28" s="645"/>
    </row>
    <row r="29" spans="1:19" ht="14.4" customHeight="1" x14ac:dyDescent="0.3">
      <c r="A29" s="626" t="s">
        <v>1400</v>
      </c>
      <c r="B29" s="627" t="s">
        <v>1401</v>
      </c>
      <c r="C29" s="627" t="s">
        <v>845</v>
      </c>
      <c r="D29" s="627" t="s">
        <v>679</v>
      </c>
      <c r="E29" s="627" t="s">
        <v>1407</v>
      </c>
      <c r="F29" s="627" t="s">
        <v>1412</v>
      </c>
      <c r="G29" s="627" t="s">
        <v>1413</v>
      </c>
      <c r="H29" s="644"/>
      <c r="I29" s="644"/>
      <c r="J29" s="627"/>
      <c r="K29" s="627"/>
      <c r="L29" s="644">
        <v>170</v>
      </c>
      <c r="M29" s="644">
        <v>22440</v>
      </c>
      <c r="N29" s="627"/>
      <c r="O29" s="627">
        <v>132</v>
      </c>
      <c r="P29" s="644"/>
      <c r="Q29" s="644"/>
      <c r="R29" s="632"/>
      <c r="S29" s="645"/>
    </row>
    <row r="30" spans="1:19" ht="14.4" customHeight="1" x14ac:dyDescent="0.3">
      <c r="A30" s="626" t="s">
        <v>1400</v>
      </c>
      <c r="B30" s="627" t="s">
        <v>1401</v>
      </c>
      <c r="C30" s="627" t="s">
        <v>845</v>
      </c>
      <c r="D30" s="627" t="s">
        <v>679</v>
      </c>
      <c r="E30" s="627" t="s">
        <v>1407</v>
      </c>
      <c r="F30" s="627" t="s">
        <v>1414</v>
      </c>
      <c r="G30" s="627" t="s">
        <v>1415</v>
      </c>
      <c r="H30" s="644"/>
      <c r="I30" s="644"/>
      <c r="J30" s="627"/>
      <c r="K30" s="627"/>
      <c r="L30" s="644">
        <v>26</v>
      </c>
      <c r="M30" s="644">
        <v>7332</v>
      </c>
      <c r="N30" s="627"/>
      <c r="O30" s="627">
        <v>282</v>
      </c>
      <c r="P30" s="644"/>
      <c r="Q30" s="644"/>
      <c r="R30" s="632"/>
      <c r="S30" s="645"/>
    </row>
    <row r="31" spans="1:19" ht="14.4" customHeight="1" x14ac:dyDescent="0.3">
      <c r="A31" s="626" t="s">
        <v>1400</v>
      </c>
      <c r="B31" s="627" t="s">
        <v>1401</v>
      </c>
      <c r="C31" s="627" t="s">
        <v>845</v>
      </c>
      <c r="D31" s="627" t="s">
        <v>679</v>
      </c>
      <c r="E31" s="627" t="s">
        <v>1407</v>
      </c>
      <c r="F31" s="627" t="s">
        <v>1416</v>
      </c>
      <c r="G31" s="627" t="s">
        <v>1417</v>
      </c>
      <c r="H31" s="644"/>
      <c r="I31" s="644"/>
      <c r="J31" s="627"/>
      <c r="K31" s="627"/>
      <c r="L31" s="644">
        <v>1</v>
      </c>
      <c r="M31" s="644">
        <v>492</v>
      </c>
      <c r="N31" s="627"/>
      <c r="O31" s="627">
        <v>492</v>
      </c>
      <c r="P31" s="644"/>
      <c r="Q31" s="644"/>
      <c r="R31" s="632"/>
      <c r="S31" s="645"/>
    </row>
    <row r="32" spans="1:19" ht="14.4" customHeight="1" x14ac:dyDescent="0.3">
      <c r="A32" s="626" t="s">
        <v>1400</v>
      </c>
      <c r="B32" s="627" t="s">
        <v>1401</v>
      </c>
      <c r="C32" s="627" t="s">
        <v>845</v>
      </c>
      <c r="D32" s="627" t="s">
        <v>679</v>
      </c>
      <c r="E32" s="627" t="s">
        <v>1407</v>
      </c>
      <c r="F32" s="627" t="s">
        <v>1420</v>
      </c>
      <c r="G32" s="627" t="s">
        <v>1421</v>
      </c>
      <c r="H32" s="644"/>
      <c r="I32" s="644"/>
      <c r="J32" s="627"/>
      <c r="K32" s="627"/>
      <c r="L32" s="644">
        <v>168</v>
      </c>
      <c r="M32" s="644">
        <v>124824</v>
      </c>
      <c r="N32" s="627"/>
      <c r="O32" s="627">
        <v>743</v>
      </c>
      <c r="P32" s="644"/>
      <c r="Q32" s="644"/>
      <c r="R32" s="632"/>
      <c r="S32" s="645"/>
    </row>
    <row r="33" spans="1:19" ht="14.4" customHeight="1" x14ac:dyDescent="0.3">
      <c r="A33" s="626" t="s">
        <v>1400</v>
      </c>
      <c r="B33" s="627" t="s">
        <v>1401</v>
      </c>
      <c r="C33" s="627" t="s">
        <v>845</v>
      </c>
      <c r="D33" s="627" t="s">
        <v>679</v>
      </c>
      <c r="E33" s="627" t="s">
        <v>1407</v>
      </c>
      <c r="F33" s="627" t="s">
        <v>1422</v>
      </c>
      <c r="G33" s="627" t="s">
        <v>1423</v>
      </c>
      <c r="H33" s="644"/>
      <c r="I33" s="644"/>
      <c r="J33" s="627"/>
      <c r="K33" s="627"/>
      <c r="L33" s="644">
        <v>10</v>
      </c>
      <c r="M33" s="644">
        <v>3720</v>
      </c>
      <c r="N33" s="627"/>
      <c r="O33" s="627">
        <v>372</v>
      </c>
      <c r="P33" s="644"/>
      <c r="Q33" s="644"/>
      <c r="R33" s="632"/>
      <c r="S33" s="645"/>
    </row>
    <row r="34" spans="1:19" ht="14.4" customHeight="1" x14ac:dyDescent="0.3">
      <c r="A34" s="626" t="s">
        <v>1400</v>
      </c>
      <c r="B34" s="627" t="s">
        <v>1401</v>
      </c>
      <c r="C34" s="627" t="s">
        <v>845</v>
      </c>
      <c r="D34" s="627" t="s">
        <v>682</v>
      </c>
      <c r="E34" s="627" t="s">
        <v>1407</v>
      </c>
      <c r="F34" s="627" t="s">
        <v>1414</v>
      </c>
      <c r="G34" s="627" t="s">
        <v>1415</v>
      </c>
      <c r="H34" s="644">
        <v>19</v>
      </c>
      <c r="I34" s="644">
        <v>5339</v>
      </c>
      <c r="J34" s="627">
        <v>1</v>
      </c>
      <c r="K34" s="627">
        <v>281</v>
      </c>
      <c r="L34" s="644"/>
      <c r="M34" s="644"/>
      <c r="N34" s="627"/>
      <c r="O34" s="627"/>
      <c r="P34" s="644"/>
      <c r="Q34" s="644"/>
      <c r="R34" s="632"/>
      <c r="S34" s="645"/>
    </row>
    <row r="35" spans="1:19" ht="14.4" customHeight="1" x14ac:dyDescent="0.3">
      <c r="A35" s="626" t="s">
        <v>1400</v>
      </c>
      <c r="B35" s="627" t="s">
        <v>1401</v>
      </c>
      <c r="C35" s="627" t="s">
        <v>845</v>
      </c>
      <c r="D35" s="627" t="s">
        <v>680</v>
      </c>
      <c r="E35" s="627" t="s">
        <v>1407</v>
      </c>
      <c r="F35" s="627" t="s">
        <v>1412</v>
      </c>
      <c r="G35" s="627" t="s">
        <v>1413</v>
      </c>
      <c r="H35" s="644"/>
      <c r="I35" s="644"/>
      <c r="J35" s="627"/>
      <c r="K35" s="627"/>
      <c r="L35" s="644"/>
      <c r="M35" s="644"/>
      <c r="N35" s="627"/>
      <c r="O35" s="627"/>
      <c r="P35" s="644">
        <v>1</v>
      </c>
      <c r="Q35" s="644">
        <v>132</v>
      </c>
      <c r="R35" s="632"/>
      <c r="S35" s="645">
        <v>132</v>
      </c>
    </row>
    <row r="36" spans="1:19" ht="14.4" customHeight="1" x14ac:dyDescent="0.3">
      <c r="A36" s="626" t="s">
        <v>1400</v>
      </c>
      <c r="B36" s="627" t="s">
        <v>1424</v>
      </c>
      <c r="C36" s="627" t="s">
        <v>512</v>
      </c>
      <c r="D36" s="627" t="s">
        <v>1388</v>
      </c>
      <c r="E36" s="627" t="s">
        <v>1425</v>
      </c>
      <c r="F36" s="627" t="s">
        <v>1428</v>
      </c>
      <c r="G36" s="627" t="s">
        <v>641</v>
      </c>
      <c r="H36" s="644"/>
      <c r="I36" s="644"/>
      <c r="J36" s="627"/>
      <c r="K36" s="627"/>
      <c r="L36" s="644">
        <v>1.67</v>
      </c>
      <c r="M36" s="644">
        <v>4326.18</v>
      </c>
      <c r="N36" s="627"/>
      <c r="O36" s="627">
        <v>2590.5269461077846</v>
      </c>
      <c r="P36" s="644"/>
      <c r="Q36" s="644"/>
      <c r="R36" s="632"/>
      <c r="S36" s="645"/>
    </row>
    <row r="37" spans="1:19" ht="14.4" customHeight="1" x14ac:dyDescent="0.3">
      <c r="A37" s="626" t="s">
        <v>1400</v>
      </c>
      <c r="B37" s="627" t="s">
        <v>1424</v>
      </c>
      <c r="C37" s="627" t="s">
        <v>512</v>
      </c>
      <c r="D37" s="627" t="s">
        <v>1388</v>
      </c>
      <c r="E37" s="627" t="s">
        <v>1425</v>
      </c>
      <c r="F37" s="627" t="s">
        <v>1434</v>
      </c>
      <c r="G37" s="627" t="s">
        <v>565</v>
      </c>
      <c r="H37" s="644">
        <v>1</v>
      </c>
      <c r="I37" s="644">
        <v>843.46</v>
      </c>
      <c r="J37" s="627">
        <v>1</v>
      </c>
      <c r="K37" s="627">
        <v>843.46</v>
      </c>
      <c r="L37" s="644">
        <v>1</v>
      </c>
      <c r="M37" s="644">
        <v>843.46</v>
      </c>
      <c r="N37" s="627">
        <v>1</v>
      </c>
      <c r="O37" s="627">
        <v>843.46</v>
      </c>
      <c r="P37" s="644">
        <v>1</v>
      </c>
      <c r="Q37" s="644">
        <v>517</v>
      </c>
      <c r="R37" s="632">
        <v>0.61295141441206458</v>
      </c>
      <c r="S37" s="645">
        <v>517</v>
      </c>
    </row>
    <row r="38" spans="1:19" ht="14.4" customHeight="1" x14ac:dyDescent="0.3">
      <c r="A38" s="626" t="s">
        <v>1400</v>
      </c>
      <c r="B38" s="627" t="s">
        <v>1424</v>
      </c>
      <c r="C38" s="627" t="s">
        <v>512</v>
      </c>
      <c r="D38" s="627" t="s">
        <v>1388</v>
      </c>
      <c r="E38" s="627" t="s">
        <v>1425</v>
      </c>
      <c r="F38" s="627" t="s">
        <v>1438</v>
      </c>
      <c r="G38" s="627" t="s">
        <v>1437</v>
      </c>
      <c r="H38" s="644">
        <v>7.0000000000000007E-2</v>
      </c>
      <c r="I38" s="644">
        <v>636.66</v>
      </c>
      <c r="J38" s="627">
        <v>1</v>
      </c>
      <c r="K38" s="627">
        <v>9095.1428571428551</v>
      </c>
      <c r="L38" s="644"/>
      <c r="M38" s="644"/>
      <c r="N38" s="627"/>
      <c r="O38" s="627"/>
      <c r="P38" s="644"/>
      <c r="Q38" s="644"/>
      <c r="R38" s="632"/>
      <c r="S38" s="645"/>
    </row>
    <row r="39" spans="1:19" ht="14.4" customHeight="1" x14ac:dyDescent="0.3">
      <c r="A39" s="626" t="s">
        <v>1400</v>
      </c>
      <c r="B39" s="627" t="s">
        <v>1424</v>
      </c>
      <c r="C39" s="627" t="s">
        <v>512</v>
      </c>
      <c r="D39" s="627" t="s">
        <v>1388</v>
      </c>
      <c r="E39" s="627" t="s">
        <v>1425</v>
      </c>
      <c r="F39" s="627" t="s">
        <v>1441</v>
      </c>
      <c r="G39" s="627" t="s">
        <v>1437</v>
      </c>
      <c r="H39" s="644">
        <v>0.3</v>
      </c>
      <c r="I39" s="644">
        <v>545.71</v>
      </c>
      <c r="J39" s="627">
        <v>1</v>
      </c>
      <c r="K39" s="627">
        <v>1819.0333333333335</v>
      </c>
      <c r="L39" s="644">
        <v>0.6</v>
      </c>
      <c r="M39" s="644">
        <v>1091.42</v>
      </c>
      <c r="N39" s="627">
        <v>2</v>
      </c>
      <c r="O39" s="627">
        <v>1819.0333333333335</v>
      </c>
      <c r="P39" s="644"/>
      <c r="Q39" s="644"/>
      <c r="R39" s="632"/>
      <c r="S39" s="645"/>
    </row>
    <row r="40" spans="1:19" ht="14.4" customHeight="1" x14ac:dyDescent="0.3">
      <c r="A40" s="626" t="s">
        <v>1400</v>
      </c>
      <c r="B40" s="627" t="s">
        <v>1424</v>
      </c>
      <c r="C40" s="627" t="s">
        <v>512</v>
      </c>
      <c r="D40" s="627" t="s">
        <v>1388</v>
      </c>
      <c r="E40" s="627" t="s">
        <v>1425</v>
      </c>
      <c r="F40" s="627" t="s">
        <v>1444</v>
      </c>
      <c r="G40" s="627" t="s">
        <v>1437</v>
      </c>
      <c r="H40" s="644"/>
      <c r="I40" s="644"/>
      <c r="J40" s="627"/>
      <c r="K40" s="627"/>
      <c r="L40" s="644">
        <v>0.06</v>
      </c>
      <c r="M40" s="644">
        <v>2146.46</v>
      </c>
      <c r="N40" s="627"/>
      <c r="O40" s="627">
        <v>35774.333333333336</v>
      </c>
      <c r="P40" s="644"/>
      <c r="Q40" s="644"/>
      <c r="R40" s="632"/>
      <c r="S40" s="645"/>
    </row>
    <row r="41" spans="1:19" ht="14.4" customHeight="1" x14ac:dyDescent="0.3">
      <c r="A41" s="626" t="s">
        <v>1400</v>
      </c>
      <c r="B41" s="627" t="s">
        <v>1424</v>
      </c>
      <c r="C41" s="627" t="s">
        <v>512</v>
      </c>
      <c r="D41" s="627" t="s">
        <v>1388</v>
      </c>
      <c r="E41" s="627" t="s">
        <v>1425</v>
      </c>
      <c r="F41" s="627" t="s">
        <v>1445</v>
      </c>
      <c r="G41" s="627" t="s">
        <v>1437</v>
      </c>
      <c r="H41" s="644"/>
      <c r="I41" s="644"/>
      <c r="J41" s="627"/>
      <c r="K41" s="627"/>
      <c r="L41" s="644"/>
      <c r="M41" s="644"/>
      <c r="N41" s="627"/>
      <c r="O41" s="627"/>
      <c r="P41" s="644">
        <v>1.2999999999999998</v>
      </c>
      <c r="Q41" s="644">
        <v>852.17</v>
      </c>
      <c r="R41" s="632"/>
      <c r="S41" s="645">
        <v>655.51538461538462</v>
      </c>
    </row>
    <row r="42" spans="1:19" ht="14.4" customHeight="1" x14ac:dyDescent="0.3">
      <c r="A42" s="626" t="s">
        <v>1400</v>
      </c>
      <c r="B42" s="627" t="s">
        <v>1424</v>
      </c>
      <c r="C42" s="627" t="s">
        <v>512</v>
      </c>
      <c r="D42" s="627" t="s">
        <v>1388</v>
      </c>
      <c r="E42" s="627" t="s">
        <v>1425</v>
      </c>
      <c r="F42" s="627" t="s">
        <v>1446</v>
      </c>
      <c r="G42" s="627" t="s">
        <v>1437</v>
      </c>
      <c r="H42" s="644"/>
      <c r="I42" s="644"/>
      <c r="J42" s="627"/>
      <c r="K42" s="627"/>
      <c r="L42" s="644"/>
      <c r="M42" s="644"/>
      <c r="N42" s="627"/>
      <c r="O42" s="627"/>
      <c r="P42" s="644">
        <v>0.02</v>
      </c>
      <c r="Q42" s="644">
        <v>324.86</v>
      </c>
      <c r="R42" s="632"/>
      <c r="S42" s="645">
        <v>16243</v>
      </c>
    </row>
    <row r="43" spans="1:19" ht="14.4" customHeight="1" x14ac:dyDescent="0.3">
      <c r="A43" s="626" t="s">
        <v>1400</v>
      </c>
      <c r="B43" s="627" t="s">
        <v>1424</v>
      </c>
      <c r="C43" s="627" t="s">
        <v>512</v>
      </c>
      <c r="D43" s="627" t="s">
        <v>1388</v>
      </c>
      <c r="E43" s="627" t="s">
        <v>1425</v>
      </c>
      <c r="F43" s="627" t="s">
        <v>1448</v>
      </c>
      <c r="G43" s="627" t="s">
        <v>641</v>
      </c>
      <c r="H43" s="644"/>
      <c r="I43" s="644"/>
      <c r="J43" s="627"/>
      <c r="K43" s="627"/>
      <c r="L43" s="644"/>
      <c r="M43" s="644"/>
      <c r="N43" s="627"/>
      <c r="O43" s="627"/>
      <c r="P43" s="644">
        <v>0.33</v>
      </c>
      <c r="Q43" s="644">
        <v>480.67</v>
      </c>
      <c r="R43" s="632"/>
      <c r="S43" s="645">
        <v>1456.5757575757575</v>
      </c>
    </row>
    <row r="44" spans="1:19" ht="14.4" customHeight="1" x14ac:dyDescent="0.3">
      <c r="A44" s="626" t="s">
        <v>1400</v>
      </c>
      <c r="B44" s="627" t="s">
        <v>1424</v>
      </c>
      <c r="C44" s="627" t="s">
        <v>512</v>
      </c>
      <c r="D44" s="627" t="s">
        <v>1388</v>
      </c>
      <c r="E44" s="627" t="s">
        <v>1425</v>
      </c>
      <c r="F44" s="627" t="s">
        <v>1449</v>
      </c>
      <c r="G44" s="627" t="s">
        <v>641</v>
      </c>
      <c r="H44" s="644"/>
      <c r="I44" s="644"/>
      <c r="J44" s="627"/>
      <c r="K44" s="627"/>
      <c r="L44" s="644"/>
      <c r="M44" s="644"/>
      <c r="N44" s="627"/>
      <c r="O44" s="627"/>
      <c r="P44" s="644">
        <v>0.4</v>
      </c>
      <c r="Q44" s="644">
        <v>2023.47</v>
      </c>
      <c r="R44" s="632"/>
      <c r="S44" s="645">
        <v>5058.6750000000002</v>
      </c>
    </row>
    <row r="45" spans="1:19" ht="14.4" customHeight="1" x14ac:dyDescent="0.3">
      <c r="A45" s="626" t="s">
        <v>1400</v>
      </c>
      <c r="B45" s="627" t="s">
        <v>1424</v>
      </c>
      <c r="C45" s="627" t="s">
        <v>512</v>
      </c>
      <c r="D45" s="627" t="s">
        <v>1388</v>
      </c>
      <c r="E45" s="627" t="s">
        <v>1425</v>
      </c>
      <c r="F45" s="627" t="s">
        <v>1451</v>
      </c>
      <c r="G45" s="627" t="s">
        <v>1437</v>
      </c>
      <c r="H45" s="644"/>
      <c r="I45" s="644"/>
      <c r="J45" s="627"/>
      <c r="K45" s="627"/>
      <c r="L45" s="644"/>
      <c r="M45" s="644"/>
      <c r="N45" s="627"/>
      <c r="O45" s="627"/>
      <c r="P45" s="644">
        <v>0.16</v>
      </c>
      <c r="Q45" s="644">
        <v>524.15</v>
      </c>
      <c r="R45" s="632"/>
      <c r="S45" s="645">
        <v>3275.9375</v>
      </c>
    </row>
    <row r="46" spans="1:19" ht="14.4" customHeight="1" x14ac:dyDescent="0.3">
      <c r="A46" s="626" t="s">
        <v>1400</v>
      </c>
      <c r="B46" s="627" t="s">
        <v>1424</v>
      </c>
      <c r="C46" s="627" t="s">
        <v>512</v>
      </c>
      <c r="D46" s="627" t="s">
        <v>1388</v>
      </c>
      <c r="E46" s="627" t="s">
        <v>1407</v>
      </c>
      <c r="F46" s="627" t="s">
        <v>1464</v>
      </c>
      <c r="G46" s="627" t="s">
        <v>1465</v>
      </c>
      <c r="H46" s="644">
        <v>13</v>
      </c>
      <c r="I46" s="644">
        <v>2769</v>
      </c>
      <c r="J46" s="627">
        <v>1</v>
      </c>
      <c r="K46" s="627">
        <v>213</v>
      </c>
      <c r="L46" s="644">
        <v>12</v>
      </c>
      <c r="M46" s="644">
        <v>2568</v>
      </c>
      <c r="N46" s="627">
        <v>0.92741061755146259</v>
      </c>
      <c r="O46" s="627">
        <v>214</v>
      </c>
      <c r="P46" s="644">
        <v>15</v>
      </c>
      <c r="Q46" s="644">
        <v>3225</v>
      </c>
      <c r="R46" s="632">
        <v>1.1646803900325027</v>
      </c>
      <c r="S46" s="645">
        <v>215</v>
      </c>
    </row>
    <row r="47" spans="1:19" ht="14.4" customHeight="1" x14ac:dyDescent="0.3">
      <c r="A47" s="626" t="s">
        <v>1400</v>
      </c>
      <c r="B47" s="627" t="s">
        <v>1424</v>
      </c>
      <c r="C47" s="627" t="s">
        <v>512</v>
      </c>
      <c r="D47" s="627" t="s">
        <v>1388</v>
      </c>
      <c r="E47" s="627" t="s">
        <v>1407</v>
      </c>
      <c r="F47" s="627" t="s">
        <v>1466</v>
      </c>
      <c r="G47" s="627" t="s">
        <v>1467</v>
      </c>
      <c r="H47" s="644">
        <v>14</v>
      </c>
      <c r="I47" s="644">
        <v>2170</v>
      </c>
      <c r="J47" s="627">
        <v>1</v>
      </c>
      <c r="K47" s="627">
        <v>155</v>
      </c>
      <c r="L47" s="644">
        <v>11</v>
      </c>
      <c r="M47" s="644">
        <v>1705</v>
      </c>
      <c r="N47" s="627">
        <v>0.7857142857142857</v>
      </c>
      <c r="O47" s="627">
        <v>155</v>
      </c>
      <c r="P47" s="644">
        <v>24</v>
      </c>
      <c r="Q47" s="644">
        <v>3744</v>
      </c>
      <c r="R47" s="632">
        <v>1.7253456221198156</v>
      </c>
      <c r="S47" s="645">
        <v>156</v>
      </c>
    </row>
    <row r="48" spans="1:19" ht="14.4" customHeight="1" x14ac:dyDescent="0.3">
      <c r="A48" s="626" t="s">
        <v>1400</v>
      </c>
      <c r="B48" s="627" t="s">
        <v>1424</v>
      </c>
      <c r="C48" s="627" t="s">
        <v>512</v>
      </c>
      <c r="D48" s="627" t="s">
        <v>1388</v>
      </c>
      <c r="E48" s="627" t="s">
        <v>1407</v>
      </c>
      <c r="F48" s="627" t="s">
        <v>1468</v>
      </c>
      <c r="G48" s="627" t="s">
        <v>1469</v>
      </c>
      <c r="H48" s="644">
        <v>5</v>
      </c>
      <c r="I48" s="644">
        <v>935</v>
      </c>
      <c r="J48" s="627">
        <v>1</v>
      </c>
      <c r="K48" s="627">
        <v>187</v>
      </c>
      <c r="L48" s="644">
        <v>18</v>
      </c>
      <c r="M48" s="644">
        <v>3366</v>
      </c>
      <c r="N48" s="627">
        <v>3.6</v>
      </c>
      <c r="O48" s="627">
        <v>187</v>
      </c>
      <c r="P48" s="644">
        <v>18</v>
      </c>
      <c r="Q48" s="644">
        <v>3384</v>
      </c>
      <c r="R48" s="632">
        <v>3.6192513368983956</v>
      </c>
      <c r="S48" s="645">
        <v>188</v>
      </c>
    </row>
    <row r="49" spans="1:19" ht="14.4" customHeight="1" x14ac:dyDescent="0.3">
      <c r="A49" s="626" t="s">
        <v>1400</v>
      </c>
      <c r="B49" s="627" t="s">
        <v>1424</v>
      </c>
      <c r="C49" s="627" t="s">
        <v>512</v>
      </c>
      <c r="D49" s="627" t="s">
        <v>1388</v>
      </c>
      <c r="E49" s="627" t="s">
        <v>1407</v>
      </c>
      <c r="F49" s="627" t="s">
        <v>1470</v>
      </c>
      <c r="G49" s="627" t="s">
        <v>1471</v>
      </c>
      <c r="H49" s="644">
        <v>4</v>
      </c>
      <c r="I49" s="644">
        <v>512</v>
      </c>
      <c r="J49" s="627">
        <v>1</v>
      </c>
      <c r="K49" s="627">
        <v>128</v>
      </c>
      <c r="L49" s="644">
        <v>8</v>
      </c>
      <c r="M49" s="644">
        <v>1024</v>
      </c>
      <c r="N49" s="627">
        <v>2</v>
      </c>
      <c r="O49" s="627">
        <v>128</v>
      </c>
      <c r="P49" s="644">
        <v>5</v>
      </c>
      <c r="Q49" s="644">
        <v>645</v>
      </c>
      <c r="R49" s="632">
        <v>1.259765625</v>
      </c>
      <c r="S49" s="645">
        <v>129</v>
      </c>
    </row>
    <row r="50" spans="1:19" ht="14.4" customHeight="1" x14ac:dyDescent="0.3">
      <c r="A50" s="626" t="s">
        <v>1400</v>
      </c>
      <c r="B50" s="627" t="s">
        <v>1424</v>
      </c>
      <c r="C50" s="627" t="s">
        <v>512</v>
      </c>
      <c r="D50" s="627" t="s">
        <v>1388</v>
      </c>
      <c r="E50" s="627" t="s">
        <v>1407</v>
      </c>
      <c r="F50" s="627" t="s">
        <v>1472</v>
      </c>
      <c r="G50" s="627" t="s">
        <v>1473</v>
      </c>
      <c r="H50" s="644">
        <v>31</v>
      </c>
      <c r="I50" s="644">
        <v>6913</v>
      </c>
      <c r="J50" s="627">
        <v>1</v>
      </c>
      <c r="K50" s="627">
        <v>223</v>
      </c>
      <c r="L50" s="644">
        <v>16</v>
      </c>
      <c r="M50" s="644">
        <v>3584</v>
      </c>
      <c r="N50" s="627">
        <v>0.51844351222334728</v>
      </c>
      <c r="O50" s="627">
        <v>224</v>
      </c>
      <c r="P50" s="644">
        <v>13</v>
      </c>
      <c r="Q50" s="644">
        <v>2925</v>
      </c>
      <c r="R50" s="632">
        <v>0.42311586865326195</v>
      </c>
      <c r="S50" s="645">
        <v>225</v>
      </c>
    </row>
    <row r="51" spans="1:19" ht="14.4" customHeight="1" x14ac:dyDescent="0.3">
      <c r="A51" s="626" t="s">
        <v>1400</v>
      </c>
      <c r="B51" s="627" t="s">
        <v>1424</v>
      </c>
      <c r="C51" s="627" t="s">
        <v>512</v>
      </c>
      <c r="D51" s="627" t="s">
        <v>1388</v>
      </c>
      <c r="E51" s="627" t="s">
        <v>1407</v>
      </c>
      <c r="F51" s="627" t="s">
        <v>1474</v>
      </c>
      <c r="G51" s="627" t="s">
        <v>1475</v>
      </c>
      <c r="H51" s="644">
        <v>5</v>
      </c>
      <c r="I51" s="644">
        <v>1115</v>
      </c>
      <c r="J51" s="627">
        <v>1</v>
      </c>
      <c r="K51" s="627">
        <v>223</v>
      </c>
      <c r="L51" s="644">
        <v>7</v>
      </c>
      <c r="M51" s="644">
        <v>1568</v>
      </c>
      <c r="N51" s="627">
        <v>1.4062780269058297</v>
      </c>
      <c r="O51" s="627">
        <v>224</v>
      </c>
      <c r="P51" s="644">
        <v>9</v>
      </c>
      <c r="Q51" s="644">
        <v>2025</v>
      </c>
      <c r="R51" s="632">
        <v>1.8161434977578474</v>
      </c>
      <c r="S51" s="645">
        <v>225</v>
      </c>
    </row>
    <row r="52" spans="1:19" ht="14.4" customHeight="1" x14ac:dyDescent="0.3">
      <c r="A52" s="626" t="s">
        <v>1400</v>
      </c>
      <c r="B52" s="627" t="s">
        <v>1424</v>
      </c>
      <c r="C52" s="627" t="s">
        <v>512</v>
      </c>
      <c r="D52" s="627" t="s">
        <v>1388</v>
      </c>
      <c r="E52" s="627" t="s">
        <v>1407</v>
      </c>
      <c r="F52" s="627" t="s">
        <v>1478</v>
      </c>
      <c r="G52" s="627" t="s">
        <v>1479</v>
      </c>
      <c r="H52" s="644">
        <v>38</v>
      </c>
      <c r="I52" s="644">
        <v>8550</v>
      </c>
      <c r="J52" s="627">
        <v>1</v>
      </c>
      <c r="K52" s="627">
        <v>225</v>
      </c>
      <c r="L52" s="644">
        <v>33</v>
      </c>
      <c r="M52" s="644">
        <v>7458</v>
      </c>
      <c r="N52" s="627">
        <v>0.87228070175438599</v>
      </c>
      <c r="O52" s="627">
        <v>226</v>
      </c>
      <c r="P52" s="644">
        <v>35</v>
      </c>
      <c r="Q52" s="644">
        <v>7945</v>
      </c>
      <c r="R52" s="632">
        <v>0.92923976608187131</v>
      </c>
      <c r="S52" s="645">
        <v>227</v>
      </c>
    </row>
    <row r="53" spans="1:19" ht="14.4" customHeight="1" x14ac:dyDescent="0.3">
      <c r="A53" s="626" t="s">
        <v>1400</v>
      </c>
      <c r="B53" s="627" t="s">
        <v>1424</v>
      </c>
      <c r="C53" s="627" t="s">
        <v>512</v>
      </c>
      <c r="D53" s="627" t="s">
        <v>1388</v>
      </c>
      <c r="E53" s="627" t="s">
        <v>1407</v>
      </c>
      <c r="F53" s="627" t="s">
        <v>1492</v>
      </c>
      <c r="G53" s="627" t="s">
        <v>1493</v>
      </c>
      <c r="H53" s="644">
        <v>29</v>
      </c>
      <c r="I53" s="644">
        <v>10005</v>
      </c>
      <c r="J53" s="627">
        <v>1</v>
      </c>
      <c r="K53" s="627">
        <v>345</v>
      </c>
      <c r="L53" s="644">
        <v>32</v>
      </c>
      <c r="M53" s="644">
        <v>11072</v>
      </c>
      <c r="N53" s="627">
        <v>1.1066466766616692</v>
      </c>
      <c r="O53" s="627">
        <v>346</v>
      </c>
      <c r="P53" s="644">
        <v>38</v>
      </c>
      <c r="Q53" s="644">
        <v>13186</v>
      </c>
      <c r="R53" s="632">
        <v>1.3179410294852574</v>
      </c>
      <c r="S53" s="645">
        <v>347</v>
      </c>
    </row>
    <row r="54" spans="1:19" ht="14.4" customHeight="1" x14ac:dyDescent="0.3">
      <c r="A54" s="626" t="s">
        <v>1400</v>
      </c>
      <c r="B54" s="627" t="s">
        <v>1424</v>
      </c>
      <c r="C54" s="627" t="s">
        <v>512</v>
      </c>
      <c r="D54" s="627" t="s">
        <v>1388</v>
      </c>
      <c r="E54" s="627" t="s">
        <v>1407</v>
      </c>
      <c r="F54" s="627" t="s">
        <v>1494</v>
      </c>
      <c r="G54" s="627" t="s">
        <v>1495</v>
      </c>
      <c r="H54" s="644">
        <v>4</v>
      </c>
      <c r="I54" s="644">
        <v>3492</v>
      </c>
      <c r="J54" s="627">
        <v>1</v>
      </c>
      <c r="K54" s="627">
        <v>873</v>
      </c>
      <c r="L54" s="644">
        <v>4</v>
      </c>
      <c r="M54" s="644">
        <v>3496</v>
      </c>
      <c r="N54" s="627">
        <v>1.0011454753722795</v>
      </c>
      <c r="O54" s="627">
        <v>874</v>
      </c>
      <c r="P54" s="644">
        <v>6</v>
      </c>
      <c r="Q54" s="644">
        <v>5262</v>
      </c>
      <c r="R54" s="632">
        <v>1.506872852233677</v>
      </c>
      <c r="S54" s="645">
        <v>877</v>
      </c>
    </row>
    <row r="55" spans="1:19" ht="14.4" customHeight="1" x14ac:dyDescent="0.3">
      <c r="A55" s="626" t="s">
        <v>1400</v>
      </c>
      <c r="B55" s="627" t="s">
        <v>1424</v>
      </c>
      <c r="C55" s="627" t="s">
        <v>512</v>
      </c>
      <c r="D55" s="627" t="s">
        <v>1388</v>
      </c>
      <c r="E55" s="627" t="s">
        <v>1407</v>
      </c>
      <c r="F55" s="627" t="s">
        <v>1496</v>
      </c>
      <c r="G55" s="627" t="s">
        <v>1497</v>
      </c>
      <c r="H55" s="644"/>
      <c r="I55" s="644"/>
      <c r="J55" s="627"/>
      <c r="K55" s="627"/>
      <c r="L55" s="644"/>
      <c r="M55" s="644"/>
      <c r="N55" s="627"/>
      <c r="O55" s="627"/>
      <c r="P55" s="644">
        <v>2</v>
      </c>
      <c r="Q55" s="644">
        <v>2594</v>
      </c>
      <c r="R55" s="632"/>
      <c r="S55" s="645">
        <v>1297</v>
      </c>
    </row>
    <row r="56" spans="1:19" ht="14.4" customHeight="1" x14ac:dyDescent="0.3">
      <c r="A56" s="626" t="s">
        <v>1400</v>
      </c>
      <c r="B56" s="627" t="s">
        <v>1424</v>
      </c>
      <c r="C56" s="627" t="s">
        <v>512</v>
      </c>
      <c r="D56" s="627" t="s">
        <v>1388</v>
      </c>
      <c r="E56" s="627" t="s">
        <v>1407</v>
      </c>
      <c r="F56" s="627" t="s">
        <v>1500</v>
      </c>
      <c r="G56" s="627" t="s">
        <v>1501</v>
      </c>
      <c r="H56" s="644">
        <v>31</v>
      </c>
      <c r="I56" s="644">
        <v>159867</v>
      </c>
      <c r="J56" s="627">
        <v>1</v>
      </c>
      <c r="K56" s="627">
        <v>5157</v>
      </c>
      <c r="L56" s="644">
        <v>30</v>
      </c>
      <c r="M56" s="644">
        <v>154740</v>
      </c>
      <c r="N56" s="627">
        <v>0.96792959147291191</v>
      </c>
      <c r="O56" s="627">
        <v>5158</v>
      </c>
      <c r="P56" s="644">
        <v>57</v>
      </c>
      <c r="Q56" s="644">
        <v>294234</v>
      </c>
      <c r="R56" s="632">
        <v>1.8404924093152433</v>
      </c>
      <c r="S56" s="645">
        <v>5162</v>
      </c>
    </row>
    <row r="57" spans="1:19" ht="14.4" customHeight="1" x14ac:dyDescent="0.3">
      <c r="A57" s="626" t="s">
        <v>1400</v>
      </c>
      <c r="B57" s="627" t="s">
        <v>1424</v>
      </c>
      <c r="C57" s="627" t="s">
        <v>512</v>
      </c>
      <c r="D57" s="627" t="s">
        <v>1388</v>
      </c>
      <c r="E57" s="627" t="s">
        <v>1407</v>
      </c>
      <c r="F57" s="627" t="s">
        <v>1504</v>
      </c>
      <c r="G57" s="627" t="s">
        <v>1505</v>
      </c>
      <c r="H57" s="644"/>
      <c r="I57" s="644"/>
      <c r="J57" s="627"/>
      <c r="K57" s="627"/>
      <c r="L57" s="644"/>
      <c r="M57" s="644"/>
      <c r="N57" s="627"/>
      <c r="O57" s="627"/>
      <c r="P57" s="644">
        <v>1</v>
      </c>
      <c r="Q57" s="644">
        <v>5626</v>
      </c>
      <c r="R57" s="632"/>
      <c r="S57" s="645">
        <v>5626</v>
      </c>
    </row>
    <row r="58" spans="1:19" ht="14.4" customHeight="1" x14ac:dyDescent="0.3">
      <c r="A58" s="626" t="s">
        <v>1400</v>
      </c>
      <c r="B58" s="627" t="s">
        <v>1424</v>
      </c>
      <c r="C58" s="627" t="s">
        <v>512</v>
      </c>
      <c r="D58" s="627" t="s">
        <v>1388</v>
      </c>
      <c r="E58" s="627" t="s">
        <v>1407</v>
      </c>
      <c r="F58" s="627" t="s">
        <v>1508</v>
      </c>
      <c r="G58" s="627" t="s">
        <v>1509</v>
      </c>
      <c r="H58" s="644">
        <v>85</v>
      </c>
      <c r="I58" s="644">
        <v>15045</v>
      </c>
      <c r="J58" s="627">
        <v>1</v>
      </c>
      <c r="K58" s="627">
        <v>177</v>
      </c>
      <c r="L58" s="644">
        <v>86</v>
      </c>
      <c r="M58" s="644">
        <v>15308</v>
      </c>
      <c r="N58" s="627">
        <v>1.0174808906613493</v>
      </c>
      <c r="O58" s="627">
        <v>178</v>
      </c>
      <c r="P58" s="644">
        <v>92</v>
      </c>
      <c r="Q58" s="644">
        <v>16468</v>
      </c>
      <c r="R58" s="632">
        <v>1.0945829179129278</v>
      </c>
      <c r="S58" s="645">
        <v>179</v>
      </c>
    </row>
    <row r="59" spans="1:19" ht="14.4" customHeight="1" x14ac:dyDescent="0.3">
      <c r="A59" s="626" t="s">
        <v>1400</v>
      </c>
      <c r="B59" s="627" t="s">
        <v>1424</v>
      </c>
      <c r="C59" s="627" t="s">
        <v>512</v>
      </c>
      <c r="D59" s="627" t="s">
        <v>1388</v>
      </c>
      <c r="E59" s="627" t="s">
        <v>1407</v>
      </c>
      <c r="F59" s="627" t="s">
        <v>1510</v>
      </c>
      <c r="G59" s="627" t="s">
        <v>1511</v>
      </c>
      <c r="H59" s="644">
        <v>22</v>
      </c>
      <c r="I59" s="644">
        <v>45078</v>
      </c>
      <c r="J59" s="627">
        <v>1</v>
      </c>
      <c r="K59" s="627">
        <v>2049</v>
      </c>
      <c r="L59" s="644">
        <v>14</v>
      </c>
      <c r="M59" s="644">
        <v>28700</v>
      </c>
      <c r="N59" s="627">
        <v>0.63667420914858686</v>
      </c>
      <c r="O59" s="627">
        <v>2050</v>
      </c>
      <c r="P59" s="644">
        <v>25</v>
      </c>
      <c r="Q59" s="644">
        <v>51325</v>
      </c>
      <c r="R59" s="632">
        <v>1.1385820133989972</v>
      </c>
      <c r="S59" s="645">
        <v>2053</v>
      </c>
    </row>
    <row r="60" spans="1:19" ht="14.4" customHeight="1" x14ac:dyDescent="0.3">
      <c r="A60" s="626" t="s">
        <v>1400</v>
      </c>
      <c r="B60" s="627" t="s">
        <v>1424</v>
      </c>
      <c r="C60" s="627" t="s">
        <v>512</v>
      </c>
      <c r="D60" s="627" t="s">
        <v>1388</v>
      </c>
      <c r="E60" s="627" t="s">
        <v>1407</v>
      </c>
      <c r="F60" s="627" t="s">
        <v>1512</v>
      </c>
      <c r="G60" s="627" t="s">
        <v>1513</v>
      </c>
      <c r="H60" s="644">
        <v>26</v>
      </c>
      <c r="I60" s="644">
        <v>8970</v>
      </c>
      <c r="J60" s="627">
        <v>1</v>
      </c>
      <c r="K60" s="627">
        <v>345</v>
      </c>
      <c r="L60" s="644">
        <v>32</v>
      </c>
      <c r="M60" s="644">
        <v>11072</v>
      </c>
      <c r="N60" s="627">
        <v>1.2343366778149387</v>
      </c>
      <c r="O60" s="627">
        <v>346</v>
      </c>
      <c r="P60" s="644">
        <v>38</v>
      </c>
      <c r="Q60" s="644">
        <v>13186</v>
      </c>
      <c r="R60" s="632">
        <v>1.4700111482720177</v>
      </c>
      <c r="S60" s="645">
        <v>347</v>
      </c>
    </row>
    <row r="61" spans="1:19" ht="14.4" customHeight="1" x14ac:dyDescent="0.3">
      <c r="A61" s="626" t="s">
        <v>1400</v>
      </c>
      <c r="B61" s="627" t="s">
        <v>1424</v>
      </c>
      <c r="C61" s="627" t="s">
        <v>512</v>
      </c>
      <c r="D61" s="627" t="s">
        <v>1388</v>
      </c>
      <c r="E61" s="627" t="s">
        <v>1407</v>
      </c>
      <c r="F61" s="627" t="s">
        <v>1516</v>
      </c>
      <c r="G61" s="627" t="s">
        <v>1517</v>
      </c>
      <c r="H61" s="644">
        <v>1</v>
      </c>
      <c r="I61" s="644">
        <v>2737</v>
      </c>
      <c r="J61" s="627">
        <v>1</v>
      </c>
      <c r="K61" s="627">
        <v>2737</v>
      </c>
      <c r="L61" s="644">
        <v>3</v>
      </c>
      <c r="M61" s="644">
        <v>8211</v>
      </c>
      <c r="N61" s="627">
        <v>3</v>
      </c>
      <c r="O61" s="627">
        <v>2737</v>
      </c>
      <c r="P61" s="644">
        <v>5</v>
      </c>
      <c r="Q61" s="644">
        <v>13700</v>
      </c>
      <c r="R61" s="632">
        <v>5.0054804530507857</v>
      </c>
      <c r="S61" s="645">
        <v>2740</v>
      </c>
    </row>
    <row r="62" spans="1:19" ht="14.4" customHeight="1" x14ac:dyDescent="0.3">
      <c r="A62" s="626" t="s">
        <v>1400</v>
      </c>
      <c r="B62" s="627" t="s">
        <v>1424</v>
      </c>
      <c r="C62" s="627" t="s">
        <v>512</v>
      </c>
      <c r="D62" s="627" t="s">
        <v>1388</v>
      </c>
      <c r="E62" s="627" t="s">
        <v>1407</v>
      </c>
      <c r="F62" s="627" t="s">
        <v>1520</v>
      </c>
      <c r="G62" s="627" t="s">
        <v>1521</v>
      </c>
      <c r="H62" s="644">
        <v>1</v>
      </c>
      <c r="I62" s="644">
        <v>154</v>
      </c>
      <c r="J62" s="627">
        <v>1</v>
      </c>
      <c r="K62" s="627">
        <v>154</v>
      </c>
      <c r="L62" s="644">
        <v>1</v>
      </c>
      <c r="M62" s="644">
        <v>155</v>
      </c>
      <c r="N62" s="627">
        <v>1.0064935064935066</v>
      </c>
      <c r="O62" s="627">
        <v>155</v>
      </c>
      <c r="P62" s="644">
        <v>2</v>
      </c>
      <c r="Q62" s="644">
        <v>312</v>
      </c>
      <c r="R62" s="632">
        <v>2.0259740259740258</v>
      </c>
      <c r="S62" s="645">
        <v>156</v>
      </c>
    </row>
    <row r="63" spans="1:19" ht="14.4" customHeight="1" x14ac:dyDescent="0.3">
      <c r="A63" s="626" t="s">
        <v>1400</v>
      </c>
      <c r="B63" s="627" t="s">
        <v>1424</v>
      </c>
      <c r="C63" s="627" t="s">
        <v>512</v>
      </c>
      <c r="D63" s="627" t="s">
        <v>1388</v>
      </c>
      <c r="E63" s="627" t="s">
        <v>1407</v>
      </c>
      <c r="F63" s="627" t="s">
        <v>1526</v>
      </c>
      <c r="G63" s="627" t="s">
        <v>1527</v>
      </c>
      <c r="H63" s="644">
        <v>17</v>
      </c>
      <c r="I63" s="644">
        <v>2635</v>
      </c>
      <c r="J63" s="627">
        <v>1</v>
      </c>
      <c r="K63" s="627">
        <v>155</v>
      </c>
      <c r="L63" s="644">
        <v>3</v>
      </c>
      <c r="M63" s="644">
        <v>465</v>
      </c>
      <c r="N63" s="627">
        <v>0.17647058823529413</v>
      </c>
      <c r="O63" s="627">
        <v>155</v>
      </c>
      <c r="P63" s="644">
        <v>4</v>
      </c>
      <c r="Q63" s="644">
        <v>624</v>
      </c>
      <c r="R63" s="632">
        <v>0.23681214421252372</v>
      </c>
      <c r="S63" s="645">
        <v>156</v>
      </c>
    </row>
    <row r="64" spans="1:19" ht="14.4" customHeight="1" x14ac:dyDescent="0.3">
      <c r="A64" s="626" t="s">
        <v>1400</v>
      </c>
      <c r="B64" s="627" t="s">
        <v>1424</v>
      </c>
      <c r="C64" s="627" t="s">
        <v>512</v>
      </c>
      <c r="D64" s="627" t="s">
        <v>1388</v>
      </c>
      <c r="E64" s="627" t="s">
        <v>1407</v>
      </c>
      <c r="F64" s="627" t="s">
        <v>1528</v>
      </c>
      <c r="G64" s="627" t="s">
        <v>1529</v>
      </c>
      <c r="H64" s="644">
        <v>7</v>
      </c>
      <c r="I64" s="644">
        <v>1393</v>
      </c>
      <c r="J64" s="627">
        <v>1</v>
      </c>
      <c r="K64" s="627">
        <v>199</v>
      </c>
      <c r="L64" s="644">
        <v>3</v>
      </c>
      <c r="M64" s="644">
        <v>600</v>
      </c>
      <c r="N64" s="627">
        <v>0.43072505384063176</v>
      </c>
      <c r="O64" s="627">
        <v>200</v>
      </c>
      <c r="P64" s="644">
        <v>3</v>
      </c>
      <c r="Q64" s="644">
        <v>603</v>
      </c>
      <c r="R64" s="632">
        <v>0.43287867910983491</v>
      </c>
      <c r="S64" s="645">
        <v>201</v>
      </c>
    </row>
    <row r="65" spans="1:19" ht="14.4" customHeight="1" x14ac:dyDescent="0.3">
      <c r="A65" s="626" t="s">
        <v>1400</v>
      </c>
      <c r="B65" s="627" t="s">
        <v>1424</v>
      </c>
      <c r="C65" s="627" t="s">
        <v>512</v>
      </c>
      <c r="D65" s="627" t="s">
        <v>1388</v>
      </c>
      <c r="E65" s="627" t="s">
        <v>1407</v>
      </c>
      <c r="F65" s="627" t="s">
        <v>1530</v>
      </c>
      <c r="G65" s="627" t="s">
        <v>1531</v>
      </c>
      <c r="H65" s="644">
        <v>4</v>
      </c>
      <c r="I65" s="644">
        <v>816</v>
      </c>
      <c r="J65" s="627">
        <v>1</v>
      </c>
      <c r="K65" s="627">
        <v>204</v>
      </c>
      <c r="L65" s="644">
        <v>2</v>
      </c>
      <c r="M65" s="644">
        <v>410</v>
      </c>
      <c r="N65" s="627">
        <v>0.50245098039215685</v>
      </c>
      <c r="O65" s="627">
        <v>205</v>
      </c>
      <c r="P65" s="644">
        <v>2</v>
      </c>
      <c r="Q65" s="644">
        <v>414</v>
      </c>
      <c r="R65" s="632">
        <v>0.50735294117647056</v>
      </c>
      <c r="S65" s="645">
        <v>207</v>
      </c>
    </row>
    <row r="66" spans="1:19" ht="14.4" customHeight="1" x14ac:dyDescent="0.3">
      <c r="A66" s="626" t="s">
        <v>1400</v>
      </c>
      <c r="B66" s="627" t="s">
        <v>1424</v>
      </c>
      <c r="C66" s="627" t="s">
        <v>512</v>
      </c>
      <c r="D66" s="627" t="s">
        <v>1388</v>
      </c>
      <c r="E66" s="627" t="s">
        <v>1407</v>
      </c>
      <c r="F66" s="627" t="s">
        <v>1532</v>
      </c>
      <c r="G66" s="627" t="s">
        <v>1533</v>
      </c>
      <c r="H66" s="644"/>
      <c r="I66" s="644"/>
      <c r="J66" s="627"/>
      <c r="K66" s="627"/>
      <c r="L66" s="644"/>
      <c r="M66" s="644"/>
      <c r="N66" s="627"/>
      <c r="O66" s="627"/>
      <c r="P66" s="644">
        <v>3</v>
      </c>
      <c r="Q66" s="644">
        <v>1284</v>
      </c>
      <c r="R66" s="632"/>
      <c r="S66" s="645">
        <v>428</v>
      </c>
    </row>
    <row r="67" spans="1:19" ht="14.4" customHeight="1" x14ac:dyDescent="0.3">
      <c r="A67" s="626" t="s">
        <v>1400</v>
      </c>
      <c r="B67" s="627" t="s">
        <v>1424</v>
      </c>
      <c r="C67" s="627" t="s">
        <v>512</v>
      </c>
      <c r="D67" s="627" t="s">
        <v>1388</v>
      </c>
      <c r="E67" s="627" t="s">
        <v>1407</v>
      </c>
      <c r="F67" s="627" t="s">
        <v>1536</v>
      </c>
      <c r="G67" s="627" t="s">
        <v>1537</v>
      </c>
      <c r="H67" s="644">
        <v>14</v>
      </c>
      <c r="I67" s="644">
        <v>2282</v>
      </c>
      <c r="J67" s="627">
        <v>1</v>
      </c>
      <c r="K67" s="627">
        <v>163</v>
      </c>
      <c r="L67" s="644">
        <v>12</v>
      </c>
      <c r="M67" s="644">
        <v>1956</v>
      </c>
      <c r="N67" s="627">
        <v>0.8571428571428571</v>
      </c>
      <c r="O67" s="627">
        <v>163</v>
      </c>
      <c r="P67" s="644">
        <v>21</v>
      </c>
      <c r="Q67" s="644">
        <v>3444</v>
      </c>
      <c r="R67" s="632">
        <v>1.50920245398773</v>
      </c>
      <c r="S67" s="645">
        <v>164</v>
      </c>
    </row>
    <row r="68" spans="1:19" ht="14.4" customHeight="1" x14ac:dyDescent="0.3">
      <c r="A68" s="626" t="s">
        <v>1400</v>
      </c>
      <c r="B68" s="627" t="s">
        <v>1424</v>
      </c>
      <c r="C68" s="627" t="s">
        <v>512</v>
      </c>
      <c r="D68" s="627" t="s">
        <v>1388</v>
      </c>
      <c r="E68" s="627" t="s">
        <v>1407</v>
      </c>
      <c r="F68" s="627" t="s">
        <v>1540</v>
      </c>
      <c r="G68" s="627" t="s">
        <v>1541</v>
      </c>
      <c r="H68" s="644">
        <v>4</v>
      </c>
      <c r="I68" s="644">
        <v>8620</v>
      </c>
      <c r="J68" s="627">
        <v>1</v>
      </c>
      <c r="K68" s="627">
        <v>2155</v>
      </c>
      <c r="L68" s="644">
        <v>12</v>
      </c>
      <c r="M68" s="644">
        <v>25872</v>
      </c>
      <c r="N68" s="627">
        <v>3.0013921113689097</v>
      </c>
      <c r="O68" s="627">
        <v>2156</v>
      </c>
      <c r="P68" s="644">
        <v>8</v>
      </c>
      <c r="Q68" s="644">
        <v>17272</v>
      </c>
      <c r="R68" s="632">
        <v>2.0037122969837586</v>
      </c>
      <c r="S68" s="645">
        <v>2159</v>
      </c>
    </row>
    <row r="69" spans="1:19" ht="14.4" customHeight="1" x14ac:dyDescent="0.3">
      <c r="A69" s="626" t="s">
        <v>1400</v>
      </c>
      <c r="B69" s="627" t="s">
        <v>1424</v>
      </c>
      <c r="C69" s="627" t="s">
        <v>512</v>
      </c>
      <c r="D69" s="627" t="s">
        <v>1388</v>
      </c>
      <c r="E69" s="627" t="s">
        <v>1407</v>
      </c>
      <c r="F69" s="627" t="s">
        <v>1542</v>
      </c>
      <c r="G69" s="627" t="s">
        <v>1543</v>
      </c>
      <c r="H69" s="644">
        <v>1</v>
      </c>
      <c r="I69" s="644">
        <v>163</v>
      </c>
      <c r="J69" s="627">
        <v>1</v>
      </c>
      <c r="K69" s="627">
        <v>163</v>
      </c>
      <c r="L69" s="644">
        <v>3</v>
      </c>
      <c r="M69" s="644">
        <v>489</v>
      </c>
      <c r="N69" s="627">
        <v>3</v>
      </c>
      <c r="O69" s="627">
        <v>163</v>
      </c>
      <c r="P69" s="644">
        <v>5</v>
      </c>
      <c r="Q69" s="644">
        <v>820</v>
      </c>
      <c r="R69" s="632">
        <v>5.0306748466257671</v>
      </c>
      <c r="S69" s="645">
        <v>164</v>
      </c>
    </row>
    <row r="70" spans="1:19" ht="14.4" customHeight="1" x14ac:dyDescent="0.3">
      <c r="A70" s="626" t="s">
        <v>1400</v>
      </c>
      <c r="B70" s="627" t="s">
        <v>1424</v>
      </c>
      <c r="C70" s="627" t="s">
        <v>512</v>
      </c>
      <c r="D70" s="627" t="s">
        <v>1384</v>
      </c>
      <c r="E70" s="627" t="s">
        <v>1425</v>
      </c>
      <c r="F70" s="627" t="s">
        <v>1428</v>
      </c>
      <c r="G70" s="627" t="s">
        <v>641</v>
      </c>
      <c r="H70" s="644">
        <v>2.0100000000000002</v>
      </c>
      <c r="I70" s="644">
        <v>5443.14</v>
      </c>
      <c r="J70" s="627">
        <v>1</v>
      </c>
      <c r="K70" s="627">
        <v>2708.0298507462685</v>
      </c>
      <c r="L70" s="644">
        <v>1.5</v>
      </c>
      <c r="M70" s="644">
        <v>3885.79</v>
      </c>
      <c r="N70" s="627">
        <v>0.71388757224690158</v>
      </c>
      <c r="O70" s="627">
        <v>2590.5266666666666</v>
      </c>
      <c r="P70" s="644"/>
      <c r="Q70" s="644"/>
      <c r="R70" s="632"/>
      <c r="S70" s="645"/>
    </row>
    <row r="71" spans="1:19" ht="14.4" customHeight="1" x14ac:dyDescent="0.3">
      <c r="A71" s="626" t="s">
        <v>1400</v>
      </c>
      <c r="B71" s="627" t="s">
        <v>1424</v>
      </c>
      <c r="C71" s="627" t="s">
        <v>512</v>
      </c>
      <c r="D71" s="627" t="s">
        <v>1384</v>
      </c>
      <c r="E71" s="627" t="s">
        <v>1425</v>
      </c>
      <c r="F71" s="627" t="s">
        <v>1429</v>
      </c>
      <c r="G71" s="627" t="s">
        <v>641</v>
      </c>
      <c r="H71" s="644">
        <v>0.4</v>
      </c>
      <c r="I71" s="644">
        <v>2708.04</v>
      </c>
      <c r="J71" s="627">
        <v>1</v>
      </c>
      <c r="K71" s="627">
        <v>6770.0999999999995</v>
      </c>
      <c r="L71" s="644">
        <v>1.2</v>
      </c>
      <c r="M71" s="644">
        <v>7771.5700000000006</v>
      </c>
      <c r="N71" s="627">
        <v>2.8698135921182852</v>
      </c>
      <c r="O71" s="627">
        <v>6476.3083333333343</v>
      </c>
      <c r="P71" s="644"/>
      <c r="Q71" s="644"/>
      <c r="R71" s="632"/>
      <c r="S71" s="645"/>
    </row>
    <row r="72" spans="1:19" ht="14.4" customHeight="1" x14ac:dyDescent="0.3">
      <c r="A72" s="626" t="s">
        <v>1400</v>
      </c>
      <c r="B72" s="627" t="s">
        <v>1424</v>
      </c>
      <c r="C72" s="627" t="s">
        <v>512</v>
      </c>
      <c r="D72" s="627" t="s">
        <v>1384</v>
      </c>
      <c r="E72" s="627" t="s">
        <v>1425</v>
      </c>
      <c r="F72" s="627" t="s">
        <v>1430</v>
      </c>
      <c r="G72" s="627" t="s">
        <v>1431</v>
      </c>
      <c r="H72" s="644">
        <v>10.4</v>
      </c>
      <c r="I72" s="644">
        <v>10450.17</v>
      </c>
      <c r="J72" s="627">
        <v>1</v>
      </c>
      <c r="K72" s="627">
        <v>1004.8240384615384</v>
      </c>
      <c r="L72" s="644"/>
      <c r="M72" s="644"/>
      <c r="N72" s="627"/>
      <c r="O72" s="627"/>
      <c r="P72" s="644"/>
      <c r="Q72" s="644"/>
      <c r="R72" s="632"/>
      <c r="S72" s="645"/>
    </row>
    <row r="73" spans="1:19" ht="14.4" customHeight="1" x14ac:dyDescent="0.3">
      <c r="A73" s="626" t="s">
        <v>1400</v>
      </c>
      <c r="B73" s="627" t="s">
        <v>1424</v>
      </c>
      <c r="C73" s="627" t="s">
        <v>512</v>
      </c>
      <c r="D73" s="627" t="s">
        <v>1384</v>
      </c>
      <c r="E73" s="627" t="s">
        <v>1425</v>
      </c>
      <c r="F73" s="627" t="s">
        <v>1432</v>
      </c>
      <c r="G73" s="627" t="s">
        <v>656</v>
      </c>
      <c r="H73" s="644">
        <v>0.62000000000000011</v>
      </c>
      <c r="I73" s="644">
        <v>6130.46</v>
      </c>
      <c r="J73" s="627">
        <v>1</v>
      </c>
      <c r="K73" s="627">
        <v>9887.8387096774186</v>
      </c>
      <c r="L73" s="644">
        <v>0.15000000000000002</v>
      </c>
      <c r="M73" s="644">
        <v>1483.17</v>
      </c>
      <c r="N73" s="627">
        <v>0.2419345367231823</v>
      </c>
      <c r="O73" s="627">
        <v>9887.7999999999993</v>
      </c>
      <c r="P73" s="644">
        <v>0.71</v>
      </c>
      <c r="Q73" s="644">
        <v>6211.9299999999994</v>
      </c>
      <c r="R73" s="632">
        <v>1.013289377958587</v>
      </c>
      <c r="S73" s="645">
        <v>8749.1971830985913</v>
      </c>
    </row>
    <row r="74" spans="1:19" ht="14.4" customHeight="1" x14ac:dyDescent="0.3">
      <c r="A74" s="626" t="s">
        <v>1400</v>
      </c>
      <c r="B74" s="627" t="s">
        <v>1424</v>
      </c>
      <c r="C74" s="627" t="s">
        <v>512</v>
      </c>
      <c r="D74" s="627" t="s">
        <v>1384</v>
      </c>
      <c r="E74" s="627" t="s">
        <v>1425</v>
      </c>
      <c r="F74" s="627" t="s">
        <v>1433</v>
      </c>
      <c r="G74" s="627" t="s">
        <v>656</v>
      </c>
      <c r="H74" s="644"/>
      <c r="I74" s="644"/>
      <c r="J74" s="627"/>
      <c r="K74" s="627"/>
      <c r="L74" s="644"/>
      <c r="M74" s="644"/>
      <c r="N74" s="627"/>
      <c r="O74" s="627"/>
      <c r="P74" s="644">
        <v>0.05</v>
      </c>
      <c r="Q74" s="644">
        <v>221.53</v>
      </c>
      <c r="R74" s="632"/>
      <c r="S74" s="645">
        <v>4430.5999999999995</v>
      </c>
    </row>
    <row r="75" spans="1:19" ht="14.4" customHeight="1" x14ac:dyDescent="0.3">
      <c r="A75" s="626" t="s">
        <v>1400</v>
      </c>
      <c r="B75" s="627" t="s">
        <v>1424</v>
      </c>
      <c r="C75" s="627" t="s">
        <v>512</v>
      </c>
      <c r="D75" s="627" t="s">
        <v>1384</v>
      </c>
      <c r="E75" s="627" t="s">
        <v>1425</v>
      </c>
      <c r="F75" s="627" t="s">
        <v>1434</v>
      </c>
      <c r="G75" s="627" t="s">
        <v>565</v>
      </c>
      <c r="H75" s="644">
        <v>6</v>
      </c>
      <c r="I75" s="644">
        <v>5060.76</v>
      </c>
      <c r="J75" s="627">
        <v>1</v>
      </c>
      <c r="K75" s="627">
        <v>843.46</v>
      </c>
      <c r="L75" s="644">
        <v>11</v>
      </c>
      <c r="M75" s="644">
        <v>9278.0600000000013</v>
      </c>
      <c r="N75" s="627">
        <v>1.8333333333333335</v>
      </c>
      <c r="O75" s="627">
        <v>843.46000000000015</v>
      </c>
      <c r="P75" s="644">
        <v>10</v>
      </c>
      <c r="Q75" s="644">
        <v>5170</v>
      </c>
      <c r="R75" s="632">
        <v>1.0215856906867742</v>
      </c>
      <c r="S75" s="645">
        <v>517</v>
      </c>
    </row>
    <row r="76" spans="1:19" ht="14.4" customHeight="1" x14ac:dyDescent="0.3">
      <c r="A76" s="626" t="s">
        <v>1400</v>
      </c>
      <c r="B76" s="627" t="s">
        <v>1424</v>
      </c>
      <c r="C76" s="627" t="s">
        <v>512</v>
      </c>
      <c r="D76" s="627" t="s">
        <v>1384</v>
      </c>
      <c r="E76" s="627" t="s">
        <v>1425</v>
      </c>
      <c r="F76" s="627" t="s">
        <v>1436</v>
      </c>
      <c r="G76" s="627" t="s">
        <v>1437</v>
      </c>
      <c r="H76" s="644">
        <v>0.02</v>
      </c>
      <c r="I76" s="644">
        <v>90.95</v>
      </c>
      <c r="J76" s="627">
        <v>1</v>
      </c>
      <c r="K76" s="627">
        <v>4547.5</v>
      </c>
      <c r="L76" s="644">
        <v>0.2</v>
      </c>
      <c r="M76" s="644">
        <v>909.52</v>
      </c>
      <c r="N76" s="627">
        <v>10.000219901044529</v>
      </c>
      <c r="O76" s="627">
        <v>4547.5999999999995</v>
      </c>
      <c r="P76" s="644"/>
      <c r="Q76" s="644"/>
      <c r="R76" s="632"/>
      <c r="S76" s="645"/>
    </row>
    <row r="77" spans="1:19" ht="14.4" customHeight="1" x14ac:dyDescent="0.3">
      <c r="A77" s="626" t="s">
        <v>1400</v>
      </c>
      <c r="B77" s="627" t="s">
        <v>1424</v>
      </c>
      <c r="C77" s="627" t="s">
        <v>512</v>
      </c>
      <c r="D77" s="627" t="s">
        <v>1384</v>
      </c>
      <c r="E77" s="627" t="s">
        <v>1425</v>
      </c>
      <c r="F77" s="627" t="s">
        <v>1438</v>
      </c>
      <c r="G77" s="627" t="s">
        <v>1437</v>
      </c>
      <c r="H77" s="644">
        <v>0.61</v>
      </c>
      <c r="I77" s="644">
        <v>5548.05</v>
      </c>
      <c r="J77" s="627">
        <v>1</v>
      </c>
      <c r="K77" s="627">
        <v>9095.1639344262294</v>
      </c>
      <c r="L77" s="644"/>
      <c r="M77" s="644"/>
      <c r="N77" s="627"/>
      <c r="O77" s="627"/>
      <c r="P77" s="644"/>
      <c r="Q77" s="644"/>
      <c r="R77" s="632"/>
      <c r="S77" s="645"/>
    </row>
    <row r="78" spans="1:19" ht="14.4" customHeight="1" x14ac:dyDescent="0.3">
      <c r="A78" s="626" t="s">
        <v>1400</v>
      </c>
      <c r="B78" s="627" t="s">
        <v>1424</v>
      </c>
      <c r="C78" s="627" t="s">
        <v>512</v>
      </c>
      <c r="D78" s="627" t="s">
        <v>1384</v>
      </c>
      <c r="E78" s="627" t="s">
        <v>1425</v>
      </c>
      <c r="F78" s="627" t="s">
        <v>1439</v>
      </c>
      <c r="G78" s="627" t="s">
        <v>1440</v>
      </c>
      <c r="H78" s="644">
        <v>0.1</v>
      </c>
      <c r="I78" s="644">
        <v>194.93</v>
      </c>
      <c r="J78" s="627">
        <v>1</v>
      </c>
      <c r="K78" s="627">
        <v>1949.3</v>
      </c>
      <c r="L78" s="644">
        <v>0.1</v>
      </c>
      <c r="M78" s="644">
        <v>194.93</v>
      </c>
      <c r="N78" s="627">
        <v>1</v>
      </c>
      <c r="O78" s="627">
        <v>1949.3</v>
      </c>
      <c r="P78" s="644"/>
      <c r="Q78" s="644"/>
      <c r="R78" s="632"/>
      <c r="S78" s="645"/>
    </row>
    <row r="79" spans="1:19" ht="14.4" customHeight="1" x14ac:dyDescent="0.3">
      <c r="A79" s="626" t="s">
        <v>1400</v>
      </c>
      <c r="B79" s="627" t="s">
        <v>1424</v>
      </c>
      <c r="C79" s="627" t="s">
        <v>512</v>
      </c>
      <c r="D79" s="627" t="s">
        <v>1384</v>
      </c>
      <c r="E79" s="627" t="s">
        <v>1425</v>
      </c>
      <c r="F79" s="627" t="s">
        <v>1441</v>
      </c>
      <c r="G79" s="627" t="s">
        <v>1437</v>
      </c>
      <c r="H79" s="644">
        <v>16.499999999999996</v>
      </c>
      <c r="I79" s="644">
        <v>30014.089999999997</v>
      </c>
      <c r="J79" s="627">
        <v>1</v>
      </c>
      <c r="K79" s="627">
        <v>1819.0357575757578</v>
      </c>
      <c r="L79" s="644">
        <v>11.94</v>
      </c>
      <c r="M79" s="644">
        <v>21710.2</v>
      </c>
      <c r="N79" s="627">
        <v>0.72333360764894095</v>
      </c>
      <c r="O79" s="627">
        <v>1818.2747068676717</v>
      </c>
      <c r="P79" s="644"/>
      <c r="Q79" s="644"/>
      <c r="R79" s="632"/>
      <c r="S79" s="645"/>
    </row>
    <row r="80" spans="1:19" ht="14.4" customHeight="1" x14ac:dyDescent="0.3">
      <c r="A80" s="626" t="s">
        <v>1400</v>
      </c>
      <c r="B80" s="627" t="s">
        <v>1424</v>
      </c>
      <c r="C80" s="627" t="s">
        <v>512</v>
      </c>
      <c r="D80" s="627" t="s">
        <v>1384</v>
      </c>
      <c r="E80" s="627" t="s">
        <v>1425</v>
      </c>
      <c r="F80" s="627" t="s">
        <v>1442</v>
      </c>
      <c r="G80" s="627" t="s">
        <v>571</v>
      </c>
      <c r="H80" s="644">
        <v>0.4</v>
      </c>
      <c r="I80" s="644">
        <v>207.04000000000002</v>
      </c>
      <c r="J80" s="627">
        <v>1</v>
      </c>
      <c r="K80" s="627">
        <v>517.6</v>
      </c>
      <c r="L80" s="644">
        <v>0.25</v>
      </c>
      <c r="M80" s="644">
        <v>129.4</v>
      </c>
      <c r="N80" s="627">
        <v>0.625</v>
      </c>
      <c r="O80" s="627">
        <v>517.6</v>
      </c>
      <c r="P80" s="644"/>
      <c r="Q80" s="644"/>
      <c r="R80" s="632"/>
      <c r="S80" s="645"/>
    </row>
    <row r="81" spans="1:19" ht="14.4" customHeight="1" x14ac:dyDescent="0.3">
      <c r="A81" s="626" t="s">
        <v>1400</v>
      </c>
      <c r="B81" s="627" t="s">
        <v>1424</v>
      </c>
      <c r="C81" s="627" t="s">
        <v>512</v>
      </c>
      <c r="D81" s="627" t="s">
        <v>1384</v>
      </c>
      <c r="E81" s="627" t="s">
        <v>1425</v>
      </c>
      <c r="F81" s="627" t="s">
        <v>1443</v>
      </c>
      <c r="G81" s="627" t="s">
        <v>573</v>
      </c>
      <c r="H81" s="644">
        <v>0.1</v>
      </c>
      <c r="I81" s="644">
        <v>90.38</v>
      </c>
      <c r="J81" s="627">
        <v>1</v>
      </c>
      <c r="K81" s="627">
        <v>903.8</v>
      </c>
      <c r="L81" s="644">
        <v>0.25</v>
      </c>
      <c r="M81" s="644">
        <v>225.95</v>
      </c>
      <c r="N81" s="627">
        <v>2.5</v>
      </c>
      <c r="O81" s="627">
        <v>903.8</v>
      </c>
      <c r="P81" s="644">
        <v>0.05</v>
      </c>
      <c r="Q81" s="644">
        <v>35.94</v>
      </c>
      <c r="R81" s="632">
        <v>0.39765434830714758</v>
      </c>
      <c r="S81" s="645">
        <v>718.8</v>
      </c>
    </row>
    <row r="82" spans="1:19" ht="14.4" customHeight="1" x14ac:dyDescent="0.3">
      <c r="A82" s="626" t="s">
        <v>1400</v>
      </c>
      <c r="B82" s="627" t="s">
        <v>1424</v>
      </c>
      <c r="C82" s="627" t="s">
        <v>512</v>
      </c>
      <c r="D82" s="627" t="s">
        <v>1384</v>
      </c>
      <c r="E82" s="627" t="s">
        <v>1425</v>
      </c>
      <c r="F82" s="627" t="s">
        <v>1444</v>
      </c>
      <c r="G82" s="627" t="s">
        <v>1437</v>
      </c>
      <c r="H82" s="644">
        <v>0.19000000000000003</v>
      </c>
      <c r="I82" s="644">
        <v>8112.9</v>
      </c>
      <c r="J82" s="627">
        <v>1</v>
      </c>
      <c r="K82" s="627">
        <v>42699.473684210519</v>
      </c>
      <c r="L82" s="644">
        <v>1.8100000000000005</v>
      </c>
      <c r="M82" s="644">
        <v>65230.739999999983</v>
      </c>
      <c r="N82" s="627">
        <v>8.0403727397108291</v>
      </c>
      <c r="O82" s="627">
        <v>36039.082872928157</v>
      </c>
      <c r="P82" s="644"/>
      <c r="Q82" s="644"/>
      <c r="R82" s="632"/>
      <c r="S82" s="645"/>
    </row>
    <row r="83" spans="1:19" ht="14.4" customHeight="1" x14ac:dyDescent="0.3">
      <c r="A83" s="626" t="s">
        <v>1400</v>
      </c>
      <c r="B83" s="627" t="s">
        <v>1424</v>
      </c>
      <c r="C83" s="627" t="s">
        <v>512</v>
      </c>
      <c r="D83" s="627" t="s">
        <v>1384</v>
      </c>
      <c r="E83" s="627" t="s">
        <v>1425</v>
      </c>
      <c r="F83" s="627" t="s">
        <v>1445</v>
      </c>
      <c r="G83" s="627" t="s">
        <v>1437</v>
      </c>
      <c r="H83" s="644"/>
      <c r="I83" s="644"/>
      <c r="J83" s="627"/>
      <c r="K83" s="627"/>
      <c r="L83" s="644"/>
      <c r="M83" s="644"/>
      <c r="N83" s="627"/>
      <c r="O83" s="627"/>
      <c r="P83" s="644">
        <v>17.450000000000003</v>
      </c>
      <c r="Q83" s="644">
        <v>11438.840000000002</v>
      </c>
      <c r="R83" s="632"/>
      <c r="S83" s="645">
        <v>655.5209169054441</v>
      </c>
    </row>
    <row r="84" spans="1:19" ht="14.4" customHeight="1" x14ac:dyDescent="0.3">
      <c r="A84" s="626" t="s">
        <v>1400</v>
      </c>
      <c r="B84" s="627" t="s">
        <v>1424</v>
      </c>
      <c r="C84" s="627" t="s">
        <v>512</v>
      </c>
      <c r="D84" s="627" t="s">
        <v>1384</v>
      </c>
      <c r="E84" s="627" t="s">
        <v>1425</v>
      </c>
      <c r="F84" s="627" t="s">
        <v>1446</v>
      </c>
      <c r="G84" s="627" t="s">
        <v>1437</v>
      </c>
      <c r="H84" s="644"/>
      <c r="I84" s="644"/>
      <c r="J84" s="627"/>
      <c r="K84" s="627"/>
      <c r="L84" s="644"/>
      <c r="M84" s="644"/>
      <c r="N84" s="627"/>
      <c r="O84" s="627"/>
      <c r="P84" s="644">
        <v>0.66000000000000014</v>
      </c>
      <c r="Q84" s="644">
        <v>7572.9800000000005</v>
      </c>
      <c r="R84" s="632"/>
      <c r="S84" s="645">
        <v>11474.21212121212</v>
      </c>
    </row>
    <row r="85" spans="1:19" ht="14.4" customHeight="1" x14ac:dyDescent="0.3">
      <c r="A85" s="626" t="s">
        <v>1400</v>
      </c>
      <c r="B85" s="627" t="s">
        <v>1424</v>
      </c>
      <c r="C85" s="627" t="s">
        <v>512</v>
      </c>
      <c r="D85" s="627" t="s">
        <v>1384</v>
      </c>
      <c r="E85" s="627" t="s">
        <v>1425</v>
      </c>
      <c r="F85" s="627" t="s">
        <v>1448</v>
      </c>
      <c r="G85" s="627" t="s">
        <v>641</v>
      </c>
      <c r="H85" s="644"/>
      <c r="I85" s="644"/>
      <c r="J85" s="627"/>
      <c r="K85" s="627"/>
      <c r="L85" s="644"/>
      <c r="M85" s="644"/>
      <c r="N85" s="627"/>
      <c r="O85" s="627"/>
      <c r="P85" s="644">
        <v>0.99</v>
      </c>
      <c r="Q85" s="644">
        <v>1442.01</v>
      </c>
      <c r="R85" s="632"/>
      <c r="S85" s="645">
        <v>1456.5757575757575</v>
      </c>
    </row>
    <row r="86" spans="1:19" ht="14.4" customHeight="1" x14ac:dyDescent="0.3">
      <c r="A86" s="626" t="s">
        <v>1400</v>
      </c>
      <c r="B86" s="627" t="s">
        <v>1424</v>
      </c>
      <c r="C86" s="627" t="s">
        <v>512</v>
      </c>
      <c r="D86" s="627" t="s">
        <v>1384</v>
      </c>
      <c r="E86" s="627" t="s">
        <v>1425</v>
      </c>
      <c r="F86" s="627" t="s">
        <v>1449</v>
      </c>
      <c r="G86" s="627" t="s">
        <v>641</v>
      </c>
      <c r="H86" s="644"/>
      <c r="I86" s="644"/>
      <c r="J86" s="627"/>
      <c r="K86" s="627"/>
      <c r="L86" s="644"/>
      <c r="M86" s="644"/>
      <c r="N86" s="627"/>
      <c r="O86" s="627"/>
      <c r="P86" s="644">
        <v>0.60000000000000009</v>
      </c>
      <c r="Q86" s="644">
        <v>2751.6800000000003</v>
      </c>
      <c r="R86" s="632"/>
      <c r="S86" s="645">
        <v>4586.1333333333332</v>
      </c>
    </row>
    <row r="87" spans="1:19" ht="14.4" customHeight="1" x14ac:dyDescent="0.3">
      <c r="A87" s="626" t="s">
        <v>1400</v>
      </c>
      <c r="B87" s="627" t="s">
        <v>1424</v>
      </c>
      <c r="C87" s="627" t="s">
        <v>512</v>
      </c>
      <c r="D87" s="627" t="s">
        <v>1384</v>
      </c>
      <c r="E87" s="627" t="s">
        <v>1425</v>
      </c>
      <c r="F87" s="627" t="s">
        <v>1450</v>
      </c>
      <c r="G87" s="627" t="s">
        <v>1440</v>
      </c>
      <c r="H87" s="644"/>
      <c r="I87" s="644"/>
      <c r="J87" s="627"/>
      <c r="K87" s="627"/>
      <c r="L87" s="644"/>
      <c r="M87" s="644"/>
      <c r="N87" s="627"/>
      <c r="O87" s="627"/>
      <c r="P87" s="644">
        <v>0.2</v>
      </c>
      <c r="Q87" s="644">
        <v>106.46</v>
      </c>
      <c r="R87" s="632"/>
      <c r="S87" s="645">
        <v>532.29999999999995</v>
      </c>
    </row>
    <row r="88" spans="1:19" ht="14.4" customHeight="1" x14ac:dyDescent="0.3">
      <c r="A88" s="626" t="s">
        <v>1400</v>
      </c>
      <c r="B88" s="627" t="s">
        <v>1424</v>
      </c>
      <c r="C88" s="627" t="s">
        <v>512</v>
      </c>
      <c r="D88" s="627" t="s">
        <v>1384</v>
      </c>
      <c r="E88" s="627" t="s">
        <v>1402</v>
      </c>
      <c r="F88" s="627" t="s">
        <v>1452</v>
      </c>
      <c r="G88" s="627" t="s">
        <v>1453</v>
      </c>
      <c r="H88" s="644"/>
      <c r="I88" s="644"/>
      <c r="J88" s="627"/>
      <c r="K88" s="627"/>
      <c r="L88" s="644">
        <v>1</v>
      </c>
      <c r="M88" s="644">
        <v>893.9</v>
      </c>
      <c r="N88" s="627"/>
      <c r="O88" s="627">
        <v>893.9</v>
      </c>
      <c r="P88" s="644"/>
      <c r="Q88" s="644"/>
      <c r="R88" s="632"/>
      <c r="S88" s="645"/>
    </row>
    <row r="89" spans="1:19" ht="14.4" customHeight="1" x14ac:dyDescent="0.3">
      <c r="A89" s="626" t="s">
        <v>1400</v>
      </c>
      <c r="B89" s="627" t="s">
        <v>1424</v>
      </c>
      <c r="C89" s="627" t="s">
        <v>512</v>
      </c>
      <c r="D89" s="627" t="s">
        <v>1384</v>
      </c>
      <c r="E89" s="627" t="s">
        <v>1402</v>
      </c>
      <c r="F89" s="627" t="s">
        <v>1405</v>
      </c>
      <c r="G89" s="627" t="s">
        <v>1406</v>
      </c>
      <c r="H89" s="644"/>
      <c r="I89" s="644"/>
      <c r="J89" s="627"/>
      <c r="K89" s="627"/>
      <c r="L89" s="644">
        <v>1</v>
      </c>
      <c r="M89" s="644">
        <v>511</v>
      </c>
      <c r="N89" s="627"/>
      <c r="O89" s="627">
        <v>511</v>
      </c>
      <c r="P89" s="644"/>
      <c r="Q89" s="644"/>
      <c r="R89" s="632"/>
      <c r="S89" s="645"/>
    </row>
    <row r="90" spans="1:19" ht="14.4" customHeight="1" x14ac:dyDescent="0.3">
      <c r="A90" s="626" t="s">
        <v>1400</v>
      </c>
      <c r="B90" s="627" t="s">
        <v>1424</v>
      </c>
      <c r="C90" s="627" t="s">
        <v>512</v>
      </c>
      <c r="D90" s="627" t="s">
        <v>1384</v>
      </c>
      <c r="E90" s="627" t="s">
        <v>1407</v>
      </c>
      <c r="F90" s="627" t="s">
        <v>1460</v>
      </c>
      <c r="G90" s="627" t="s">
        <v>1461</v>
      </c>
      <c r="H90" s="644">
        <v>7</v>
      </c>
      <c r="I90" s="644">
        <v>1435</v>
      </c>
      <c r="J90" s="627">
        <v>1</v>
      </c>
      <c r="K90" s="627">
        <v>205</v>
      </c>
      <c r="L90" s="644">
        <v>4</v>
      </c>
      <c r="M90" s="644">
        <v>824</v>
      </c>
      <c r="N90" s="627">
        <v>0.57421602787456449</v>
      </c>
      <c r="O90" s="627">
        <v>206</v>
      </c>
      <c r="P90" s="644">
        <v>1</v>
      </c>
      <c r="Q90" s="644">
        <v>207</v>
      </c>
      <c r="R90" s="632">
        <v>0.14425087108013937</v>
      </c>
      <c r="S90" s="645">
        <v>207</v>
      </c>
    </row>
    <row r="91" spans="1:19" ht="14.4" customHeight="1" x14ac:dyDescent="0.3">
      <c r="A91" s="626" t="s">
        <v>1400</v>
      </c>
      <c r="B91" s="627" t="s">
        <v>1424</v>
      </c>
      <c r="C91" s="627" t="s">
        <v>512</v>
      </c>
      <c r="D91" s="627" t="s">
        <v>1384</v>
      </c>
      <c r="E91" s="627" t="s">
        <v>1407</v>
      </c>
      <c r="F91" s="627" t="s">
        <v>1462</v>
      </c>
      <c r="G91" s="627" t="s">
        <v>1463</v>
      </c>
      <c r="H91" s="644"/>
      <c r="I91" s="644"/>
      <c r="J91" s="627"/>
      <c r="K91" s="627"/>
      <c r="L91" s="644">
        <v>1</v>
      </c>
      <c r="M91" s="644">
        <v>37</v>
      </c>
      <c r="N91" s="627"/>
      <c r="O91" s="627">
        <v>37</v>
      </c>
      <c r="P91" s="644"/>
      <c r="Q91" s="644"/>
      <c r="R91" s="632"/>
      <c r="S91" s="645"/>
    </row>
    <row r="92" spans="1:19" ht="14.4" customHeight="1" x14ac:dyDescent="0.3">
      <c r="A92" s="626" t="s">
        <v>1400</v>
      </c>
      <c r="B92" s="627" t="s">
        <v>1424</v>
      </c>
      <c r="C92" s="627" t="s">
        <v>512</v>
      </c>
      <c r="D92" s="627" t="s">
        <v>1384</v>
      </c>
      <c r="E92" s="627" t="s">
        <v>1407</v>
      </c>
      <c r="F92" s="627" t="s">
        <v>1464</v>
      </c>
      <c r="G92" s="627" t="s">
        <v>1465</v>
      </c>
      <c r="H92" s="644">
        <v>39</v>
      </c>
      <c r="I92" s="644">
        <v>8307</v>
      </c>
      <c r="J92" s="627">
        <v>1</v>
      </c>
      <c r="K92" s="627">
        <v>213</v>
      </c>
      <c r="L92" s="644">
        <v>16</v>
      </c>
      <c r="M92" s="644">
        <v>3424</v>
      </c>
      <c r="N92" s="627">
        <v>0.41218249668953894</v>
      </c>
      <c r="O92" s="627">
        <v>214</v>
      </c>
      <c r="P92" s="644">
        <v>16</v>
      </c>
      <c r="Q92" s="644">
        <v>3440</v>
      </c>
      <c r="R92" s="632">
        <v>0.41410858312266763</v>
      </c>
      <c r="S92" s="645">
        <v>215</v>
      </c>
    </row>
    <row r="93" spans="1:19" ht="14.4" customHeight="1" x14ac:dyDescent="0.3">
      <c r="A93" s="626" t="s">
        <v>1400</v>
      </c>
      <c r="B93" s="627" t="s">
        <v>1424</v>
      </c>
      <c r="C93" s="627" t="s">
        <v>512</v>
      </c>
      <c r="D93" s="627" t="s">
        <v>1384</v>
      </c>
      <c r="E93" s="627" t="s">
        <v>1407</v>
      </c>
      <c r="F93" s="627" t="s">
        <v>1466</v>
      </c>
      <c r="G93" s="627" t="s">
        <v>1467</v>
      </c>
      <c r="H93" s="644">
        <v>91</v>
      </c>
      <c r="I93" s="644">
        <v>14105</v>
      </c>
      <c r="J93" s="627">
        <v>1</v>
      </c>
      <c r="K93" s="627">
        <v>155</v>
      </c>
      <c r="L93" s="644">
        <v>31</v>
      </c>
      <c r="M93" s="644">
        <v>4805</v>
      </c>
      <c r="N93" s="627">
        <v>0.34065934065934067</v>
      </c>
      <c r="O93" s="627">
        <v>155</v>
      </c>
      <c r="P93" s="644">
        <v>24</v>
      </c>
      <c r="Q93" s="644">
        <v>3744</v>
      </c>
      <c r="R93" s="632">
        <v>0.26543778801843321</v>
      </c>
      <c r="S93" s="645">
        <v>156</v>
      </c>
    </row>
    <row r="94" spans="1:19" ht="14.4" customHeight="1" x14ac:dyDescent="0.3">
      <c r="A94" s="626" t="s">
        <v>1400</v>
      </c>
      <c r="B94" s="627" t="s">
        <v>1424</v>
      </c>
      <c r="C94" s="627" t="s">
        <v>512</v>
      </c>
      <c r="D94" s="627" t="s">
        <v>1384</v>
      </c>
      <c r="E94" s="627" t="s">
        <v>1407</v>
      </c>
      <c r="F94" s="627" t="s">
        <v>1468</v>
      </c>
      <c r="G94" s="627" t="s">
        <v>1469</v>
      </c>
      <c r="H94" s="644">
        <v>69</v>
      </c>
      <c r="I94" s="644">
        <v>12903</v>
      </c>
      <c r="J94" s="627">
        <v>1</v>
      </c>
      <c r="K94" s="627">
        <v>187</v>
      </c>
      <c r="L94" s="644">
        <v>48</v>
      </c>
      <c r="M94" s="644">
        <v>8976</v>
      </c>
      <c r="N94" s="627">
        <v>0.69565217391304346</v>
      </c>
      <c r="O94" s="627">
        <v>187</v>
      </c>
      <c r="P94" s="644">
        <v>36</v>
      </c>
      <c r="Q94" s="644">
        <v>6768</v>
      </c>
      <c r="R94" s="632">
        <v>0.52452917926063702</v>
      </c>
      <c r="S94" s="645">
        <v>188</v>
      </c>
    </row>
    <row r="95" spans="1:19" ht="14.4" customHeight="1" x14ac:dyDescent="0.3">
      <c r="A95" s="626" t="s">
        <v>1400</v>
      </c>
      <c r="B95" s="627" t="s">
        <v>1424</v>
      </c>
      <c r="C95" s="627" t="s">
        <v>512</v>
      </c>
      <c r="D95" s="627" t="s">
        <v>1384</v>
      </c>
      <c r="E95" s="627" t="s">
        <v>1407</v>
      </c>
      <c r="F95" s="627" t="s">
        <v>1470</v>
      </c>
      <c r="G95" s="627" t="s">
        <v>1471</v>
      </c>
      <c r="H95" s="644">
        <v>40</v>
      </c>
      <c r="I95" s="644">
        <v>5120</v>
      </c>
      <c r="J95" s="627">
        <v>1</v>
      </c>
      <c r="K95" s="627">
        <v>128</v>
      </c>
      <c r="L95" s="644">
        <v>16</v>
      </c>
      <c r="M95" s="644">
        <v>2048</v>
      </c>
      <c r="N95" s="627">
        <v>0.4</v>
      </c>
      <c r="O95" s="627">
        <v>128</v>
      </c>
      <c r="P95" s="644">
        <v>27</v>
      </c>
      <c r="Q95" s="644">
        <v>3483</v>
      </c>
      <c r="R95" s="632">
        <v>0.68027343750000002</v>
      </c>
      <c r="S95" s="645">
        <v>129</v>
      </c>
    </row>
    <row r="96" spans="1:19" ht="14.4" customHeight="1" x14ac:dyDescent="0.3">
      <c r="A96" s="626" t="s">
        <v>1400</v>
      </c>
      <c r="B96" s="627" t="s">
        <v>1424</v>
      </c>
      <c r="C96" s="627" t="s">
        <v>512</v>
      </c>
      <c r="D96" s="627" t="s">
        <v>1384</v>
      </c>
      <c r="E96" s="627" t="s">
        <v>1407</v>
      </c>
      <c r="F96" s="627" t="s">
        <v>1472</v>
      </c>
      <c r="G96" s="627" t="s">
        <v>1473</v>
      </c>
      <c r="H96" s="644">
        <v>95</v>
      </c>
      <c r="I96" s="644">
        <v>21185</v>
      </c>
      <c r="J96" s="627">
        <v>1</v>
      </c>
      <c r="K96" s="627">
        <v>223</v>
      </c>
      <c r="L96" s="644">
        <v>17</v>
      </c>
      <c r="M96" s="644">
        <v>3808</v>
      </c>
      <c r="N96" s="627">
        <v>0.17974982298796319</v>
      </c>
      <c r="O96" s="627">
        <v>224</v>
      </c>
      <c r="P96" s="644">
        <v>23</v>
      </c>
      <c r="Q96" s="644">
        <v>5175</v>
      </c>
      <c r="R96" s="632">
        <v>0.24427661080953506</v>
      </c>
      <c r="S96" s="645">
        <v>225</v>
      </c>
    </row>
    <row r="97" spans="1:19" ht="14.4" customHeight="1" x14ac:dyDescent="0.3">
      <c r="A97" s="626" t="s">
        <v>1400</v>
      </c>
      <c r="B97" s="627" t="s">
        <v>1424</v>
      </c>
      <c r="C97" s="627" t="s">
        <v>512</v>
      </c>
      <c r="D97" s="627" t="s">
        <v>1384</v>
      </c>
      <c r="E97" s="627" t="s">
        <v>1407</v>
      </c>
      <c r="F97" s="627" t="s">
        <v>1474</v>
      </c>
      <c r="G97" s="627" t="s">
        <v>1475</v>
      </c>
      <c r="H97" s="644">
        <v>27</v>
      </c>
      <c r="I97" s="644">
        <v>6021</v>
      </c>
      <c r="J97" s="627">
        <v>1</v>
      </c>
      <c r="K97" s="627">
        <v>223</v>
      </c>
      <c r="L97" s="644">
        <v>10</v>
      </c>
      <c r="M97" s="644">
        <v>2240</v>
      </c>
      <c r="N97" s="627">
        <v>0.37203122404916128</v>
      </c>
      <c r="O97" s="627">
        <v>224</v>
      </c>
      <c r="P97" s="644">
        <v>9</v>
      </c>
      <c r="Q97" s="644">
        <v>2025</v>
      </c>
      <c r="R97" s="632">
        <v>0.33632286995515698</v>
      </c>
      <c r="S97" s="645">
        <v>225</v>
      </c>
    </row>
    <row r="98" spans="1:19" ht="14.4" customHeight="1" x14ac:dyDescent="0.3">
      <c r="A98" s="626" t="s">
        <v>1400</v>
      </c>
      <c r="B98" s="627" t="s">
        <v>1424</v>
      </c>
      <c r="C98" s="627" t="s">
        <v>512</v>
      </c>
      <c r="D98" s="627" t="s">
        <v>1384</v>
      </c>
      <c r="E98" s="627" t="s">
        <v>1407</v>
      </c>
      <c r="F98" s="627" t="s">
        <v>1476</v>
      </c>
      <c r="G98" s="627" t="s">
        <v>1477</v>
      </c>
      <c r="H98" s="644">
        <v>1</v>
      </c>
      <c r="I98" s="644">
        <v>353</v>
      </c>
      <c r="J98" s="627">
        <v>1</v>
      </c>
      <c r="K98" s="627">
        <v>353</v>
      </c>
      <c r="L98" s="644"/>
      <c r="M98" s="644"/>
      <c r="N98" s="627"/>
      <c r="O98" s="627"/>
      <c r="P98" s="644"/>
      <c r="Q98" s="644"/>
      <c r="R98" s="632"/>
      <c r="S98" s="645"/>
    </row>
    <row r="99" spans="1:19" ht="14.4" customHeight="1" x14ac:dyDescent="0.3">
      <c r="A99" s="626" t="s">
        <v>1400</v>
      </c>
      <c r="B99" s="627" t="s">
        <v>1424</v>
      </c>
      <c r="C99" s="627" t="s">
        <v>512</v>
      </c>
      <c r="D99" s="627" t="s">
        <v>1384</v>
      </c>
      <c r="E99" s="627" t="s">
        <v>1407</v>
      </c>
      <c r="F99" s="627" t="s">
        <v>1478</v>
      </c>
      <c r="G99" s="627" t="s">
        <v>1479</v>
      </c>
      <c r="H99" s="644">
        <v>125</v>
      </c>
      <c r="I99" s="644">
        <v>28125</v>
      </c>
      <c r="J99" s="627">
        <v>1</v>
      </c>
      <c r="K99" s="627">
        <v>225</v>
      </c>
      <c r="L99" s="644">
        <v>75</v>
      </c>
      <c r="M99" s="644">
        <v>16950</v>
      </c>
      <c r="N99" s="627">
        <v>0.60266666666666668</v>
      </c>
      <c r="O99" s="627">
        <v>226</v>
      </c>
      <c r="P99" s="644">
        <v>49</v>
      </c>
      <c r="Q99" s="644">
        <v>11123</v>
      </c>
      <c r="R99" s="632">
        <v>0.39548444444444447</v>
      </c>
      <c r="S99" s="645">
        <v>227</v>
      </c>
    </row>
    <row r="100" spans="1:19" ht="14.4" customHeight="1" x14ac:dyDescent="0.3">
      <c r="A100" s="626" t="s">
        <v>1400</v>
      </c>
      <c r="B100" s="627" t="s">
        <v>1424</v>
      </c>
      <c r="C100" s="627" t="s">
        <v>512</v>
      </c>
      <c r="D100" s="627" t="s">
        <v>1384</v>
      </c>
      <c r="E100" s="627" t="s">
        <v>1407</v>
      </c>
      <c r="F100" s="627" t="s">
        <v>1480</v>
      </c>
      <c r="G100" s="627" t="s">
        <v>1481</v>
      </c>
      <c r="H100" s="644"/>
      <c r="I100" s="644"/>
      <c r="J100" s="627"/>
      <c r="K100" s="627"/>
      <c r="L100" s="644">
        <v>1</v>
      </c>
      <c r="M100" s="644">
        <v>626</v>
      </c>
      <c r="N100" s="627"/>
      <c r="O100" s="627">
        <v>626</v>
      </c>
      <c r="P100" s="644"/>
      <c r="Q100" s="644"/>
      <c r="R100" s="632"/>
      <c r="S100" s="645"/>
    </row>
    <row r="101" spans="1:19" ht="14.4" customHeight="1" x14ac:dyDescent="0.3">
      <c r="A101" s="626" t="s">
        <v>1400</v>
      </c>
      <c r="B101" s="627" t="s">
        <v>1424</v>
      </c>
      <c r="C101" s="627" t="s">
        <v>512</v>
      </c>
      <c r="D101" s="627" t="s">
        <v>1384</v>
      </c>
      <c r="E101" s="627" t="s">
        <v>1407</v>
      </c>
      <c r="F101" s="627" t="s">
        <v>1488</v>
      </c>
      <c r="G101" s="627" t="s">
        <v>1489</v>
      </c>
      <c r="H101" s="644">
        <v>25</v>
      </c>
      <c r="I101" s="644">
        <v>8750</v>
      </c>
      <c r="J101" s="627">
        <v>1</v>
      </c>
      <c r="K101" s="627">
        <v>350</v>
      </c>
      <c r="L101" s="644">
        <v>50</v>
      </c>
      <c r="M101" s="644">
        <v>17500</v>
      </c>
      <c r="N101" s="627">
        <v>2</v>
      </c>
      <c r="O101" s="627">
        <v>350</v>
      </c>
      <c r="P101" s="644">
        <v>38</v>
      </c>
      <c r="Q101" s="644">
        <v>13452</v>
      </c>
      <c r="R101" s="632">
        <v>1.5373714285714286</v>
      </c>
      <c r="S101" s="645">
        <v>354</v>
      </c>
    </row>
    <row r="102" spans="1:19" ht="14.4" customHeight="1" x14ac:dyDescent="0.3">
      <c r="A102" s="626" t="s">
        <v>1400</v>
      </c>
      <c r="B102" s="627" t="s">
        <v>1424</v>
      </c>
      <c r="C102" s="627" t="s">
        <v>512</v>
      </c>
      <c r="D102" s="627" t="s">
        <v>1384</v>
      </c>
      <c r="E102" s="627" t="s">
        <v>1407</v>
      </c>
      <c r="F102" s="627" t="s">
        <v>1490</v>
      </c>
      <c r="G102" s="627" t="s">
        <v>1491</v>
      </c>
      <c r="H102" s="644">
        <v>1</v>
      </c>
      <c r="I102" s="644">
        <v>254</v>
      </c>
      <c r="J102" s="627">
        <v>1</v>
      </c>
      <c r="K102" s="627">
        <v>254</v>
      </c>
      <c r="L102" s="644">
        <v>3</v>
      </c>
      <c r="M102" s="644">
        <v>765</v>
      </c>
      <c r="N102" s="627">
        <v>3.0118110236220472</v>
      </c>
      <c r="O102" s="627">
        <v>255</v>
      </c>
      <c r="P102" s="644">
        <v>1</v>
      </c>
      <c r="Q102" s="644">
        <v>256</v>
      </c>
      <c r="R102" s="632">
        <v>1.0078740157480315</v>
      </c>
      <c r="S102" s="645">
        <v>256</v>
      </c>
    </row>
    <row r="103" spans="1:19" ht="14.4" customHeight="1" x14ac:dyDescent="0.3">
      <c r="A103" s="626" t="s">
        <v>1400</v>
      </c>
      <c r="B103" s="627" t="s">
        <v>1424</v>
      </c>
      <c r="C103" s="627" t="s">
        <v>512</v>
      </c>
      <c r="D103" s="627" t="s">
        <v>1384</v>
      </c>
      <c r="E103" s="627" t="s">
        <v>1407</v>
      </c>
      <c r="F103" s="627" t="s">
        <v>1492</v>
      </c>
      <c r="G103" s="627" t="s">
        <v>1493</v>
      </c>
      <c r="H103" s="644">
        <v>348</v>
      </c>
      <c r="I103" s="644">
        <v>120060</v>
      </c>
      <c r="J103" s="627">
        <v>1</v>
      </c>
      <c r="K103" s="627">
        <v>345</v>
      </c>
      <c r="L103" s="644">
        <v>272</v>
      </c>
      <c r="M103" s="644">
        <v>94112</v>
      </c>
      <c r="N103" s="627">
        <v>0.78387472930201563</v>
      </c>
      <c r="O103" s="627">
        <v>346</v>
      </c>
      <c r="P103" s="644">
        <v>225</v>
      </c>
      <c r="Q103" s="644">
        <v>78075</v>
      </c>
      <c r="R103" s="632">
        <v>0.65029985007496249</v>
      </c>
      <c r="S103" s="645">
        <v>347</v>
      </c>
    </row>
    <row r="104" spans="1:19" ht="14.4" customHeight="1" x14ac:dyDescent="0.3">
      <c r="A104" s="626" t="s">
        <v>1400</v>
      </c>
      <c r="B104" s="627" t="s">
        <v>1424</v>
      </c>
      <c r="C104" s="627" t="s">
        <v>512</v>
      </c>
      <c r="D104" s="627" t="s">
        <v>1384</v>
      </c>
      <c r="E104" s="627" t="s">
        <v>1407</v>
      </c>
      <c r="F104" s="627" t="s">
        <v>1494</v>
      </c>
      <c r="G104" s="627" t="s">
        <v>1495</v>
      </c>
      <c r="H104" s="644">
        <v>55</v>
      </c>
      <c r="I104" s="644">
        <v>48015</v>
      </c>
      <c r="J104" s="627">
        <v>1</v>
      </c>
      <c r="K104" s="627">
        <v>873</v>
      </c>
      <c r="L104" s="644">
        <v>65</v>
      </c>
      <c r="M104" s="644">
        <v>56810</v>
      </c>
      <c r="N104" s="627">
        <v>1.1831719254399666</v>
      </c>
      <c r="O104" s="627">
        <v>874</v>
      </c>
      <c r="P104" s="644">
        <v>51</v>
      </c>
      <c r="Q104" s="644">
        <v>44727</v>
      </c>
      <c r="R104" s="632">
        <v>0.93152139956263669</v>
      </c>
      <c r="S104" s="645">
        <v>877</v>
      </c>
    </row>
    <row r="105" spans="1:19" ht="14.4" customHeight="1" x14ac:dyDescent="0.3">
      <c r="A105" s="626" t="s">
        <v>1400</v>
      </c>
      <c r="B105" s="627" t="s">
        <v>1424</v>
      </c>
      <c r="C105" s="627" t="s">
        <v>512</v>
      </c>
      <c r="D105" s="627" t="s">
        <v>1384</v>
      </c>
      <c r="E105" s="627" t="s">
        <v>1407</v>
      </c>
      <c r="F105" s="627" t="s">
        <v>1496</v>
      </c>
      <c r="G105" s="627" t="s">
        <v>1497</v>
      </c>
      <c r="H105" s="644">
        <v>15</v>
      </c>
      <c r="I105" s="644">
        <v>19410</v>
      </c>
      <c r="J105" s="627">
        <v>1</v>
      </c>
      <c r="K105" s="627">
        <v>1294</v>
      </c>
      <c r="L105" s="644">
        <v>11</v>
      </c>
      <c r="M105" s="644">
        <v>14234</v>
      </c>
      <c r="N105" s="627">
        <v>0.73333333333333328</v>
      </c>
      <c r="O105" s="627">
        <v>1294</v>
      </c>
      <c r="P105" s="644">
        <v>9</v>
      </c>
      <c r="Q105" s="644">
        <v>11673</v>
      </c>
      <c r="R105" s="632">
        <v>0.60139103554868623</v>
      </c>
      <c r="S105" s="645">
        <v>1297</v>
      </c>
    </row>
    <row r="106" spans="1:19" ht="14.4" customHeight="1" x14ac:dyDescent="0.3">
      <c r="A106" s="626" t="s">
        <v>1400</v>
      </c>
      <c r="B106" s="627" t="s">
        <v>1424</v>
      </c>
      <c r="C106" s="627" t="s">
        <v>512</v>
      </c>
      <c r="D106" s="627" t="s">
        <v>1384</v>
      </c>
      <c r="E106" s="627" t="s">
        <v>1407</v>
      </c>
      <c r="F106" s="627" t="s">
        <v>1498</v>
      </c>
      <c r="G106" s="627" t="s">
        <v>1499</v>
      </c>
      <c r="H106" s="644">
        <v>6</v>
      </c>
      <c r="I106" s="644">
        <v>7068</v>
      </c>
      <c r="J106" s="627">
        <v>1</v>
      </c>
      <c r="K106" s="627">
        <v>1178</v>
      </c>
      <c r="L106" s="644">
        <v>10</v>
      </c>
      <c r="M106" s="644">
        <v>11780</v>
      </c>
      <c r="N106" s="627">
        <v>1.6666666666666667</v>
      </c>
      <c r="O106" s="627">
        <v>1178</v>
      </c>
      <c r="P106" s="644">
        <v>5</v>
      </c>
      <c r="Q106" s="644">
        <v>5900</v>
      </c>
      <c r="R106" s="632">
        <v>0.83474816072439162</v>
      </c>
      <c r="S106" s="645">
        <v>1180</v>
      </c>
    </row>
    <row r="107" spans="1:19" ht="14.4" customHeight="1" x14ac:dyDescent="0.3">
      <c r="A107" s="626" t="s">
        <v>1400</v>
      </c>
      <c r="B107" s="627" t="s">
        <v>1424</v>
      </c>
      <c r="C107" s="627" t="s">
        <v>512</v>
      </c>
      <c r="D107" s="627" t="s">
        <v>1384</v>
      </c>
      <c r="E107" s="627" t="s">
        <v>1407</v>
      </c>
      <c r="F107" s="627" t="s">
        <v>1500</v>
      </c>
      <c r="G107" s="627" t="s">
        <v>1501</v>
      </c>
      <c r="H107" s="644">
        <v>165</v>
      </c>
      <c r="I107" s="644">
        <v>850905</v>
      </c>
      <c r="J107" s="627">
        <v>1</v>
      </c>
      <c r="K107" s="627">
        <v>5157</v>
      </c>
      <c r="L107" s="644">
        <v>116</v>
      </c>
      <c r="M107" s="644">
        <v>598328</v>
      </c>
      <c r="N107" s="627">
        <v>0.70316662847203859</v>
      </c>
      <c r="O107" s="627">
        <v>5158</v>
      </c>
      <c r="P107" s="644">
        <v>149</v>
      </c>
      <c r="Q107" s="644">
        <v>769138</v>
      </c>
      <c r="R107" s="632">
        <v>0.9039058414276564</v>
      </c>
      <c r="S107" s="645">
        <v>5162</v>
      </c>
    </row>
    <row r="108" spans="1:19" ht="14.4" customHeight="1" x14ac:dyDescent="0.3">
      <c r="A108" s="626" t="s">
        <v>1400</v>
      </c>
      <c r="B108" s="627" t="s">
        <v>1424</v>
      </c>
      <c r="C108" s="627" t="s">
        <v>512</v>
      </c>
      <c r="D108" s="627" t="s">
        <v>1384</v>
      </c>
      <c r="E108" s="627" t="s">
        <v>1407</v>
      </c>
      <c r="F108" s="627" t="s">
        <v>1502</v>
      </c>
      <c r="G108" s="627" t="s">
        <v>1503</v>
      </c>
      <c r="H108" s="644"/>
      <c r="I108" s="644"/>
      <c r="J108" s="627"/>
      <c r="K108" s="627"/>
      <c r="L108" s="644">
        <v>1</v>
      </c>
      <c r="M108" s="644">
        <v>7809</v>
      </c>
      <c r="N108" s="627"/>
      <c r="O108" s="627">
        <v>7809</v>
      </c>
      <c r="P108" s="644"/>
      <c r="Q108" s="644"/>
      <c r="R108" s="632"/>
      <c r="S108" s="645"/>
    </row>
    <row r="109" spans="1:19" ht="14.4" customHeight="1" x14ac:dyDescent="0.3">
      <c r="A109" s="626" t="s">
        <v>1400</v>
      </c>
      <c r="B109" s="627" t="s">
        <v>1424</v>
      </c>
      <c r="C109" s="627" t="s">
        <v>512</v>
      </c>
      <c r="D109" s="627" t="s">
        <v>1384</v>
      </c>
      <c r="E109" s="627" t="s">
        <v>1407</v>
      </c>
      <c r="F109" s="627" t="s">
        <v>1504</v>
      </c>
      <c r="G109" s="627" t="s">
        <v>1505</v>
      </c>
      <c r="H109" s="644">
        <v>11</v>
      </c>
      <c r="I109" s="644">
        <v>61820</v>
      </c>
      <c r="J109" s="627">
        <v>1</v>
      </c>
      <c r="K109" s="627">
        <v>5620</v>
      </c>
      <c r="L109" s="644">
        <v>7</v>
      </c>
      <c r="M109" s="644">
        <v>39347</v>
      </c>
      <c r="N109" s="627">
        <v>0.63647686832740213</v>
      </c>
      <c r="O109" s="627">
        <v>5621</v>
      </c>
      <c r="P109" s="644">
        <v>9</v>
      </c>
      <c r="Q109" s="644">
        <v>50634</v>
      </c>
      <c r="R109" s="632">
        <v>0.81905532190229702</v>
      </c>
      <c r="S109" s="645">
        <v>5626</v>
      </c>
    </row>
    <row r="110" spans="1:19" ht="14.4" customHeight="1" x14ac:dyDescent="0.3">
      <c r="A110" s="626" t="s">
        <v>1400</v>
      </c>
      <c r="B110" s="627" t="s">
        <v>1424</v>
      </c>
      <c r="C110" s="627" t="s">
        <v>512</v>
      </c>
      <c r="D110" s="627" t="s">
        <v>1384</v>
      </c>
      <c r="E110" s="627" t="s">
        <v>1407</v>
      </c>
      <c r="F110" s="627" t="s">
        <v>1506</v>
      </c>
      <c r="G110" s="627" t="s">
        <v>1507</v>
      </c>
      <c r="H110" s="644">
        <v>4</v>
      </c>
      <c r="I110" s="644">
        <v>444</v>
      </c>
      <c r="J110" s="627">
        <v>1</v>
      </c>
      <c r="K110" s="627">
        <v>111</v>
      </c>
      <c r="L110" s="644">
        <v>8</v>
      </c>
      <c r="M110" s="644">
        <v>896</v>
      </c>
      <c r="N110" s="627">
        <v>2.0180180180180178</v>
      </c>
      <c r="O110" s="627">
        <v>112</v>
      </c>
      <c r="P110" s="644">
        <v>6</v>
      </c>
      <c r="Q110" s="644">
        <v>678</v>
      </c>
      <c r="R110" s="632">
        <v>1.527027027027027</v>
      </c>
      <c r="S110" s="645">
        <v>113</v>
      </c>
    </row>
    <row r="111" spans="1:19" ht="14.4" customHeight="1" x14ac:dyDescent="0.3">
      <c r="A111" s="626" t="s">
        <v>1400</v>
      </c>
      <c r="B111" s="627" t="s">
        <v>1424</v>
      </c>
      <c r="C111" s="627" t="s">
        <v>512</v>
      </c>
      <c r="D111" s="627" t="s">
        <v>1384</v>
      </c>
      <c r="E111" s="627" t="s">
        <v>1407</v>
      </c>
      <c r="F111" s="627" t="s">
        <v>1508</v>
      </c>
      <c r="G111" s="627" t="s">
        <v>1509</v>
      </c>
      <c r="H111" s="644">
        <v>302</v>
      </c>
      <c r="I111" s="644">
        <v>53454</v>
      </c>
      <c r="J111" s="627">
        <v>1</v>
      </c>
      <c r="K111" s="627">
        <v>177</v>
      </c>
      <c r="L111" s="644">
        <v>186</v>
      </c>
      <c r="M111" s="644">
        <v>33108</v>
      </c>
      <c r="N111" s="627">
        <v>0.61937366707823549</v>
      </c>
      <c r="O111" s="627">
        <v>178</v>
      </c>
      <c r="P111" s="644">
        <v>155</v>
      </c>
      <c r="Q111" s="644">
        <v>27745</v>
      </c>
      <c r="R111" s="632">
        <v>0.51904441201780971</v>
      </c>
      <c r="S111" s="645">
        <v>179</v>
      </c>
    </row>
    <row r="112" spans="1:19" ht="14.4" customHeight="1" x14ac:dyDescent="0.3">
      <c r="A112" s="626" t="s">
        <v>1400</v>
      </c>
      <c r="B112" s="627" t="s">
        <v>1424</v>
      </c>
      <c r="C112" s="627" t="s">
        <v>512</v>
      </c>
      <c r="D112" s="627" t="s">
        <v>1384</v>
      </c>
      <c r="E112" s="627" t="s">
        <v>1407</v>
      </c>
      <c r="F112" s="627" t="s">
        <v>1510</v>
      </c>
      <c r="G112" s="627" t="s">
        <v>1511</v>
      </c>
      <c r="H112" s="644">
        <v>386</v>
      </c>
      <c r="I112" s="644">
        <v>790914</v>
      </c>
      <c r="J112" s="627">
        <v>1</v>
      </c>
      <c r="K112" s="627">
        <v>2049</v>
      </c>
      <c r="L112" s="644">
        <v>366</v>
      </c>
      <c r="M112" s="644">
        <v>750300</v>
      </c>
      <c r="N112" s="627">
        <v>0.94864928424582196</v>
      </c>
      <c r="O112" s="627">
        <v>2050</v>
      </c>
      <c r="P112" s="644">
        <v>314</v>
      </c>
      <c r="Q112" s="644">
        <v>644642</v>
      </c>
      <c r="R112" s="632">
        <v>0.81505953871090919</v>
      </c>
      <c r="S112" s="645">
        <v>2053</v>
      </c>
    </row>
    <row r="113" spans="1:19" ht="14.4" customHeight="1" x14ac:dyDescent="0.3">
      <c r="A113" s="626" t="s">
        <v>1400</v>
      </c>
      <c r="B113" s="627" t="s">
        <v>1424</v>
      </c>
      <c r="C113" s="627" t="s">
        <v>512</v>
      </c>
      <c r="D113" s="627" t="s">
        <v>1384</v>
      </c>
      <c r="E113" s="627" t="s">
        <v>1407</v>
      </c>
      <c r="F113" s="627" t="s">
        <v>1512</v>
      </c>
      <c r="G113" s="627" t="s">
        <v>1513</v>
      </c>
      <c r="H113" s="644">
        <v>329</v>
      </c>
      <c r="I113" s="644">
        <v>113505</v>
      </c>
      <c r="J113" s="627">
        <v>1</v>
      </c>
      <c r="K113" s="627">
        <v>345</v>
      </c>
      <c r="L113" s="644">
        <v>268</v>
      </c>
      <c r="M113" s="644">
        <v>92728</v>
      </c>
      <c r="N113" s="627">
        <v>0.81695079511915769</v>
      </c>
      <c r="O113" s="627">
        <v>346</v>
      </c>
      <c r="P113" s="644">
        <v>224</v>
      </c>
      <c r="Q113" s="644">
        <v>77728</v>
      </c>
      <c r="R113" s="632">
        <v>0.68479802651865551</v>
      </c>
      <c r="S113" s="645">
        <v>347</v>
      </c>
    </row>
    <row r="114" spans="1:19" ht="14.4" customHeight="1" x14ac:dyDescent="0.3">
      <c r="A114" s="626" t="s">
        <v>1400</v>
      </c>
      <c r="B114" s="627" t="s">
        <v>1424</v>
      </c>
      <c r="C114" s="627" t="s">
        <v>512</v>
      </c>
      <c r="D114" s="627" t="s">
        <v>1384</v>
      </c>
      <c r="E114" s="627" t="s">
        <v>1407</v>
      </c>
      <c r="F114" s="627" t="s">
        <v>1514</v>
      </c>
      <c r="G114" s="627" t="s">
        <v>1515</v>
      </c>
      <c r="H114" s="644">
        <v>16</v>
      </c>
      <c r="I114" s="644">
        <v>4928</v>
      </c>
      <c r="J114" s="627">
        <v>1</v>
      </c>
      <c r="K114" s="627">
        <v>308</v>
      </c>
      <c r="L114" s="644">
        <v>11</v>
      </c>
      <c r="M114" s="644">
        <v>3388</v>
      </c>
      <c r="N114" s="627">
        <v>0.6875</v>
      </c>
      <c r="O114" s="627">
        <v>308</v>
      </c>
      <c r="P114" s="644">
        <v>8</v>
      </c>
      <c r="Q114" s="644">
        <v>2488</v>
      </c>
      <c r="R114" s="632">
        <v>0.50487012987012991</v>
      </c>
      <c r="S114" s="645">
        <v>311</v>
      </c>
    </row>
    <row r="115" spans="1:19" ht="14.4" customHeight="1" x14ac:dyDescent="0.3">
      <c r="A115" s="626" t="s">
        <v>1400</v>
      </c>
      <c r="B115" s="627" t="s">
        <v>1424</v>
      </c>
      <c r="C115" s="627" t="s">
        <v>512</v>
      </c>
      <c r="D115" s="627" t="s">
        <v>1384</v>
      </c>
      <c r="E115" s="627" t="s">
        <v>1407</v>
      </c>
      <c r="F115" s="627" t="s">
        <v>1516</v>
      </c>
      <c r="G115" s="627" t="s">
        <v>1517</v>
      </c>
      <c r="H115" s="644">
        <v>16</v>
      </c>
      <c r="I115" s="644">
        <v>43792</v>
      </c>
      <c r="J115" s="627">
        <v>1</v>
      </c>
      <c r="K115" s="627">
        <v>2737</v>
      </c>
      <c r="L115" s="644">
        <v>18</v>
      </c>
      <c r="M115" s="644">
        <v>49266</v>
      </c>
      <c r="N115" s="627">
        <v>1.125</v>
      </c>
      <c r="O115" s="627">
        <v>2737</v>
      </c>
      <c r="P115" s="644">
        <v>21</v>
      </c>
      <c r="Q115" s="644">
        <v>57540</v>
      </c>
      <c r="R115" s="632">
        <v>1.3139386189258313</v>
      </c>
      <c r="S115" s="645">
        <v>2740</v>
      </c>
    </row>
    <row r="116" spans="1:19" ht="14.4" customHeight="1" x14ac:dyDescent="0.3">
      <c r="A116" s="626" t="s">
        <v>1400</v>
      </c>
      <c r="B116" s="627" t="s">
        <v>1424</v>
      </c>
      <c r="C116" s="627" t="s">
        <v>512</v>
      </c>
      <c r="D116" s="627" t="s">
        <v>1384</v>
      </c>
      <c r="E116" s="627" t="s">
        <v>1407</v>
      </c>
      <c r="F116" s="627" t="s">
        <v>1518</v>
      </c>
      <c r="G116" s="627" t="s">
        <v>1519</v>
      </c>
      <c r="H116" s="644">
        <v>6</v>
      </c>
      <c r="I116" s="644">
        <v>31614</v>
      </c>
      <c r="J116" s="627">
        <v>1</v>
      </c>
      <c r="K116" s="627">
        <v>5269</v>
      </c>
      <c r="L116" s="644">
        <v>4</v>
      </c>
      <c r="M116" s="644">
        <v>21080</v>
      </c>
      <c r="N116" s="627">
        <v>0.66679319288922634</v>
      </c>
      <c r="O116" s="627">
        <v>5270</v>
      </c>
      <c r="P116" s="644">
        <v>5</v>
      </c>
      <c r="Q116" s="644">
        <v>26370</v>
      </c>
      <c r="R116" s="632">
        <v>0.83412412222433097</v>
      </c>
      <c r="S116" s="645">
        <v>5274</v>
      </c>
    </row>
    <row r="117" spans="1:19" ht="14.4" customHeight="1" x14ac:dyDescent="0.3">
      <c r="A117" s="626" t="s">
        <v>1400</v>
      </c>
      <c r="B117" s="627" t="s">
        <v>1424</v>
      </c>
      <c r="C117" s="627" t="s">
        <v>512</v>
      </c>
      <c r="D117" s="627" t="s">
        <v>1384</v>
      </c>
      <c r="E117" s="627" t="s">
        <v>1407</v>
      </c>
      <c r="F117" s="627" t="s">
        <v>1520</v>
      </c>
      <c r="G117" s="627" t="s">
        <v>1521</v>
      </c>
      <c r="H117" s="644">
        <v>35</v>
      </c>
      <c r="I117" s="644">
        <v>5390</v>
      </c>
      <c r="J117" s="627">
        <v>1</v>
      </c>
      <c r="K117" s="627">
        <v>154</v>
      </c>
      <c r="L117" s="644">
        <v>25</v>
      </c>
      <c r="M117" s="644">
        <v>3875</v>
      </c>
      <c r="N117" s="627">
        <v>0.71892393320964754</v>
      </c>
      <c r="O117" s="627">
        <v>155</v>
      </c>
      <c r="P117" s="644">
        <v>16</v>
      </c>
      <c r="Q117" s="644">
        <v>2496</v>
      </c>
      <c r="R117" s="632">
        <v>0.46307977736549166</v>
      </c>
      <c r="S117" s="645">
        <v>156</v>
      </c>
    </row>
    <row r="118" spans="1:19" ht="14.4" customHeight="1" x14ac:dyDescent="0.3">
      <c r="A118" s="626" t="s">
        <v>1400</v>
      </c>
      <c r="B118" s="627" t="s">
        <v>1424</v>
      </c>
      <c r="C118" s="627" t="s">
        <v>512</v>
      </c>
      <c r="D118" s="627" t="s">
        <v>1384</v>
      </c>
      <c r="E118" s="627" t="s">
        <v>1407</v>
      </c>
      <c r="F118" s="627" t="s">
        <v>1522</v>
      </c>
      <c r="G118" s="627" t="s">
        <v>1523</v>
      </c>
      <c r="H118" s="644"/>
      <c r="I118" s="644"/>
      <c r="J118" s="627"/>
      <c r="K118" s="627"/>
      <c r="L118" s="644">
        <v>1</v>
      </c>
      <c r="M118" s="644">
        <v>675</v>
      </c>
      <c r="N118" s="627"/>
      <c r="O118" s="627">
        <v>675</v>
      </c>
      <c r="P118" s="644"/>
      <c r="Q118" s="644"/>
      <c r="R118" s="632"/>
      <c r="S118" s="645"/>
    </row>
    <row r="119" spans="1:19" ht="14.4" customHeight="1" x14ac:dyDescent="0.3">
      <c r="A119" s="626" t="s">
        <v>1400</v>
      </c>
      <c r="B119" s="627" t="s">
        <v>1424</v>
      </c>
      <c r="C119" s="627" t="s">
        <v>512</v>
      </c>
      <c r="D119" s="627" t="s">
        <v>1384</v>
      </c>
      <c r="E119" s="627" t="s">
        <v>1407</v>
      </c>
      <c r="F119" s="627" t="s">
        <v>1524</v>
      </c>
      <c r="G119" s="627" t="s">
        <v>1525</v>
      </c>
      <c r="H119" s="644">
        <v>1</v>
      </c>
      <c r="I119" s="644">
        <v>307</v>
      </c>
      <c r="J119" s="627">
        <v>1</v>
      </c>
      <c r="K119" s="627">
        <v>307</v>
      </c>
      <c r="L119" s="644"/>
      <c r="M119" s="644"/>
      <c r="N119" s="627"/>
      <c r="O119" s="627"/>
      <c r="P119" s="644"/>
      <c r="Q119" s="644"/>
      <c r="R119" s="632"/>
      <c r="S119" s="645"/>
    </row>
    <row r="120" spans="1:19" ht="14.4" customHeight="1" x14ac:dyDescent="0.3">
      <c r="A120" s="626" t="s">
        <v>1400</v>
      </c>
      <c r="B120" s="627" t="s">
        <v>1424</v>
      </c>
      <c r="C120" s="627" t="s">
        <v>512</v>
      </c>
      <c r="D120" s="627" t="s">
        <v>1384</v>
      </c>
      <c r="E120" s="627" t="s">
        <v>1407</v>
      </c>
      <c r="F120" s="627" t="s">
        <v>1526</v>
      </c>
      <c r="G120" s="627" t="s">
        <v>1527</v>
      </c>
      <c r="H120" s="644">
        <v>39</v>
      </c>
      <c r="I120" s="644">
        <v>6045</v>
      </c>
      <c r="J120" s="627">
        <v>1</v>
      </c>
      <c r="K120" s="627">
        <v>155</v>
      </c>
      <c r="L120" s="644">
        <v>8</v>
      </c>
      <c r="M120" s="644">
        <v>1240</v>
      </c>
      <c r="N120" s="627">
        <v>0.20512820512820512</v>
      </c>
      <c r="O120" s="627">
        <v>155</v>
      </c>
      <c r="P120" s="644">
        <v>14</v>
      </c>
      <c r="Q120" s="644">
        <v>2184</v>
      </c>
      <c r="R120" s="632">
        <v>0.36129032258064514</v>
      </c>
      <c r="S120" s="645">
        <v>156</v>
      </c>
    </row>
    <row r="121" spans="1:19" ht="14.4" customHeight="1" x14ac:dyDescent="0.3">
      <c r="A121" s="626" t="s">
        <v>1400</v>
      </c>
      <c r="B121" s="627" t="s">
        <v>1424</v>
      </c>
      <c r="C121" s="627" t="s">
        <v>512</v>
      </c>
      <c r="D121" s="627" t="s">
        <v>1384</v>
      </c>
      <c r="E121" s="627" t="s">
        <v>1407</v>
      </c>
      <c r="F121" s="627" t="s">
        <v>1528</v>
      </c>
      <c r="G121" s="627" t="s">
        <v>1529</v>
      </c>
      <c r="H121" s="644">
        <v>35</v>
      </c>
      <c r="I121" s="644">
        <v>6965</v>
      </c>
      <c r="J121" s="627">
        <v>1</v>
      </c>
      <c r="K121" s="627">
        <v>199</v>
      </c>
      <c r="L121" s="644">
        <v>10</v>
      </c>
      <c r="M121" s="644">
        <v>2000</v>
      </c>
      <c r="N121" s="627">
        <v>0.28715003589375449</v>
      </c>
      <c r="O121" s="627">
        <v>200</v>
      </c>
      <c r="P121" s="644">
        <v>10</v>
      </c>
      <c r="Q121" s="644">
        <v>2010</v>
      </c>
      <c r="R121" s="632">
        <v>0.28858578607322327</v>
      </c>
      <c r="S121" s="645">
        <v>201</v>
      </c>
    </row>
    <row r="122" spans="1:19" ht="14.4" customHeight="1" x14ac:dyDescent="0.3">
      <c r="A122" s="626" t="s">
        <v>1400</v>
      </c>
      <c r="B122" s="627" t="s">
        <v>1424</v>
      </c>
      <c r="C122" s="627" t="s">
        <v>512</v>
      </c>
      <c r="D122" s="627" t="s">
        <v>1384</v>
      </c>
      <c r="E122" s="627" t="s">
        <v>1407</v>
      </c>
      <c r="F122" s="627" t="s">
        <v>1530</v>
      </c>
      <c r="G122" s="627" t="s">
        <v>1531</v>
      </c>
      <c r="H122" s="644">
        <v>26</v>
      </c>
      <c r="I122" s="644">
        <v>5304</v>
      </c>
      <c r="J122" s="627">
        <v>1</v>
      </c>
      <c r="K122" s="627">
        <v>204</v>
      </c>
      <c r="L122" s="644">
        <v>26</v>
      </c>
      <c r="M122" s="644">
        <v>5330</v>
      </c>
      <c r="N122" s="627">
        <v>1.0049019607843137</v>
      </c>
      <c r="O122" s="627">
        <v>205</v>
      </c>
      <c r="P122" s="644">
        <v>19</v>
      </c>
      <c r="Q122" s="644">
        <v>3933</v>
      </c>
      <c r="R122" s="632">
        <v>0.74151583710407243</v>
      </c>
      <c r="S122" s="645">
        <v>207</v>
      </c>
    </row>
    <row r="123" spans="1:19" ht="14.4" customHeight="1" x14ac:dyDescent="0.3">
      <c r="A123" s="626" t="s">
        <v>1400</v>
      </c>
      <c r="B123" s="627" t="s">
        <v>1424</v>
      </c>
      <c r="C123" s="627" t="s">
        <v>512</v>
      </c>
      <c r="D123" s="627" t="s">
        <v>1384</v>
      </c>
      <c r="E123" s="627" t="s">
        <v>1407</v>
      </c>
      <c r="F123" s="627" t="s">
        <v>1532</v>
      </c>
      <c r="G123" s="627" t="s">
        <v>1533</v>
      </c>
      <c r="H123" s="644">
        <v>1</v>
      </c>
      <c r="I123" s="644">
        <v>426</v>
      </c>
      <c r="J123" s="627">
        <v>1</v>
      </c>
      <c r="K123" s="627">
        <v>426</v>
      </c>
      <c r="L123" s="644">
        <v>2</v>
      </c>
      <c r="M123" s="644">
        <v>854</v>
      </c>
      <c r="N123" s="627">
        <v>2.004694835680751</v>
      </c>
      <c r="O123" s="627">
        <v>427</v>
      </c>
      <c r="P123" s="644"/>
      <c r="Q123" s="644"/>
      <c r="R123" s="632"/>
      <c r="S123" s="645"/>
    </row>
    <row r="124" spans="1:19" ht="14.4" customHeight="1" x14ac:dyDescent="0.3">
      <c r="A124" s="626" t="s">
        <v>1400</v>
      </c>
      <c r="B124" s="627" t="s">
        <v>1424</v>
      </c>
      <c r="C124" s="627" t="s">
        <v>512</v>
      </c>
      <c r="D124" s="627" t="s">
        <v>1384</v>
      </c>
      <c r="E124" s="627" t="s">
        <v>1407</v>
      </c>
      <c r="F124" s="627" t="s">
        <v>1536</v>
      </c>
      <c r="G124" s="627" t="s">
        <v>1537</v>
      </c>
      <c r="H124" s="644">
        <v>94</v>
      </c>
      <c r="I124" s="644">
        <v>15322</v>
      </c>
      <c r="J124" s="627">
        <v>1</v>
      </c>
      <c r="K124" s="627">
        <v>163</v>
      </c>
      <c r="L124" s="644">
        <v>28</v>
      </c>
      <c r="M124" s="644">
        <v>4564</v>
      </c>
      <c r="N124" s="627">
        <v>0.2978723404255319</v>
      </c>
      <c r="O124" s="627">
        <v>163</v>
      </c>
      <c r="P124" s="644">
        <v>23</v>
      </c>
      <c r="Q124" s="644">
        <v>3772</v>
      </c>
      <c r="R124" s="632">
        <v>0.2461819605795588</v>
      </c>
      <c r="S124" s="645">
        <v>164</v>
      </c>
    </row>
    <row r="125" spans="1:19" ht="14.4" customHeight="1" x14ac:dyDescent="0.3">
      <c r="A125" s="626" t="s">
        <v>1400</v>
      </c>
      <c r="B125" s="627" t="s">
        <v>1424</v>
      </c>
      <c r="C125" s="627" t="s">
        <v>512</v>
      </c>
      <c r="D125" s="627" t="s">
        <v>1384</v>
      </c>
      <c r="E125" s="627" t="s">
        <v>1407</v>
      </c>
      <c r="F125" s="627" t="s">
        <v>1538</v>
      </c>
      <c r="G125" s="627" t="s">
        <v>1539</v>
      </c>
      <c r="H125" s="644">
        <v>1</v>
      </c>
      <c r="I125" s="644">
        <v>436</v>
      </c>
      <c r="J125" s="627">
        <v>1</v>
      </c>
      <c r="K125" s="627">
        <v>436</v>
      </c>
      <c r="L125" s="644"/>
      <c r="M125" s="644"/>
      <c r="N125" s="627"/>
      <c r="O125" s="627"/>
      <c r="P125" s="644"/>
      <c r="Q125" s="644"/>
      <c r="R125" s="632"/>
      <c r="S125" s="645"/>
    </row>
    <row r="126" spans="1:19" ht="14.4" customHeight="1" x14ac:dyDescent="0.3">
      <c r="A126" s="626" t="s">
        <v>1400</v>
      </c>
      <c r="B126" s="627" t="s">
        <v>1424</v>
      </c>
      <c r="C126" s="627" t="s">
        <v>512</v>
      </c>
      <c r="D126" s="627" t="s">
        <v>1384</v>
      </c>
      <c r="E126" s="627" t="s">
        <v>1407</v>
      </c>
      <c r="F126" s="627" t="s">
        <v>1540</v>
      </c>
      <c r="G126" s="627" t="s">
        <v>1541</v>
      </c>
      <c r="H126" s="644">
        <v>184</v>
      </c>
      <c r="I126" s="644">
        <v>396520</v>
      </c>
      <c r="J126" s="627">
        <v>1</v>
      </c>
      <c r="K126" s="627">
        <v>2155</v>
      </c>
      <c r="L126" s="644">
        <v>185</v>
      </c>
      <c r="M126" s="644">
        <v>398860</v>
      </c>
      <c r="N126" s="627">
        <v>1.0059013416725513</v>
      </c>
      <c r="O126" s="627">
        <v>2156</v>
      </c>
      <c r="P126" s="644">
        <v>191</v>
      </c>
      <c r="Q126" s="644">
        <v>412369</v>
      </c>
      <c r="R126" s="632">
        <v>1.0399702410975487</v>
      </c>
      <c r="S126" s="645">
        <v>2159</v>
      </c>
    </row>
    <row r="127" spans="1:19" ht="14.4" customHeight="1" x14ac:dyDescent="0.3">
      <c r="A127" s="626" t="s">
        <v>1400</v>
      </c>
      <c r="B127" s="627" t="s">
        <v>1424</v>
      </c>
      <c r="C127" s="627" t="s">
        <v>512</v>
      </c>
      <c r="D127" s="627" t="s">
        <v>1384</v>
      </c>
      <c r="E127" s="627" t="s">
        <v>1407</v>
      </c>
      <c r="F127" s="627" t="s">
        <v>1542</v>
      </c>
      <c r="G127" s="627" t="s">
        <v>1543</v>
      </c>
      <c r="H127" s="644">
        <v>10</v>
      </c>
      <c r="I127" s="644">
        <v>1630</v>
      </c>
      <c r="J127" s="627">
        <v>1</v>
      </c>
      <c r="K127" s="627">
        <v>163</v>
      </c>
      <c r="L127" s="644">
        <v>4</v>
      </c>
      <c r="M127" s="644">
        <v>652</v>
      </c>
      <c r="N127" s="627">
        <v>0.4</v>
      </c>
      <c r="O127" s="627">
        <v>163</v>
      </c>
      <c r="P127" s="644">
        <v>6</v>
      </c>
      <c r="Q127" s="644">
        <v>984</v>
      </c>
      <c r="R127" s="632">
        <v>0.60368098159509198</v>
      </c>
      <c r="S127" s="645">
        <v>164</v>
      </c>
    </row>
    <row r="128" spans="1:19" ht="14.4" customHeight="1" x14ac:dyDescent="0.3">
      <c r="A128" s="626" t="s">
        <v>1400</v>
      </c>
      <c r="B128" s="627" t="s">
        <v>1424</v>
      </c>
      <c r="C128" s="627" t="s">
        <v>512</v>
      </c>
      <c r="D128" s="627" t="s">
        <v>1384</v>
      </c>
      <c r="E128" s="627" t="s">
        <v>1407</v>
      </c>
      <c r="F128" s="627" t="s">
        <v>1544</v>
      </c>
      <c r="G128" s="627" t="s">
        <v>1545</v>
      </c>
      <c r="H128" s="644">
        <v>1</v>
      </c>
      <c r="I128" s="644">
        <v>934</v>
      </c>
      <c r="J128" s="627">
        <v>1</v>
      </c>
      <c r="K128" s="627">
        <v>934</v>
      </c>
      <c r="L128" s="644"/>
      <c r="M128" s="644"/>
      <c r="N128" s="627"/>
      <c r="O128" s="627"/>
      <c r="P128" s="644"/>
      <c r="Q128" s="644"/>
      <c r="R128" s="632"/>
      <c r="S128" s="645"/>
    </row>
    <row r="129" spans="1:19" ht="14.4" customHeight="1" x14ac:dyDescent="0.3">
      <c r="A129" s="626" t="s">
        <v>1400</v>
      </c>
      <c r="B129" s="627" t="s">
        <v>1424</v>
      </c>
      <c r="C129" s="627" t="s">
        <v>512</v>
      </c>
      <c r="D129" s="627" t="s">
        <v>1384</v>
      </c>
      <c r="E129" s="627" t="s">
        <v>1407</v>
      </c>
      <c r="F129" s="627" t="s">
        <v>1554</v>
      </c>
      <c r="G129" s="627" t="s">
        <v>1555</v>
      </c>
      <c r="H129" s="644">
        <v>1</v>
      </c>
      <c r="I129" s="644">
        <v>373</v>
      </c>
      <c r="J129" s="627">
        <v>1</v>
      </c>
      <c r="K129" s="627">
        <v>373</v>
      </c>
      <c r="L129" s="644"/>
      <c r="M129" s="644"/>
      <c r="N129" s="627"/>
      <c r="O129" s="627"/>
      <c r="P129" s="644"/>
      <c r="Q129" s="644"/>
      <c r="R129" s="632"/>
      <c r="S129" s="645"/>
    </row>
    <row r="130" spans="1:19" ht="14.4" customHeight="1" x14ac:dyDescent="0.3">
      <c r="A130" s="626" t="s">
        <v>1400</v>
      </c>
      <c r="B130" s="627" t="s">
        <v>1424</v>
      </c>
      <c r="C130" s="627" t="s">
        <v>512</v>
      </c>
      <c r="D130" s="627" t="s">
        <v>1384</v>
      </c>
      <c r="E130" s="627" t="s">
        <v>1407</v>
      </c>
      <c r="F130" s="627" t="s">
        <v>1556</v>
      </c>
      <c r="G130" s="627" t="s">
        <v>1557</v>
      </c>
      <c r="H130" s="644">
        <v>2</v>
      </c>
      <c r="I130" s="644">
        <v>704</v>
      </c>
      <c r="J130" s="627">
        <v>1</v>
      </c>
      <c r="K130" s="627">
        <v>352</v>
      </c>
      <c r="L130" s="644"/>
      <c r="M130" s="644"/>
      <c r="N130" s="627"/>
      <c r="O130" s="627"/>
      <c r="P130" s="644"/>
      <c r="Q130" s="644"/>
      <c r="R130" s="632"/>
      <c r="S130" s="645"/>
    </row>
    <row r="131" spans="1:19" ht="14.4" customHeight="1" x14ac:dyDescent="0.3">
      <c r="A131" s="626" t="s">
        <v>1400</v>
      </c>
      <c r="B131" s="627" t="s">
        <v>1424</v>
      </c>
      <c r="C131" s="627" t="s">
        <v>512</v>
      </c>
      <c r="D131" s="627" t="s">
        <v>1384</v>
      </c>
      <c r="E131" s="627" t="s">
        <v>1407</v>
      </c>
      <c r="F131" s="627" t="s">
        <v>1558</v>
      </c>
      <c r="G131" s="627" t="s">
        <v>1559</v>
      </c>
      <c r="H131" s="644"/>
      <c r="I131" s="644"/>
      <c r="J131" s="627"/>
      <c r="K131" s="627"/>
      <c r="L131" s="644">
        <v>2</v>
      </c>
      <c r="M131" s="644">
        <v>622</v>
      </c>
      <c r="N131" s="627"/>
      <c r="O131" s="627">
        <v>311</v>
      </c>
      <c r="P131" s="644">
        <v>7</v>
      </c>
      <c r="Q131" s="644">
        <v>2184</v>
      </c>
      <c r="R131" s="632"/>
      <c r="S131" s="645">
        <v>312</v>
      </c>
    </row>
    <row r="132" spans="1:19" ht="14.4" customHeight="1" x14ac:dyDescent="0.3">
      <c r="A132" s="626" t="s">
        <v>1400</v>
      </c>
      <c r="B132" s="627" t="s">
        <v>1424</v>
      </c>
      <c r="C132" s="627" t="s">
        <v>512</v>
      </c>
      <c r="D132" s="627" t="s">
        <v>1390</v>
      </c>
      <c r="E132" s="627" t="s">
        <v>1425</v>
      </c>
      <c r="F132" s="627" t="s">
        <v>1429</v>
      </c>
      <c r="G132" s="627" t="s">
        <v>641</v>
      </c>
      <c r="H132" s="644">
        <v>0.2</v>
      </c>
      <c r="I132" s="644">
        <v>1354.02</v>
      </c>
      <c r="J132" s="627">
        <v>1</v>
      </c>
      <c r="K132" s="627">
        <v>6770.0999999999995</v>
      </c>
      <c r="L132" s="644"/>
      <c r="M132" s="644"/>
      <c r="N132" s="627"/>
      <c r="O132" s="627"/>
      <c r="P132" s="644"/>
      <c r="Q132" s="644"/>
      <c r="R132" s="632"/>
      <c r="S132" s="645"/>
    </row>
    <row r="133" spans="1:19" ht="14.4" customHeight="1" x14ac:dyDescent="0.3">
      <c r="A133" s="626" t="s">
        <v>1400</v>
      </c>
      <c r="B133" s="627" t="s">
        <v>1424</v>
      </c>
      <c r="C133" s="627" t="s">
        <v>512</v>
      </c>
      <c r="D133" s="627" t="s">
        <v>1390</v>
      </c>
      <c r="E133" s="627" t="s">
        <v>1425</v>
      </c>
      <c r="F133" s="627" t="s">
        <v>1434</v>
      </c>
      <c r="G133" s="627" t="s">
        <v>565</v>
      </c>
      <c r="H133" s="644">
        <v>1</v>
      </c>
      <c r="I133" s="644">
        <v>843.46</v>
      </c>
      <c r="J133" s="627">
        <v>1</v>
      </c>
      <c r="K133" s="627">
        <v>843.46</v>
      </c>
      <c r="L133" s="644"/>
      <c r="M133" s="644"/>
      <c r="N133" s="627"/>
      <c r="O133" s="627"/>
      <c r="P133" s="644"/>
      <c r="Q133" s="644"/>
      <c r="R133" s="632"/>
      <c r="S133" s="645"/>
    </row>
    <row r="134" spans="1:19" ht="14.4" customHeight="1" x14ac:dyDescent="0.3">
      <c r="A134" s="626" t="s">
        <v>1400</v>
      </c>
      <c r="B134" s="627" t="s">
        <v>1424</v>
      </c>
      <c r="C134" s="627" t="s">
        <v>512</v>
      </c>
      <c r="D134" s="627" t="s">
        <v>1390</v>
      </c>
      <c r="E134" s="627" t="s">
        <v>1425</v>
      </c>
      <c r="F134" s="627" t="s">
        <v>1436</v>
      </c>
      <c r="G134" s="627" t="s">
        <v>1437</v>
      </c>
      <c r="H134" s="644">
        <v>0.2</v>
      </c>
      <c r="I134" s="644">
        <v>909.52</v>
      </c>
      <c r="J134" s="627">
        <v>1</v>
      </c>
      <c r="K134" s="627">
        <v>4547.5999999999995</v>
      </c>
      <c r="L134" s="644"/>
      <c r="M134" s="644"/>
      <c r="N134" s="627"/>
      <c r="O134" s="627"/>
      <c r="P134" s="644"/>
      <c r="Q134" s="644"/>
      <c r="R134" s="632"/>
      <c r="S134" s="645"/>
    </row>
    <row r="135" spans="1:19" ht="14.4" customHeight="1" x14ac:dyDescent="0.3">
      <c r="A135" s="626" t="s">
        <v>1400</v>
      </c>
      <c r="B135" s="627" t="s">
        <v>1424</v>
      </c>
      <c r="C135" s="627" t="s">
        <v>512</v>
      </c>
      <c r="D135" s="627" t="s">
        <v>1390</v>
      </c>
      <c r="E135" s="627" t="s">
        <v>1425</v>
      </c>
      <c r="F135" s="627" t="s">
        <v>1441</v>
      </c>
      <c r="G135" s="627" t="s">
        <v>1437</v>
      </c>
      <c r="H135" s="644">
        <v>0.5</v>
      </c>
      <c r="I135" s="644">
        <v>909.52</v>
      </c>
      <c r="J135" s="627">
        <v>1</v>
      </c>
      <c r="K135" s="627">
        <v>1819.04</v>
      </c>
      <c r="L135" s="644"/>
      <c r="M135" s="644"/>
      <c r="N135" s="627"/>
      <c r="O135" s="627"/>
      <c r="P135" s="644"/>
      <c r="Q135" s="644"/>
      <c r="R135" s="632"/>
      <c r="S135" s="645"/>
    </row>
    <row r="136" spans="1:19" ht="14.4" customHeight="1" x14ac:dyDescent="0.3">
      <c r="A136" s="626" t="s">
        <v>1400</v>
      </c>
      <c r="B136" s="627" t="s">
        <v>1424</v>
      </c>
      <c r="C136" s="627" t="s">
        <v>512</v>
      </c>
      <c r="D136" s="627" t="s">
        <v>1390</v>
      </c>
      <c r="E136" s="627" t="s">
        <v>1407</v>
      </c>
      <c r="F136" s="627" t="s">
        <v>1464</v>
      </c>
      <c r="G136" s="627" t="s">
        <v>1465</v>
      </c>
      <c r="H136" s="644">
        <v>7</v>
      </c>
      <c r="I136" s="644">
        <v>1491</v>
      </c>
      <c r="J136" s="627">
        <v>1</v>
      </c>
      <c r="K136" s="627">
        <v>213</v>
      </c>
      <c r="L136" s="644"/>
      <c r="M136" s="644"/>
      <c r="N136" s="627"/>
      <c r="O136" s="627"/>
      <c r="P136" s="644"/>
      <c r="Q136" s="644"/>
      <c r="R136" s="632"/>
      <c r="S136" s="645"/>
    </row>
    <row r="137" spans="1:19" ht="14.4" customHeight="1" x14ac:dyDescent="0.3">
      <c r="A137" s="626" t="s">
        <v>1400</v>
      </c>
      <c r="B137" s="627" t="s">
        <v>1424</v>
      </c>
      <c r="C137" s="627" t="s">
        <v>512</v>
      </c>
      <c r="D137" s="627" t="s">
        <v>1390</v>
      </c>
      <c r="E137" s="627" t="s">
        <v>1407</v>
      </c>
      <c r="F137" s="627" t="s">
        <v>1466</v>
      </c>
      <c r="G137" s="627" t="s">
        <v>1467</v>
      </c>
      <c r="H137" s="644">
        <v>21</v>
      </c>
      <c r="I137" s="644">
        <v>3255</v>
      </c>
      <c r="J137" s="627">
        <v>1</v>
      </c>
      <c r="K137" s="627">
        <v>155</v>
      </c>
      <c r="L137" s="644"/>
      <c r="M137" s="644"/>
      <c r="N137" s="627"/>
      <c r="O137" s="627"/>
      <c r="P137" s="644"/>
      <c r="Q137" s="644"/>
      <c r="R137" s="632"/>
      <c r="S137" s="645"/>
    </row>
    <row r="138" spans="1:19" ht="14.4" customHeight="1" x14ac:dyDescent="0.3">
      <c r="A138" s="626" t="s">
        <v>1400</v>
      </c>
      <c r="B138" s="627" t="s">
        <v>1424</v>
      </c>
      <c r="C138" s="627" t="s">
        <v>512</v>
      </c>
      <c r="D138" s="627" t="s">
        <v>1390</v>
      </c>
      <c r="E138" s="627" t="s">
        <v>1407</v>
      </c>
      <c r="F138" s="627" t="s">
        <v>1468</v>
      </c>
      <c r="G138" s="627" t="s">
        <v>1469</v>
      </c>
      <c r="H138" s="644">
        <v>15</v>
      </c>
      <c r="I138" s="644">
        <v>2805</v>
      </c>
      <c r="J138" s="627">
        <v>1</v>
      </c>
      <c r="K138" s="627">
        <v>187</v>
      </c>
      <c r="L138" s="644"/>
      <c r="M138" s="644"/>
      <c r="N138" s="627"/>
      <c r="O138" s="627"/>
      <c r="P138" s="644"/>
      <c r="Q138" s="644"/>
      <c r="R138" s="632"/>
      <c r="S138" s="645"/>
    </row>
    <row r="139" spans="1:19" ht="14.4" customHeight="1" x14ac:dyDescent="0.3">
      <c r="A139" s="626" t="s">
        <v>1400</v>
      </c>
      <c r="B139" s="627" t="s">
        <v>1424</v>
      </c>
      <c r="C139" s="627" t="s">
        <v>512</v>
      </c>
      <c r="D139" s="627" t="s">
        <v>1390</v>
      </c>
      <c r="E139" s="627" t="s">
        <v>1407</v>
      </c>
      <c r="F139" s="627" t="s">
        <v>1470</v>
      </c>
      <c r="G139" s="627" t="s">
        <v>1471</v>
      </c>
      <c r="H139" s="644">
        <v>8</v>
      </c>
      <c r="I139" s="644">
        <v>1024</v>
      </c>
      <c r="J139" s="627">
        <v>1</v>
      </c>
      <c r="K139" s="627">
        <v>128</v>
      </c>
      <c r="L139" s="644"/>
      <c r="M139" s="644"/>
      <c r="N139" s="627"/>
      <c r="O139" s="627"/>
      <c r="P139" s="644"/>
      <c r="Q139" s="644"/>
      <c r="R139" s="632"/>
      <c r="S139" s="645"/>
    </row>
    <row r="140" spans="1:19" ht="14.4" customHeight="1" x14ac:dyDescent="0.3">
      <c r="A140" s="626" t="s">
        <v>1400</v>
      </c>
      <c r="B140" s="627" t="s">
        <v>1424</v>
      </c>
      <c r="C140" s="627" t="s">
        <v>512</v>
      </c>
      <c r="D140" s="627" t="s">
        <v>1390</v>
      </c>
      <c r="E140" s="627" t="s">
        <v>1407</v>
      </c>
      <c r="F140" s="627" t="s">
        <v>1472</v>
      </c>
      <c r="G140" s="627" t="s">
        <v>1473</v>
      </c>
      <c r="H140" s="644">
        <v>20</v>
      </c>
      <c r="I140" s="644">
        <v>4460</v>
      </c>
      <c r="J140" s="627">
        <v>1</v>
      </c>
      <c r="K140" s="627">
        <v>223</v>
      </c>
      <c r="L140" s="644"/>
      <c r="M140" s="644"/>
      <c r="N140" s="627"/>
      <c r="O140" s="627"/>
      <c r="P140" s="644"/>
      <c r="Q140" s="644"/>
      <c r="R140" s="632"/>
      <c r="S140" s="645"/>
    </row>
    <row r="141" spans="1:19" ht="14.4" customHeight="1" x14ac:dyDescent="0.3">
      <c r="A141" s="626" t="s">
        <v>1400</v>
      </c>
      <c r="B141" s="627" t="s">
        <v>1424</v>
      </c>
      <c r="C141" s="627" t="s">
        <v>512</v>
      </c>
      <c r="D141" s="627" t="s">
        <v>1390</v>
      </c>
      <c r="E141" s="627" t="s">
        <v>1407</v>
      </c>
      <c r="F141" s="627" t="s">
        <v>1474</v>
      </c>
      <c r="G141" s="627" t="s">
        <v>1475</v>
      </c>
      <c r="H141" s="644">
        <v>12</v>
      </c>
      <c r="I141" s="644">
        <v>2676</v>
      </c>
      <c r="J141" s="627">
        <v>1</v>
      </c>
      <c r="K141" s="627">
        <v>223</v>
      </c>
      <c r="L141" s="644"/>
      <c r="M141" s="644"/>
      <c r="N141" s="627"/>
      <c r="O141" s="627"/>
      <c r="P141" s="644"/>
      <c r="Q141" s="644"/>
      <c r="R141" s="632"/>
      <c r="S141" s="645"/>
    </row>
    <row r="142" spans="1:19" ht="14.4" customHeight="1" x14ac:dyDescent="0.3">
      <c r="A142" s="626" t="s">
        <v>1400</v>
      </c>
      <c r="B142" s="627" t="s">
        <v>1424</v>
      </c>
      <c r="C142" s="627" t="s">
        <v>512</v>
      </c>
      <c r="D142" s="627" t="s">
        <v>1390</v>
      </c>
      <c r="E142" s="627" t="s">
        <v>1407</v>
      </c>
      <c r="F142" s="627" t="s">
        <v>1478</v>
      </c>
      <c r="G142" s="627" t="s">
        <v>1479</v>
      </c>
      <c r="H142" s="644">
        <v>33</v>
      </c>
      <c r="I142" s="644">
        <v>7425</v>
      </c>
      <c r="J142" s="627">
        <v>1</v>
      </c>
      <c r="K142" s="627">
        <v>225</v>
      </c>
      <c r="L142" s="644"/>
      <c r="M142" s="644"/>
      <c r="N142" s="627"/>
      <c r="O142" s="627"/>
      <c r="P142" s="644"/>
      <c r="Q142" s="644"/>
      <c r="R142" s="632"/>
      <c r="S142" s="645"/>
    </row>
    <row r="143" spans="1:19" ht="14.4" customHeight="1" x14ac:dyDescent="0.3">
      <c r="A143" s="626" t="s">
        <v>1400</v>
      </c>
      <c r="B143" s="627" t="s">
        <v>1424</v>
      </c>
      <c r="C143" s="627" t="s">
        <v>512</v>
      </c>
      <c r="D143" s="627" t="s">
        <v>1390</v>
      </c>
      <c r="E143" s="627" t="s">
        <v>1407</v>
      </c>
      <c r="F143" s="627" t="s">
        <v>1492</v>
      </c>
      <c r="G143" s="627" t="s">
        <v>1493</v>
      </c>
      <c r="H143" s="644">
        <v>26</v>
      </c>
      <c r="I143" s="644">
        <v>8970</v>
      </c>
      <c r="J143" s="627">
        <v>1</v>
      </c>
      <c r="K143" s="627">
        <v>345</v>
      </c>
      <c r="L143" s="644"/>
      <c r="M143" s="644"/>
      <c r="N143" s="627"/>
      <c r="O143" s="627"/>
      <c r="P143" s="644"/>
      <c r="Q143" s="644"/>
      <c r="R143" s="632"/>
      <c r="S143" s="645"/>
    </row>
    <row r="144" spans="1:19" ht="14.4" customHeight="1" x14ac:dyDescent="0.3">
      <c r="A144" s="626" t="s">
        <v>1400</v>
      </c>
      <c r="B144" s="627" t="s">
        <v>1424</v>
      </c>
      <c r="C144" s="627" t="s">
        <v>512</v>
      </c>
      <c r="D144" s="627" t="s">
        <v>1390</v>
      </c>
      <c r="E144" s="627" t="s">
        <v>1407</v>
      </c>
      <c r="F144" s="627" t="s">
        <v>1494</v>
      </c>
      <c r="G144" s="627" t="s">
        <v>1495</v>
      </c>
      <c r="H144" s="644">
        <v>4</v>
      </c>
      <c r="I144" s="644">
        <v>3492</v>
      </c>
      <c r="J144" s="627">
        <v>1</v>
      </c>
      <c r="K144" s="627">
        <v>873</v>
      </c>
      <c r="L144" s="644"/>
      <c r="M144" s="644"/>
      <c r="N144" s="627"/>
      <c r="O144" s="627"/>
      <c r="P144" s="644"/>
      <c r="Q144" s="644"/>
      <c r="R144" s="632"/>
      <c r="S144" s="645"/>
    </row>
    <row r="145" spans="1:19" ht="14.4" customHeight="1" x14ac:dyDescent="0.3">
      <c r="A145" s="626" t="s">
        <v>1400</v>
      </c>
      <c r="B145" s="627" t="s">
        <v>1424</v>
      </c>
      <c r="C145" s="627" t="s">
        <v>512</v>
      </c>
      <c r="D145" s="627" t="s">
        <v>1390</v>
      </c>
      <c r="E145" s="627" t="s">
        <v>1407</v>
      </c>
      <c r="F145" s="627" t="s">
        <v>1500</v>
      </c>
      <c r="G145" s="627" t="s">
        <v>1501</v>
      </c>
      <c r="H145" s="644">
        <v>26</v>
      </c>
      <c r="I145" s="644">
        <v>134082</v>
      </c>
      <c r="J145" s="627">
        <v>1</v>
      </c>
      <c r="K145" s="627">
        <v>5157</v>
      </c>
      <c r="L145" s="644"/>
      <c r="M145" s="644"/>
      <c r="N145" s="627"/>
      <c r="O145" s="627"/>
      <c r="P145" s="644"/>
      <c r="Q145" s="644"/>
      <c r="R145" s="632"/>
      <c r="S145" s="645"/>
    </row>
    <row r="146" spans="1:19" ht="14.4" customHeight="1" x14ac:dyDescent="0.3">
      <c r="A146" s="626" t="s">
        <v>1400</v>
      </c>
      <c r="B146" s="627" t="s">
        <v>1424</v>
      </c>
      <c r="C146" s="627" t="s">
        <v>512</v>
      </c>
      <c r="D146" s="627" t="s">
        <v>1390</v>
      </c>
      <c r="E146" s="627" t="s">
        <v>1407</v>
      </c>
      <c r="F146" s="627" t="s">
        <v>1504</v>
      </c>
      <c r="G146" s="627" t="s">
        <v>1505</v>
      </c>
      <c r="H146" s="644">
        <v>2</v>
      </c>
      <c r="I146" s="644">
        <v>11240</v>
      </c>
      <c r="J146" s="627">
        <v>1</v>
      </c>
      <c r="K146" s="627">
        <v>5620</v>
      </c>
      <c r="L146" s="644"/>
      <c r="M146" s="644"/>
      <c r="N146" s="627"/>
      <c r="O146" s="627"/>
      <c r="P146" s="644"/>
      <c r="Q146" s="644"/>
      <c r="R146" s="632"/>
      <c r="S146" s="645"/>
    </row>
    <row r="147" spans="1:19" ht="14.4" customHeight="1" x14ac:dyDescent="0.3">
      <c r="A147" s="626" t="s">
        <v>1400</v>
      </c>
      <c r="B147" s="627" t="s">
        <v>1424</v>
      </c>
      <c r="C147" s="627" t="s">
        <v>512</v>
      </c>
      <c r="D147" s="627" t="s">
        <v>1390</v>
      </c>
      <c r="E147" s="627" t="s">
        <v>1407</v>
      </c>
      <c r="F147" s="627" t="s">
        <v>1508</v>
      </c>
      <c r="G147" s="627" t="s">
        <v>1509</v>
      </c>
      <c r="H147" s="644">
        <v>86</v>
      </c>
      <c r="I147" s="644">
        <v>15222</v>
      </c>
      <c r="J147" s="627">
        <v>1</v>
      </c>
      <c r="K147" s="627">
        <v>177</v>
      </c>
      <c r="L147" s="644"/>
      <c r="M147" s="644"/>
      <c r="N147" s="627"/>
      <c r="O147" s="627"/>
      <c r="P147" s="644"/>
      <c r="Q147" s="644"/>
      <c r="R147" s="632"/>
      <c r="S147" s="645"/>
    </row>
    <row r="148" spans="1:19" ht="14.4" customHeight="1" x14ac:dyDescent="0.3">
      <c r="A148" s="626" t="s">
        <v>1400</v>
      </c>
      <c r="B148" s="627" t="s">
        <v>1424</v>
      </c>
      <c r="C148" s="627" t="s">
        <v>512</v>
      </c>
      <c r="D148" s="627" t="s">
        <v>1390</v>
      </c>
      <c r="E148" s="627" t="s">
        <v>1407</v>
      </c>
      <c r="F148" s="627" t="s">
        <v>1510</v>
      </c>
      <c r="G148" s="627" t="s">
        <v>1511</v>
      </c>
      <c r="H148" s="644">
        <v>26</v>
      </c>
      <c r="I148" s="644">
        <v>53274</v>
      </c>
      <c r="J148" s="627">
        <v>1</v>
      </c>
      <c r="K148" s="627">
        <v>2049</v>
      </c>
      <c r="L148" s="644"/>
      <c r="M148" s="644"/>
      <c r="N148" s="627"/>
      <c r="O148" s="627"/>
      <c r="P148" s="644"/>
      <c r="Q148" s="644"/>
      <c r="R148" s="632"/>
      <c r="S148" s="645"/>
    </row>
    <row r="149" spans="1:19" ht="14.4" customHeight="1" x14ac:dyDescent="0.3">
      <c r="A149" s="626" t="s">
        <v>1400</v>
      </c>
      <c r="B149" s="627" t="s">
        <v>1424</v>
      </c>
      <c r="C149" s="627" t="s">
        <v>512</v>
      </c>
      <c r="D149" s="627" t="s">
        <v>1390</v>
      </c>
      <c r="E149" s="627" t="s">
        <v>1407</v>
      </c>
      <c r="F149" s="627" t="s">
        <v>1512</v>
      </c>
      <c r="G149" s="627" t="s">
        <v>1513</v>
      </c>
      <c r="H149" s="644">
        <v>26</v>
      </c>
      <c r="I149" s="644">
        <v>8970</v>
      </c>
      <c r="J149" s="627">
        <v>1</v>
      </c>
      <c r="K149" s="627">
        <v>345</v>
      </c>
      <c r="L149" s="644"/>
      <c r="M149" s="644"/>
      <c r="N149" s="627"/>
      <c r="O149" s="627"/>
      <c r="P149" s="644"/>
      <c r="Q149" s="644"/>
      <c r="R149" s="632"/>
      <c r="S149" s="645"/>
    </row>
    <row r="150" spans="1:19" ht="14.4" customHeight="1" x14ac:dyDescent="0.3">
      <c r="A150" s="626" t="s">
        <v>1400</v>
      </c>
      <c r="B150" s="627" t="s">
        <v>1424</v>
      </c>
      <c r="C150" s="627" t="s">
        <v>512</v>
      </c>
      <c r="D150" s="627" t="s">
        <v>1390</v>
      </c>
      <c r="E150" s="627" t="s">
        <v>1407</v>
      </c>
      <c r="F150" s="627" t="s">
        <v>1516</v>
      </c>
      <c r="G150" s="627" t="s">
        <v>1517</v>
      </c>
      <c r="H150" s="644">
        <v>2</v>
      </c>
      <c r="I150" s="644">
        <v>5474</v>
      </c>
      <c r="J150" s="627">
        <v>1</v>
      </c>
      <c r="K150" s="627">
        <v>2737</v>
      </c>
      <c r="L150" s="644"/>
      <c r="M150" s="644"/>
      <c r="N150" s="627"/>
      <c r="O150" s="627"/>
      <c r="P150" s="644"/>
      <c r="Q150" s="644"/>
      <c r="R150" s="632"/>
      <c r="S150" s="645"/>
    </row>
    <row r="151" spans="1:19" ht="14.4" customHeight="1" x14ac:dyDescent="0.3">
      <c r="A151" s="626" t="s">
        <v>1400</v>
      </c>
      <c r="B151" s="627" t="s">
        <v>1424</v>
      </c>
      <c r="C151" s="627" t="s">
        <v>512</v>
      </c>
      <c r="D151" s="627" t="s">
        <v>1390</v>
      </c>
      <c r="E151" s="627" t="s">
        <v>1407</v>
      </c>
      <c r="F151" s="627" t="s">
        <v>1526</v>
      </c>
      <c r="G151" s="627" t="s">
        <v>1527</v>
      </c>
      <c r="H151" s="644">
        <v>10</v>
      </c>
      <c r="I151" s="644">
        <v>1550</v>
      </c>
      <c r="J151" s="627">
        <v>1</v>
      </c>
      <c r="K151" s="627">
        <v>155</v>
      </c>
      <c r="L151" s="644"/>
      <c r="M151" s="644"/>
      <c r="N151" s="627"/>
      <c r="O151" s="627"/>
      <c r="P151" s="644"/>
      <c r="Q151" s="644"/>
      <c r="R151" s="632"/>
      <c r="S151" s="645"/>
    </row>
    <row r="152" spans="1:19" ht="14.4" customHeight="1" x14ac:dyDescent="0.3">
      <c r="A152" s="626" t="s">
        <v>1400</v>
      </c>
      <c r="B152" s="627" t="s">
        <v>1424</v>
      </c>
      <c r="C152" s="627" t="s">
        <v>512</v>
      </c>
      <c r="D152" s="627" t="s">
        <v>1390</v>
      </c>
      <c r="E152" s="627" t="s">
        <v>1407</v>
      </c>
      <c r="F152" s="627" t="s">
        <v>1528</v>
      </c>
      <c r="G152" s="627" t="s">
        <v>1529</v>
      </c>
      <c r="H152" s="644">
        <v>4</v>
      </c>
      <c r="I152" s="644">
        <v>796</v>
      </c>
      <c r="J152" s="627">
        <v>1</v>
      </c>
      <c r="K152" s="627">
        <v>199</v>
      </c>
      <c r="L152" s="644"/>
      <c r="M152" s="644"/>
      <c r="N152" s="627"/>
      <c r="O152" s="627"/>
      <c r="P152" s="644"/>
      <c r="Q152" s="644"/>
      <c r="R152" s="632"/>
      <c r="S152" s="645"/>
    </row>
    <row r="153" spans="1:19" ht="14.4" customHeight="1" x14ac:dyDescent="0.3">
      <c r="A153" s="626" t="s">
        <v>1400</v>
      </c>
      <c r="B153" s="627" t="s">
        <v>1424</v>
      </c>
      <c r="C153" s="627" t="s">
        <v>512</v>
      </c>
      <c r="D153" s="627" t="s">
        <v>1390</v>
      </c>
      <c r="E153" s="627" t="s">
        <v>1407</v>
      </c>
      <c r="F153" s="627" t="s">
        <v>1532</v>
      </c>
      <c r="G153" s="627" t="s">
        <v>1533</v>
      </c>
      <c r="H153" s="644">
        <v>1</v>
      </c>
      <c r="I153" s="644">
        <v>426</v>
      </c>
      <c r="J153" s="627">
        <v>1</v>
      </c>
      <c r="K153" s="627">
        <v>426</v>
      </c>
      <c r="L153" s="644"/>
      <c r="M153" s="644"/>
      <c r="N153" s="627"/>
      <c r="O153" s="627"/>
      <c r="P153" s="644"/>
      <c r="Q153" s="644"/>
      <c r="R153" s="632"/>
      <c r="S153" s="645"/>
    </row>
    <row r="154" spans="1:19" ht="14.4" customHeight="1" x14ac:dyDescent="0.3">
      <c r="A154" s="626" t="s">
        <v>1400</v>
      </c>
      <c r="B154" s="627" t="s">
        <v>1424</v>
      </c>
      <c r="C154" s="627" t="s">
        <v>512</v>
      </c>
      <c r="D154" s="627" t="s">
        <v>1390</v>
      </c>
      <c r="E154" s="627" t="s">
        <v>1407</v>
      </c>
      <c r="F154" s="627" t="s">
        <v>1536</v>
      </c>
      <c r="G154" s="627" t="s">
        <v>1537</v>
      </c>
      <c r="H154" s="644">
        <v>19</v>
      </c>
      <c r="I154" s="644">
        <v>3097</v>
      </c>
      <c r="J154" s="627">
        <v>1</v>
      </c>
      <c r="K154" s="627">
        <v>163</v>
      </c>
      <c r="L154" s="644"/>
      <c r="M154" s="644"/>
      <c r="N154" s="627"/>
      <c r="O154" s="627"/>
      <c r="P154" s="644"/>
      <c r="Q154" s="644"/>
      <c r="R154" s="632"/>
      <c r="S154" s="645"/>
    </row>
    <row r="155" spans="1:19" ht="14.4" customHeight="1" x14ac:dyDescent="0.3">
      <c r="A155" s="626" t="s">
        <v>1400</v>
      </c>
      <c r="B155" s="627" t="s">
        <v>1424</v>
      </c>
      <c r="C155" s="627" t="s">
        <v>512</v>
      </c>
      <c r="D155" s="627" t="s">
        <v>1390</v>
      </c>
      <c r="E155" s="627" t="s">
        <v>1407</v>
      </c>
      <c r="F155" s="627" t="s">
        <v>1540</v>
      </c>
      <c r="G155" s="627" t="s">
        <v>1541</v>
      </c>
      <c r="H155" s="644">
        <v>4</v>
      </c>
      <c r="I155" s="644">
        <v>8620</v>
      </c>
      <c r="J155" s="627">
        <v>1</v>
      </c>
      <c r="K155" s="627">
        <v>2155</v>
      </c>
      <c r="L155" s="644"/>
      <c r="M155" s="644"/>
      <c r="N155" s="627"/>
      <c r="O155" s="627"/>
      <c r="P155" s="644"/>
      <c r="Q155" s="644"/>
      <c r="R155" s="632"/>
      <c r="S155" s="645"/>
    </row>
    <row r="156" spans="1:19" ht="14.4" customHeight="1" x14ac:dyDescent="0.3">
      <c r="A156" s="626" t="s">
        <v>1400</v>
      </c>
      <c r="B156" s="627" t="s">
        <v>1424</v>
      </c>
      <c r="C156" s="627" t="s">
        <v>512</v>
      </c>
      <c r="D156" s="627" t="s">
        <v>1390</v>
      </c>
      <c r="E156" s="627" t="s">
        <v>1407</v>
      </c>
      <c r="F156" s="627" t="s">
        <v>1542</v>
      </c>
      <c r="G156" s="627" t="s">
        <v>1543</v>
      </c>
      <c r="H156" s="644">
        <v>2</v>
      </c>
      <c r="I156" s="644">
        <v>326</v>
      </c>
      <c r="J156" s="627">
        <v>1</v>
      </c>
      <c r="K156" s="627">
        <v>163</v>
      </c>
      <c r="L156" s="644"/>
      <c r="M156" s="644"/>
      <c r="N156" s="627"/>
      <c r="O156" s="627"/>
      <c r="P156" s="644"/>
      <c r="Q156" s="644"/>
      <c r="R156" s="632"/>
      <c r="S156" s="645"/>
    </row>
    <row r="157" spans="1:19" ht="14.4" customHeight="1" x14ac:dyDescent="0.3">
      <c r="A157" s="626" t="s">
        <v>1400</v>
      </c>
      <c r="B157" s="627" t="s">
        <v>1424</v>
      </c>
      <c r="C157" s="627" t="s">
        <v>512</v>
      </c>
      <c r="D157" s="627" t="s">
        <v>676</v>
      </c>
      <c r="E157" s="627" t="s">
        <v>1425</v>
      </c>
      <c r="F157" s="627" t="s">
        <v>1441</v>
      </c>
      <c r="G157" s="627" t="s">
        <v>1437</v>
      </c>
      <c r="H157" s="644"/>
      <c r="I157" s="644"/>
      <c r="J157" s="627"/>
      <c r="K157" s="627"/>
      <c r="L157" s="644">
        <v>2.2000000000000002</v>
      </c>
      <c r="M157" s="644">
        <v>4001.88</v>
      </c>
      <c r="N157" s="627"/>
      <c r="O157" s="627">
        <v>1819.0363636363636</v>
      </c>
      <c r="P157" s="644"/>
      <c r="Q157" s="644"/>
      <c r="R157" s="632"/>
      <c r="S157" s="645"/>
    </row>
    <row r="158" spans="1:19" ht="14.4" customHeight="1" x14ac:dyDescent="0.3">
      <c r="A158" s="626" t="s">
        <v>1400</v>
      </c>
      <c r="B158" s="627" t="s">
        <v>1424</v>
      </c>
      <c r="C158" s="627" t="s">
        <v>512</v>
      </c>
      <c r="D158" s="627" t="s">
        <v>676</v>
      </c>
      <c r="E158" s="627" t="s">
        <v>1425</v>
      </c>
      <c r="F158" s="627" t="s">
        <v>1442</v>
      </c>
      <c r="G158" s="627" t="s">
        <v>571</v>
      </c>
      <c r="H158" s="644"/>
      <c r="I158" s="644"/>
      <c r="J158" s="627"/>
      <c r="K158" s="627"/>
      <c r="L158" s="644">
        <v>1.1000000000000001</v>
      </c>
      <c r="M158" s="644">
        <v>569.38</v>
      </c>
      <c r="N158" s="627"/>
      <c r="O158" s="627">
        <v>517.61818181818182</v>
      </c>
      <c r="P158" s="644"/>
      <c r="Q158" s="644"/>
      <c r="R158" s="632"/>
      <c r="S158" s="645"/>
    </row>
    <row r="159" spans="1:19" ht="14.4" customHeight="1" x14ac:dyDescent="0.3">
      <c r="A159" s="626" t="s">
        <v>1400</v>
      </c>
      <c r="B159" s="627" t="s">
        <v>1424</v>
      </c>
      <c r="C159" s="627" t="s">
        <v>512</v>
      </c>
      <c r="D159" s="627" t="s">
        <v>676</v>
      </c>
      <c r="E159" s="627" t="s">
        <v>1425</v>
      </c>
      <c r="F159" s="627" t="s">
        <v>1444</v>
      </c>
      <c r="G159" s="627" t="s">
        <v>1437</v>
      </c>
      <c r="H159" s="644"/>
      <c r="I159" s="644"/>
      <c r="J159" s="627"/>
      <c r="K159" s="627"/>
      <c r="L159" s="644">
        <v>0.04</v>
      </c>
      <c r="M159" s="644">
        <v>1673.51</v>
      </c>
      <c r="N159" s="627"/>
      <c r="O159" s="627">
        <v>41837.75</v>
      </c>
      <c r="P159" s="644"/>
      <c r="Q159" s="644"/>
      <c r="R159" s="632"/>
      <c r="S159" s="645"/>
    </row>
    <row r="160" spans="1:19" ht="14.4" customHeight="1" x14ac:dyDescent="0.3">
      <c r="A160" s="626" t="s">
        <v>1400</v>
      </c>
      <c r="B160" s="627" t="s">
        <v>1424</v>
      </c>
      <c r="C160" s="627" t="s">
        <v>512</v>
      </c>
      <c r="D160" s="627" t="s">
        <v>676</v>
      </c>
      <c r="E160" s="627" t="s">
        <v>1425</v>
      </c>
      <c r="F160" s="627" t="s">
        <v>1445</v>
      </c>
      <c r="G160" s="627" t="s">
        <v>1437</v>
      </c>
      <c r="H160" s="644"/>
      <c r="I160" s="644"/>
      <c r="J160" s="627"/>
      <c r="K160" s="627"/>
      <c r="L160" s="644"/>
      <c r="M160" s="644"/>
      <c r="N160" s="627"/>
      <c r="O160" s="627"/>
      <c r="P160" s="644">
        <v>0.8</v>
      </c>
      <c r="Q160" s="644">
        <v>524.41999999999996</v>
      </c>
      <c r="R160" s="632"/>
      <c r="S160" s="645">
        <v>655.52499999999986</v>
      </c>
    </row>
    <row r="161" spans="1:19" ht="14.4" customHeight="1" x14ac:dyDescent="0.3">
      <c r="A161" s="626" t="s">
        <v>1400</v>
      </c>
      <c r="B161" s="627" t="s">
        <v>1424</v>
      </c>
      <c r="C161" s="627" t="s">
        <v>512</v>
      </c>
      <c r="D161" s="627" t="s">
        <v>676</v>
      </c>
      <c r="E161" s="627" t="s">
        <v>1425</v>
      </c>
      <c r="F161" s="627" t="s">
        <v>1446</v>
      </c>
      <c r="G161" s="627" t="s">
        <v>1437</v>
      </c>
      <c r="H161" s="644"/>
      <c r="I161" s="644"/>
      <c r="J161" s="627"/>
      <c r="K161" s="627"/>
      <c r="L161" s="644"/>
      <c r="M161" s="644"/>
      <c r="N161" s="627"/>
      <c r="O161" s="627"/>
      <c r="P161" s="644">
        <v>0.02</v>
      </c>
      <c r="Q161" s="644">
        <v>250.28</v>
      </c>
      <c r="R161" s="632"/>
      <c r="S161" s="645">
        <v>12514</v>
      </c>
    </row>
    <row r="162" spans="1:19" ht="14.4" customHeight="1" x14ac:dyDescent="0.3">
      <c r="A162" s="626" t="s">
        <v>1400</v>
      </c>
      <c r="B162" s="627" t="s">
        <v>1424</v>
      </c>
      <c r="C162" s="627" t="s">
        <v>512</v>
      </c>
      <c r="D162" s="627" t="s">
        <v>676</v>
      </c>
      <c r="E162" s="627" t="s">
        <v>1407</v>
      </c>
      <c r="F162" s="627" t="s">
        <v>1460</v>
      </c>
      <c r="G162" s="627" t="s">
        <v>1461</v>
      </c>
      <c r="H162" s="644"/>
      <c r="I162" s="644"/>
      <c r="J162" s="627"/>
      <c r="K162" s="627"/>
      <c r="L162" s="644"/>
      <c r="M162" s="644"/>
      <c r="N162" s="627"/>
      <c r="O162" s="627"/>
      <c r="P162" s="644">
        <v>2</v>
      </c>
      <c r="Q162" s="644">
        <v>414</v>
      </c>
      <c r="R162" s="632"/>
      <c r="S162" s="645">
        <v>207</v>
      </c>
    </row>
    <row r="163" spans="1:19" ht="14.4" customHeight="1" x14ac:dyDescent="0.3">
      <c r="A163" s="626" t="s">
        <v>1400</v>
      </c>
      <c r="B163" s="627" t="s">
        <v>1424</v>
      </c>
      <c r="C163" s="627" t="s">
        <v>512</v>
      </c>
      <c r="D163" s="627" t="s">
        <v>676</v>
      </c>
      <c r="E163" s="627" t="s">
        <v>1407</v>
      </c>
      <c r="F163" s="627" t="s">
        <v>1464</v>
      </c>
      <c r="G163" s="627" t="s">
        <v>1465</v>
      </c>
      <c r="H163" s="644">
        <v>18</v>
      </c>
      <c r="I163" s="644">
        <v>3834</v>
      </c>
      <c r="J163" s="627">
        <v>1</v>
      </c>
      <c r="K163" s="627">
        <v>213</v>
      </c>
      <c r="L163" s="644">
        <v>17</v>
      </c>
      <c r="M163" s="644">
        <v>3638</v>
      </c>
      <c r="N163" s="627">
        <v>0.94887845592070941</v>
      </c>
      <c r="O163" s="627">
        <v>214</v>
      </c>
      <c r="P163" s="644">
        <v>15</v>
      </c>
      <c r="Q163" s="644">
        <v>3225</v>
      </c>
      <c r="R163" s="632">
        <v>0.84115805946791866</v>
      </c>
      <c r="S163" s="645">
        <v>215</v>
      </c>
    </row>
    <row r="164" spans="1:19" ht="14.4" customHeight="1" x14ac:dyDescent="0.3">
      <c r="A164" s="626" t="s">
        <v>1400</v>
      </c>
      <c r="B164" s="627" t="s">
        <v>1424</v>
      </c>
      <c r="C164" s="627" t="s">
        <v>512</v>
      </c>
      <c r="D164" s="627" t="s">
        <v>676</v>
      </c>
      <c r="E164" s="627" t="s">
        <v>1407</v>
      </c>
      <c r="F164" s="627" t="s">
        <v>1466</v>
      </c>
      <c r="G164" s="627" t="s">
        <v>1467</v>
      </c>
      <c r="H164" s="644">
        <v>18</v>
      </c>
      <c r="I164" s="644">
        <v>2790</v>
      </c>
      <c r="J164" s="627">
        <v>1</v>
      </c>
      <c r="K164" s="627">
        <v>155</v>
      </c>
      <c r="L164" s="644">
        <v>19</v>
      </c>
      <c r="M164" s="644">
        <v>2945</v>
      </c>
      <c r="N164" s="627">
        <v>1.0555555555555556</v>
      </c>
      <c r="O164" s="627">
        <v>155</v>
      </c>
      <c r="P164" s="644">
        <v>20</v>
      </c>
      <c r="Q164" s="644">
        <v>3120</v>
      </c>
      <c r="R164" s="632">
        <v>1.118279569892473</v>
      </c>
      <c r="S164" s="645">
        <v>156</v>
      </c>
    </row>
    <row r="165" spans="1:19" ht="14.4" customHeight="1" x14ac:dyDescent="0.3">
      <c r="A165" s="626" t="s">
        <v>1400</v>
      </c>
      <c r="B165" s="627" t="s">
        <v>1424</v>
      </c>
      <c r="C165" s="627" t="s">
        <v>512</v>
      </c>
      <c r="D165" s="627" t="s">
        <v>676</v>
      </c>
      <c r="E165" s="627" t="s">
        <v>1407</v>
      </c>
      <c r="F165" s="627" t="s">
        <v>1468</v>
      </c>
      <c r="G165" s="627" t="s">
        <v>1469</v>
      </c>
      <c r="H165" s="644">
        <v>30</v>
      </c>
      <c r="I165" s="644">
        <v>5610</v>
      </c>
      <c r="J165" s="627">
        <v>1</v>
      </c>
      <c r="K165" s="627">
        <v>187</v>
      </c>
      <c r="L165" s="644">
        <v>24</v>
      </c>
      <c r="M165" s="644">
        <v>4488</v>
      </c>
      <c r="N165" s="627">
        <v>0.8</v>
      </c>
      <c r="O165" s="627">
        <v>187</v>
      </c>
      <c r="P165" s="644">
        <v>16</v>
      </c>
      <c r="Q165" s="644">
        <v>3008</v>
      </c>
      <c r="R165" s="632">
        <v>0.53618538324420673</v>
      </c>
      <c r="S165" s="645">
        <v>188</v>
      </c>
    </row>
    <row r="166" spans="1:19" ht="14.4" customHeight="1" x14ac:dyDescent="0.3">
      <c r="A166" s="626" t="s">
        <v>1400</v>
      </c>
      <c r="B166" s="627" t="s">
        <v>1424</v>
      </c>
      <c r="C166" s="627" t="s">
        <v>512</v>
      </c>
      <c r="D166" s="627" t="s">
        <v>676</v>
      </c>
      <c r="E166" s="627" t="s">
        <v>1407</v>
      </c>
      <c r="F166" s="627" t="s">
        <v>1470</v>
      </c>
      <c r="G166" s="627" t="s">
        <v>1471</v>
      </c>
      <c r="H166" s="644">
        <v>9</v>
      </c>
      <c r="I166" s="644">
        <v>1152</v>
      </c>
      <c r="J166" s="627">
        <v>1</v>
      </c>
      <c r="K166" s="627">
        <v>128</v>
      </c>
      <c r="L166" s="644">
        <v>5</v>
      </c>
      <c r="M166" s="644">
        <v>640</v>
      </c>
      <c r="N166" s="627">
        <v>0.55555555555555558</v>
      </c>
      <c r="O166" s="627">
        <v>128</v>
      </c>
      <c r="P166" s="644">
        <v>18</v>
      </c>
      <c r="Q166" s="644">
        <v>2322</v>
      </c>
      <c r="R166" s="632">
        <v>2.015625</v>
      </c>
      <c r="S166" s="645">
        <v>129</v>
      </c>
    </row>
    <row r="167" spans="1:19" ht="14.4" customHeight="1" x14ac:dyDescent="0.3">
      <c r="A167" s="626" t="s">
        <v>1400</v>
      </c>
      <c r="B167" s="627" t="s">
        <v>1424</v>
      </c>
      <c r="C167" s="627" t="s">
        <v>512</v>
      </c>
      <c r="D167" s="627" t="s">
        <v>676</v>
      </c>
      <c r="E167" s="627" t="s">
        <v>1407</v>
      </c>
      <c r="F167" s="627" t="s">
        <v>1472</v>
      </c>
      <c r="G167" s="627" t="s">
        <v>1473</v>
      </c>
      <c r="H167" s="644">
        <v>15</v>
      </c>
      <c r="I167" s="644">
        <v>3345</v>
      </c>
      <c r="J167" s="627">
        <v>1</v>
      </c>
      <c r="K167" s="627">
        <v>223</v>
      </c>
      <c r="L167" s="644">
        <v>8</v>
      </c>
      <c r="M167" s="644">
        <v>1792</v>
      </c>
      <c r="N167" s="627">
        <v>0.53572496263079228</v>
      </c>
      <c r="O167" s="627">
        <v>224</v>
      </c>
      <c r="P167" s="644">
        <v>19</v>
      </c>
      <c r="Q167" s="644">
        <v>4275</v>
      </c>
      <c r="R167" s="632">
        <v>1.2780269058295963</v>
      </c>
      <c r="S167" s="645">
        <v>225</v>
      </c>
    </row>
    <row r="168" spans="1:19" ht="14.4" customHeight="1" x14ac:dyDescent="0.3">
      <c r="A168" s="626" t="s">
        <v>1400</v>
      </c>
      <c r="B168" s="627" t="s">
        <v>1424</v>
      </c>
      <c r="C168" s="627" t="s">
        <v>512</v>
      </c>
      <c r="D168" s="627" t="s">
        <v>676</v>
      </c>
      <c r="E168" s="627" t="s">
        <v>1407</v>
      </c>
      <c r="F168" s="627" t="s">
        <v>1474</v>
      </c>
      <c r="G168" s="627" t="s">
        <v>1475</v>
      </c>
      <c r="H168" s="644">
        <v>8</v>
      </c>
      <c r="I168" s="644">
        <v>1784</v>
      </c>
      <c r="J168" s="627">
        <v>1</v>
      </c>
      <c r="K168" s="627">
        <v>223</v>
      </c>
      <c r="L168" s="644">
        <v>5</v>
      </c>
      <c r="M168" s="644">
        <v>1120</v>
      </c>
      <c r="N168" s="627">
        <v>0.62780269058295968</v>
      </c>
      <c r="O168" s="627">
        <v>224</v>
      </c>
      <c r="P168" s="644">
        <v>8</v>
      </c>
      <c r="Q168" s="644">
        <v>1800</v>
      </c>
      <c r="R168" s="632">
        <v>1.0089686098654709</v>
      </c>
      <c r="S168" s="645">
        <v>225</v>
      </c>
    </row>
    <row r="169" spans="1:19" ht="14.4" customHeight="1" x14ac:dyDescent="0.3">
      <c r="A169" s="626" t="s">
        <v>1400</v>
      </c>
      <c r="B169" s="627" t="s">
        <v>1424</v>
      </c>
      <c r="C169" s="627" t="s">
        <v>512</v>
      </c>
      <c r="D169" s="627" t="s">
        <v>676</v>
      </c>
      <c r="E169" s="627" t="s">
        <v>1407</v>
      </c>
      <c r="F169" s="627" t="s">
        <v>1478</v>
      </c>
      <c r="G169" s="627" t="s">
        <v>1479</v>
      </c>
      <c r="H169" s="644">
        <v>22</v>
      </c>
      <c r="I169" s="644">
        <v>4950</v>
      </c>
      <c r="J169" s="627">
        <v>1</v>
      </c>
      <c r="K169" s="627">
        <v>225</v>
      </c>
      <c r="L169" s="644">
        <v>44</v>
      </c>
      <c r="M169" s="644">
        <v>9944</v>
      </c>
      <c r="N169" s="627">
        <v>2.0088888888888889</v>
      </c>
      <c r="O169" s="627">
        <v>226</v>
      </c>
      <c r="P169" s="644">
        <v>38</v>
      </c>
      <c r="Q169" s="644">
        <v>8626</v>
      </c>
      <c r="R169" s="632">
        <v>1.7426262626262625</v>
      </c>
      <c r="S169" s="645">
        <v>227</v>
      </c>
    </row>
    <row r="170" spans="1:19" ht="14.4" customHeight="1" x14ac:dyDescent="0.3">
      <c r="A170" s="626" t="s">
        <v>1400</v>
      </c>
      <c r="B170" s="627" t="s">
        <v>1424</v>
      </c>
      <c r="C170" s="627" t="s">
        <v>512</v>
      </c>
      <c r="D170" s="627" t="s">
        <v>676</v>
      </c>
      <c r="E170" s="627" t="s">
        <v>1407</v>
      </c>
      <c r="F170" s="627" t="s">
        <v>1492</v>
      </c>
      <c r="G170" s="627" t="s">
        <v>1493</v>
      </c>
      <c r="H170" s="644">
        <v>23</v>
      </c>
      <c r="I170" s="644">
        <v>7935</v>
      </c>
      <c r="J170" s="627">
        <v>1</v>
      </c>
      <c r="K170" s="627">
        <v>345</v>
      </c>
      <c r="L170" s="644">
        <v>37</v>
      </c>
      <c r="M170" s="644">
        <v>12802</v>
      </c>
      <c r="N170" s="627">
        <v>1.6133585381222433</v>
      </c>
      <c r="O170" s="627">
        <v>346</v>
      </c>
      <c r="P170" s="644">
        <v>43</v>
      </c>
      <c r="Q170" s="644">
        <v>14921</v>
      </c>
      <c r="R170" s="632">
        <v>1.8804032766225582</v>
      </c>
      <c r="S170" s="645">
        <v>347</v>
      </c>
    </row>
    <row r="171" spans="1:19" ht="14.4" customHeight="1" x14ac:dyDescent="0.3">
      <c r="A171" s="626" t="s">
        <v>1400</v>
      </c>
      <c r="B171" s="627" t="s">
        <v>1424</v>
      </c>
      <c r="C171" s="627" t="s">
        <v>512</v>
      </c>
      <c r="D171" s="627" t="s">
        <v>676</v>
      </c>
      <c r="E171" s="627" t="s">
        <v>1407</v>
      </c>
      <c r="F171" s="627" t="s">
        <v>1494</v>
      </c>
      <c r="G171" s="627" t="s">
        <v>1495</v>
      </c>
      <c r="H171" s="644">
        <v>5</v>
      </c>
      <c r="I171" s="644">
        <v>4365</v>
      </c>
      <c r="J171" s="627">
        <v>1</v>
      </c>
      <c r="K171" s="627">
        <v>873</v>
      </c>
      <c r="L171" s="644">
        <v>6</v>
      </c>
      <c r="M171" s="644">
        <v>5244</v>
      </c>
      <c r="N171" s="627">
        <v>1.2013745704467353</v>
      </c>
      <c r="O171" s="627">
        <v>874</v>
      </c>
      <c r="P171" s="644">
        <v>3</v>
      </c>
      <c r="Q171" s="644">
        <v>2631</v>
      </c>
      <c r="R171" s="632">
        <v>0.60274914089347076</v>
      </c>
      <c r="S171" s="645">
        <v>877</v>
      </c>
    </row>
    <row r="172" spans="1:19" ht="14.4" customHeight="1" x14ac:dyDescent="0.3">
      <c r="A172" s="626" t="s">
        <v>1400</v>
      </c>
      <c r="B172" s="627" t="s">
        <v>1424</v>
      </c>
      <c r="C172" s="627" t="s">
        <v>512</v>
      </c>
      <c r="D172" s="627" t="s">
        <v>676</v>
      </c>
      <c r="E172" s="627" t="s">
        <v>1407</v>
      </c>
      <c r="F172" s="627" t="s">
        <v>1496</v>
      </c>
      <c r="G172" s="627" t="s">
        <v>1497</v>
      </c>
      <c r="H172" s="644"/>
      <c r="I172" s="644"/>
      <c r="J172" s="627"/>
      <c r="K172" s="627"/>
      <c r="L172" s="644">
        <v>1</v>
      </c>
      <c r="M172" s="644">
        <v>1294</v>
      </c>
      <c r="N172" s="627"/>
      <c r="O172" s="627">
        <v>1294</v>
      </c>
      <c r="P172" s="644"/>
      <c r="Q172" s="644"/>
      <c r="R172" s="632"/>
      <c r="S172" s="645"/>
    </row>
    <row r="173" spans="1:19" ht="14.4" customHeight="1" x14ac:dyDescent="0.3">
      <c r="A173" s="626" t="s">
        <v>1400</v>
      </c>
      <c r="B173" s="627" t="s">
        <v>1424</v>
      </c>
      <c r="C173" s="627" t="s">
        <v>512</v>
      </c>
      <c r="D173" s="627" t="s">
        <v>676</v>
      </c>
      <c r="E173" s="627" t="s">
        <v>1407</v>
      </c>
      <c r="F173" s="627" t="s">
        <v>1500</v>
      </c>
      <c r="G173" s="627" t="s">
        <v>1501</v>
      </c>
      <c r="H173" s="644"/>
      <c r="I173" s="644"/>
      <c r="J173" s="627"/>
      <c r="K173" s="627"/>
      <c r="L173" s="644">
        <v>3</v>
      </c>
      <c r="M173" s="644">
        <v>15474</v>
      </c>
      <c r="N173" s="627"/>
      <c r="O173" s="627">
        <v>5158</v>
      </c>
      <c r="P173" s="644">
        <v>1</v>
      </c>
      <c r="Q173" s="644">
        <v>5162</v>
      </c>
      <c r="R173" s="632"/>
      <c r="S173" s="645">
        <v>5162</v>
      </c>
    </row>
    <row r="174" spans="1:19" ht="14.4" customHeight="1" x14ac:dyDescent="0.3">
      <c r="A174" s="626" t="s">
        <v>1400</v>
      </c>
      <c r="B174" s="627" t="s">
        <v>1424</v>
      </c>
      <c r="C174" s="627" t="s">
        <v>512</v>
      </c>
      <c r="D174" s="627" t="s">
        <v>676</v>
      </c>
      <c r="E174" s="627" t="s">
        <v>1407</v>
      </c>
      <c r="F174" s="627" t="s">
        <v>1504</v>
      </c>
      <c r="G174" s="627" t="s">
        <v>1505</v>
      </c>
      <c r="H174" s="644"/>
      <c r="I174" s="644"/>
      <c r="J174" s="627"/>
      <c r="K174" s="627"/>
      <c r="L174" s="644">
        <v>1</v>
      </c>
      <c r="M174" s="644">
        <v>5621</v>
      </c>
      <c r="N174" s="627"/>
      <c r="O174" s="627">
        <v>5621</v>
      </c>
      <c r="P174" s="644"/>
      <c r="Q174" s="644"/>
      <c r="R174" s="632"/>
      <c r="S174" s="645"/>
    </row>
    <row r="175" spans="1:19" ht="14.4" customHeight="1" x14ac:dyDescent="0.3">
      <c r="A175" s="626" t="s">
        <v>1400</v>
      </c>
      <c r="B175" s="627" t="s">
        <v>1424</v>
      </c>
      <c r="C175" s="627" t="s">
        <v>512</v>
      </c>
      <c r="D175" s="627" t="s">
        <v>676</v>
      </c>
      <c r="E175" s="627" t="s">
        <v>1407</v>
      </c>
      <c r="F175" s="627" t="s">
        <v>1508</v>
      </c>
      <c r="G175" s="627" t="s">
        <v>1509</v>
      </c>
      <c r="H175" s="644">
        <v>72</v>
      </c>
      <c r="I175" s="644">
        <v>12744</v>
      </c>
      <c r="J175" s="627">
        <v>1</v>
      </c>
      <c r="K175" s="627">
        <v>177</v>
      </c>
      <c r="L175" s="644">
        <v>69</v>
      </c>
      <c r="M175" s="644">
        <v>12282</v>
      </c>
      <c r="N175" s="627">
        <v>0.96374764595103579</v>
      </c>
      <c r="O175" s="627">
        <v>178</v>
      </c>
      <c r="P175" s="644">
        <v>104</v>
      </c>
      <c r="Q175" s="644">
        <v>18616</v>
      </c>
      <c r="R175" s="632">
        <v>1.460765850596359</v>
      </c>
      <c r="S175" s="645">
        <v>179</v>
      </c>
    </row>
    <row r="176" spans="1:19" ht="14.4" customHeight="1" x14ac:dyDescent="0.3">
      <c r="A176" s="626" t="s">
        <v>1400</v>
      </c>
      <c r="B176" s="627" t="s">
        <v>1424</v>
      </c>
      <c r="C176" s="627" t="s">
        <v>512</v>
      </c>
      <c r="D176" s="627" t="s">
        <v>676</v>
      </c>
      <c r="E176" s="627" t="s">
        <v>1407</v>
      </c>
      <c r="F176" s="627" t="s">
        <v>1510</v>
      </c>
      <c r="G176" s="627" t="s">
        <v>1511</v>
      </c>
      <c r="H176" s="644"/>
      <c r="I176" s="644"/>
      <c r="J176" s="627"/>
      <c r="K176" s="627"/>
      <c r="L176" s="644">
        <v>26</v>
      </c>
      <c r="M176" s="644">
        <v>53300</v>
      </c>
      <c r="N176" s="627"/>
      <c r="O176" s="627">
        <v>2050</v>
      </c>
      <c r="P176" s="644">
        <v>23</v>
      </c>
      <c r="Q176" s="644">
        <v>47219</v>
      </c>
      <c r="R176" s="632"/>
      <c r="S176" s="645">
        <v>2053</v>
      </c>
    </row>
    <row r="177" spans="1:19" ht="14.4" customHeight="1" x14ac:dyDescent="0.3">
      <c r="A177" s="626" t="s">
        <v>1400</v>
      </c>
      <c r="B177" s="627" t="s">
        <v>1424</v>
      </c>
      <c r="C177" s="627" t="s">
        <v>512</v>
      </c>
      <c r="D177" s="627" t="s">
        <v>676</v>
      </c>
      <c r="E177" s="627" t="s">
        <v>1407</v>
      </c>
      <c r="F177" s="627" t="s">
        <v>1512</v>
      </c>
      <c r="G177" s="627" t="s">
        <v>1513</v>
      </c>
      <c r="H177" s="644">
        <v>23</v>
      </c>
      <c r="I177" s="644">
        <v>7935</v>
      </c>
      <c r="J177" s="627">
        <v>1</v>
      </c>
      <c r="K177" s="627">
        <v>345</v>
      </c>
      <c r="L177" s="644">
        <v>37</v>
      </c>
      <c r="M177" s="644">
        <v>12802</v>
      </c>
      <c r="N177" s="627">
        <v>1.6133585381222433</v>
      </c>
      <c r="O177" s="627">
        <v>346</v>
      </c>
      <c r="P177" s="644">
        <v>42</v>
      </c>
      <c r="Q177" s="644">
        <v>14574</v>
      </c>
      <c r="R177" s="632">
        <v>1.8366729678638942</v>
      </c>
      <c r="S177" s="645">
        <v>347</v>
      </c>
    </row>
    <row r="178" spans="1:19" ht="14.4" customHeight="1" x14ac:dyDescent="0.3">
      <c r="A178" s="626" t="s">
        <v>1400</v>
      </c>
      <c r="B178" s="627" t="s">
        <v>1424</v>
      </c>
      <c r="C178" s="627" t="s">
        <v>512</v>
      </c>
      <c r="D178" s="627" t="s">
        <v>676</v>
      </c>
      <c r="E178" s="627" t="s">
        <v>1407</v>
      </c>
      <c r="F178" s="627" t="s">
        <v>1514</v>
      </c>
      <c r="G178" s="627" t="s">
        <v>1515</v>
      </c>
      <c r="H178" s="644">
        <v>2</v>
      </c>
      <c r="I178" s="644">
        <v>616</v>
      </c>
      <c r="J178" s="627">
        <v>1</v>
      </c>
      <c r="K178" s="627">
        <v>308</v>
      </c>
      <c r="L178" s="644">
        <v>2</v>
      </c>
      <c r="M178" s="644">
        <v>616</v>
      </c>
      <c r="N178" s="627">
        <v>1</v>
      </c>
      <c r="O178" s="627">
        <v>308</v>
      </c>
      <c r="P178" s="644"/>
      <c r="Q178" s="644"/>
      <c r="R178" s="632"/>
      <c r="S178" s="645"/>
    </row>
    <row r="179" spans="1:19" ht="14.4" customHeight="1" x14ac:dyDescent="0.3">
      <c r="A179" s="626" t="s">
        <v>1400</v>
      </c>
      <c r="B179" s="627" t="s">
        <v>1424</v>
      </c>
      <c r="C179" s="627" t="s">
        <v>512</v>
      </c>
      <c r="D179" s="627" t="s">
        <v>676</v>
      </c>
      <c r="E179" s="627" t="s">
        <v>1407</v>
      </c>
      <c r="F179" s="627" t="s">
        <v>1520</v>
      </c>
      <c r="G179" s="627" t="s">
        <v>1521</v>
      </c>
      <c r="H179" s="644">
        <v>1</v>
      </c>
      <c r="I179" s="644">
        <v>154</v>
      </c>
      <c r="J179" s="627">
        <v>1</v>
      </c>
      <c r="K179" s="627">
        <v>154</v>
      </c>
      <c r="L179" s="644"/>
      <c r="M179" s="644"/>
      <c r="N179" s="627"/>
      <c r="O179" s="627"/>
      <c r="P179" s="644">
        <v>1</v>
      </c>
      <c r="Q179" s="644">
        <v>156</v>
      </c>
      <c r="R179" s="632">
        <v>1.0129870129870129</v>
      </c>
      <c r="S179" s="645">
        <v>156</v>
      </c>
    </row>
    <row r="180" spans="1:19" ht="14.4" customHeight="1" x14ac:dyDescent="0.3">
      <c r="A180" s="626" t="s">
        <v>1400</v>
      </c>
      <c r="B180" s="627" t="s">
        <v>1424</v>
      </c>
      <c r="C180" s="627" t="s">
        <v>512</v>
      </c>
      <c r="D180" s="627" t="s">
        <v>676</v>
      </c>
      <c r="E180" s="627" t="s">
        <v>1407</v>
      </c>
      <c r="F180" s="627" t="s">
        <v>1522</v>
      </c>
      <c r="G180" s="627" t="s">
        <v>1523</v>
      </c>
      <c r="H180" s="644"/>
      <c r="I180" s="644"/>
      <c r="J180" s="627"/>
      <c r="K180" s="627"/>
      <c r="L180" s="644">
        <v>2</v>
      </c>
      <c r="M180" s="644">
        <v>1350</v>
      </c>
      <c r="N180" s="627"/>
      <c r="O180" s="627">
        <v>675</v>
      </c>
      <c r="P180" s="644"/>
      <c r="Q180" s="644"/>
      <c r="R180" s="632"/>
      <c r="S180" s="645"/>
    </row>
    <row r="181" spans="1:19" ht="14.4" customHeight="1" x14ac:dyDescent="0.3">
      <c r="A181" s="626" t="s">
        <v>1400</v>
      </c>
      <c r="B181" s="627" t="s">
        <v>1424</v>
      </c>
      <c r="C181" s="627" t="s">
        <v>512</v>
      </c>
      <c r="D181" s="627" t="s">
        <v>676</v>
      </c>
      <c r="E181" s="627" t="s">
        <v>1407</v>
      </c>
      <c r="F181" s="627" t="s">
        <v>1526</v>
      </c>
      <c r="G181" s="627" t="s">
        <v>1527</v>
      </c>
      <c r="H181" s="644">
        <v>8</v>
      </c>
      <c r="I181" s="644">
        <v>1240</v>
      </c>
      <c r="J181" s="627">
        <v>1</v>
      </c>
      <c r="K181" s="627">
        <v>155</v>
      </c>
      <c r="L181" s="644">
        <v>2</v>
      </c>
      <c r="M181" s="644">
        <v>310</v>
      </c>
      <c r="N181" s="627">
        <v>0.25</v>
      </c>
      <c r="O181" s="627">
        <v>155</v>
      </c>
      <c r="P181" s="644">
        <v>6</v>
      </c>
      <c r="Q181" s="644">
        <v>936</v>
      </c>
      <c r="R181" s="632">
        <v>0.75483870967741939</v>
      </c>
      <c r="S181" s="645">
        <v>156</v>
      </c>
    </row>
    <row r="182" spans="1:19" ht="14.4" customHeight="1" x14ac:dyDescent="0.3">
      <c r="A182" s="626" t="s">
        <v>1400</v>
      </c>
      <c r="B182" s="627" t="s">
        <v>1424</v>
      </c>
      <c r="C182" s="627" t="s">
        <v>512</v>
      </c>
      <c r="D182" s="627" t="s">
        <v>676</v>
      </c>
      <c r="E182" s="627" t="s">
        <v>1407</v>
      </c>
      <c r="F182" s="627" t="s">
        <v>1528</v>
      </c>
      <c r="G182" s="627" t="s">
        <v>1529</v>
      </c>
      <c r="H182" s="644">
        <v>5</v>
      </c>
      <c r="I182" s="644">
        <v>995</v>
      </c>
      <c r="J182" s="627">
        <v>1</v>
      </c>
      <c r="K182" s="627">
        <v>199</v>
      </c>
      <c r="L182" s="644">
        <v>3</v>
      </c>
      <c r="M182" s="644">
        <v>600</v>
      </c>
      <c r="N182" s="627">
        <v>0.60301507537688437</v>
      </c>
      <c r="O182" s="627">
        <v>200</v>
      </c>
      <c r="P182" s="644">
        <v>4</v>
      </c>
      <c r="Q182" s="644">
        <v>804</v>
      </c>
      <c r="R182" s="632">
        <v>0.80804020100502516</v>
      </c>
      <c r="S182" s="645">
        <v>201</v>
      </c>
    </row>
    <row r="183" spans="1:19" ht="14.4" customHeight="1" x14ac:dyDescent="0.3">
      <c r="A183" s="626" t="s">
        <v>1400</v>
      </c>
      <c r="B183" s="627" t="s">
        <v>1424</v>
      </c>
      <c r="C183" s="627" t="s">
        <v>512</v>
      </c>
      <c r="D183" s="627" t="s">
        <v>676</v>
      </c>
      <c r="E183" s="627" t="s">
        <v>1407</v>
      </c>
      <c r="F183" s="627" t="s">
        <v>1530</v>
      </c>
      <c r="G183" s="627" t="s">
        <v>1531</v>
      </c>
      <c r="H183" s="644">
        <v>4</v>
      </c>
      <c r="I183" s="644">
        <v>816</v>
      </c>
      <c r="J183" s="627">
        <v>1</v>
      </c>
      <c r="K183" s="627">
        <v>204</v>
      </c>
      <c r="L183" s="644">
        <v>2</v>
      </c>
      <c r="M183" s="644">
        <v>410</v>
      </c>
      <c r="N183" s="627">
        <v>0.50245098039215685</v>
      </c>
      <c r="O183" s="627">
        <v>205</v>
      </c>
      <c r="P183" s="644">
        <v>2</v>
      </c>
      <c r="Q183" s="644">
        <v>414</v>
      </c>
      <c r="R183" s="632">
        <v>0.50735294117647056</v>
      </c>
      <c r="S183" s="645">
        <v>207</v>
      </c>
    </row>
    <row r="184" spans="1:19" ht="14.4" customHeight="1" x14ac:dyDescent="0.3">
      <c r="A184" s="626" t="s">
        <v>1400</v>
      </c>
      <c r="B184" s="627" t="s">
        <v>1424</v>
      </c>
      <c r="C184" s="627" t="s">
        <v>512</v>
      </c>
      <c r="D184" s="627" t="s">
        <v>676</v>
      </c>
      <c r="E184" s="627" t="s">
        <v>1407</v>
      </c>
      <c r="F184" s="627" t="s">
        <v>1532</v>
      </c>
      <c r="G184" s="627" t="s">
        <v>1533</v>
      </c>
      <c r="H184" s="644"/>
      <c r="I184" s="644"/>
      <c r="J184" s="627"/>
      <c r="K184" s="627"/>
      <c r="L184" s="644">
        <v>1</v>
      </c>
      <c r="M184" s="644">
        <v>427</v>
      </c>
      <c r="N184" s="627"/>
      <c r="O184" s="627">
        <v>427</v>
      </c>
      <c r="P184" s="644"/>
      <c r="Q184" s="644"/>
      <c r="R184" s="632"/>
      <c r="S184" s="645"/>
    </row>
    <row r="185" spans="1:19" ht="14.4" customHeight="1" x14ac:dyDescent="0.3">
      <c r="A185" s="626" t="s">
        <v>1400</v>
      </c>
      <c r="B185" s="627" t="s">
        <v>1424</v>
      </c>
      <c r="C185" s="627" t="s">
        <v>512</v>
      </c>
      <c r="D185" s="627" t="s">
        <v>676</v>
      </c>
      <c r="E185" s="627" t="s">
        <v>1407</v>
      </c>
      <c r="F185" s="627" t="s">
        <v>1534</v>
      </c>
      <c r="G185" s="627" t="s">
        <v>1535</v>
      </c>
      <c r="H185" s="644"/>
      <c r="I185" s="644"/>
      <c r="J185" s="627"/>
      <c r="K185" s="627"/>
      <c r="L185" s="644">
        <v>1</v>
      </c>
      <c r="M185" s="644">
        <v>266</v>
      </c>
      <c r="N185" s="627"/>
      <c r="O185" s="627">
        <v>266</v>
      </c>
      <c r="P185" s="644"/>
      <c r="Q185" s="644"/>
      <c r="R185" s="632"/>
      <c r="S185" s="645"/>
    </row>
    <row r="186" spans="1:19" ht="14.4" customHeight="1" x14ac:dyDescent="0.3">
      <c r="A186" s="626" t="s">
        <v>1400</v>
      </c>
      <c r="B186" s="627" t="s">
        <v>1424</v>
      </c>
      <c r="C186" s="627" t="s">
        <v>512</v>
      </c>
      <c r="D186" s="627" t="s">
        <v>676</v>
      </c>
      <c r="E186" s="627" t="s">
        <v>1407</v>
      </c>
      <c r="F186" s="627" t="s">
        <v>1536</v>
      </c>
      <c r="G186" s="627" t="s">
        <v>1537</v>
      </c>
      <c r="H186" s="644">
        <v>17</v>
      </c>
      <c r="I186" s="644">
        <v>2771</v>
      </c>
      <c r="J186" s="627">
        <v>1</v>
      </c>
      <c r="K186" s="627">
        <v>163</v>
      </c>
      <c r="L186" s="644">
        <v>21</v>
      </c>
      <c r="M186" s="644">
        <v>3423</v>
      </c>
      <c r="N186" s="627">
        <v>1.2352941176470589</v>
      </c>
      <c r="O186" s="627">
        <v>163</v>
      </c>
      <c r="P186" s="644">
        <v>16</v>
      </c>
      <c r="Q186" s="644">
        <v>2624</v>
      </c>
      <c r="R186" s="632">
        <v>0.94695055936485029</v>
      </c>
      <c r="S186" s="645">
        <v>164</v>
      </c>
    </row>
    <row r="187" spans="1:19" ht="14.4" customHeight="1" x14ac:dyDescent="0.3">
      <c r="A187" s="626" t="s">
        <v>1400</v>
      </c>
      <c r="B187" s="627" t="s">
        <v>1424</v>
      </c>
      <c r="C187" s="627" t="s">
        <v>512</v>
      </c>
      <c r="D187" s="627" t="s">
        <v>676</v>
      </c>
      <c r="E187" s="627" t="s">
        <v>1407</v>
      </c>
      <c r="F187" s="627" t="s">
        <v>1540</v>
      </c>
      <c r="G187" s="627" t="s">
        <v>1541</v>
      </c>
      <c r="H187" s="644"/>
      <c r="I187" s="644"/>
      <c r="J187" s="627"/>
      <c r="K187" s="627"/>
      <c r="L187" s="644">
        <v>20</v>
      </c>
      <c r="M187" s="644">
        <v>43120</v>
      </c>
      <c r="N187" s="627"/>
      <c r="O187" s="627">
        <v>2156</v>
      </c>
      <c r="P187" s="644">
        <v>8</v>
      </c>
      <c r="Q187" s="644">
        <v>17272</v>
      </c>
      <c r="R187" s="632"/>
      <c r="S187" s="645">
        <v>2159</v>
      </c>
    </row>
    <row r="188" spans="1:19" ht="14.4" customHeight="1" x14ac:dyDescent="0.3">
      <c r="A188" s="626" t="s">
        <v>1400</v>
      </c>
      <c r="B188" s="627" t="s">
        <v>1424</v>
      </c>
      <c r="C188" s="627" t="s">
        <v>512</v>
      </c>
      <c r="D188" s="627" t="s">
        <v>676</v>
      </c>
      <c r="E188" s="627" t="s">
        <v>1407</v>
      </c>
      <c r="F188" s="627" t="s">
        <v>1542</v>
      </c>
      <c r="G188" s="627" t="s">
        <v>1543</v>
      </c>
      <c r="H188" s="644">
        <v>5</v>
      </c>
      <c r="I188" s="644">
        <v>815</v>
      </c>
      <c r="J188" s="627">
        <v>1</v>
      </c>
      <c r="K188" s="627">
        <v>163</v>
      </c>
      <c r="L188" s="644">
        <v>5</v>
      </c>
      <c r="M188" s="644">
        <v>815</v>
      </c>
      <c r="N188" s="627">
        <v>1</v>
      </c>
      <c r="O188" s="627">
        <v>163</v>
      </c>
      <c r="P188" s="644">
        <v>3</v>
      </c>
      <c r="Q188" s="644">
        <v>492</v>
      </c>
      <c r="R188" s="632">
        <v>0.60368098159509198</v>
      </c>
      <c r="S188" s="645">
        <v>164</v>
      </c>
    </row>
    <row r="189" spans="1:19" ht="14.4" customHeight="1" x14ac:dyDescent="0.3">
      <c r="A189" s="626" t="s">
        <v>1400</v>
      </c>
      <c r="B189" s="627" t="s">
        <v>1424</v>
      </c>
      <c r="C189" s="627" t="s">
        <v>512</v>
      </c>
      <c r="D189" s="627" t="s">
        <v>676</v>
      </c>
      <c r="E189" s="627" t="s">
        <v>1407</v>
      </c>
      <c r="F189" s="627" t="s">
        <v>1544</v>
      </c>
      <c r="G189" s="627" t="s">
        <v>1545</v>
      </c>
      <c r="H189" s="644"/>
      <c r="I189" s="644"/>
      <c r="J189" s="627"/>
      <c r="K189" s="627"/>
      <c r="L189" s="644">
        <v>3</v>
      </c>
      <c r="M189" s="644">
        <v>2805</v>
      </c>
      <c r="N189" s="627"/>
      <c r="O189" s="627">
        <v>935</v>
      </c>
      <c r="P189" s="644"/>
      <c r="Q189" s="644"/>
      <c r="R189" s="632"/>
      <c r="S189" s="645"/>
    </row>
    <row r="190" spans="1:19" ht="14.4" customHeight="1" x14ac:dyDescent="0.3">
      <c r="A190" s="626" t="s">
        <v>1400</v>
      </c>
      <c r="B190" s="627" t="s">
        <v>1424</v>
      </c>
      <c r="C190" s="627" t="s">
        <v>512</v>
      </c>
      <c r="D190" s="627" t="s">
        <v>1391</v>
      </c>
      <c r="E190" s="627" t="s">
        <v>1425</v>
      </c>
      <c r="F190" s="627" t="s">
        <v>1436</v>
      </c>
      <c r="G190" s="627" t="s">
        <v>1437</v>
      </c>
      <c r="H190" s="644">
        <v>0.02</v>
      </c>
      <c r="I190" s="644">
        <v>90.95</v>
      </c>
      <c r="J190" s="627">
        <v>1</v>
      </c>
      <c r="K190" s="627">
        <v>4547.5</v>
      </c>
      <c r="L190" s="644"/>
      <c r="M190" s="644"/>
      <c r="N190" s="627"/>
      <c r="O190" s="627"/>
      <c r="P190" s="644"/>
      <c r="Q190" s="644"/>
      <c r="R190" s="632"/>
      <c r="S190" s="645"/>
    </row>
    <row r="191" spans="1:19" ht="14.4" customHeight="1" x14ac:dyDescent="0.3">
      <c r="A191" s="626" t="s">
        <v>1400</v>
      </c>
      <c r="B191" s="627" t="s">
        <v>1424</v>
      </c>
      <c r="C191" s="627" t="s">
        <v>512</v>
      </c>
      <c r="D191" s="627" t="s">
        <v>1391</v>
      </c>
      <c r="E191" s="627" t="s">
        <v>1425</v>
      </c>
      <c r="F191" s="627" t="s">
        <v>1438</v>
      </c>
      <c r="G191" s="627" t="s">
        <v>1437</v>
      </c>
      <c r="H191" s="644">
        <v>0.02</v>
      </c>
      <c r="I191" s="644">
        <v>136.41999999999999</v>
      </c>
      <c r="J191" s="627">
        <v>1</v>
      </c>
      <c r="K191" s="627">
        <v>6820.9999999999991</v>
      </c>
      <c r="L191" s="644"/>
      <c r="M191" s="644"/>
      <c r="N191" s="627"/>
      <c r="O191" s="627"/>
      <c r="P191" s="644"/>
      <c r="Q191" s="644"/>
      <c r="R191" s="632"/>
      <c r="S191" s="645"/>
    </row>
    <row r="192" spans="1:19" ht="14.4" customHeight="1" x14ac:dyDescent="0.3">
      <c r="A192" s="626" t="s">
        <v>1400</v>
      </c>
      <c r="B192" s="627" t="s">
        <v>1424</v>
      </c>
      <c r="C192" s="627" t="s">
        <v>512</v>
      </c>
      <c r="D192" s="627" t="s">
        <v>1391</v>
      </c>
      <c r="E192" s="627" t="s">
        <v>1425</v>
      </c>
      <c r="F192" s="627" t="s">
        <v>1442</v>
      </c>
      <c r="G192" s="627" t="s">
        <v>571</v>
      </c>
      <c r="H192" s="644"/>
      <c r="I192" s="644"/>
      <c r="J192" s="627"/>
      <c r="K192" s="627"/>
      <c r="L192" s="644">
        <v>0.1</v>
      </c>
      <c r="M192" s="644">
        <v>51.76</v>
      </c>
      <c r="N192" s="627"/>
      <c r="O192" s="627">
        <v>517.59999999999991</v>
      </c>
      <c r="P192" s="644"/>
      <c r="Q192" s="644"/>
      <c r="R192" s="632"/>
      <c r="S192" s="645"/>
    </row>
    <row r="193" spans="1:19" ht="14.4" customHeight="1" x14ac:dyDescent="0.3">
      <c r="A193" s="626" t="s">
        <v>1400</v>
      </c>
      <c r="B193" s="627" t="s">
        <v>1424</v>
      </c>
      <c r="C193" s="627" t="s">
        <v>512</v>
      </c>
      <c r="D193" s="627" t="s">
        <v>1391</v>
      </c>
      <c r="E193" s="627" t="s">
        <v>1425</v>
      </c>
      <c r="F193" s="627" t="s">
        <v>1445</v>
      </c>
      <c r="G193" s="627" t="s">
        <v>1437</v>
      </c>
      <c r="H193" s="644"/>
      <c r="I193" s="644"/>
      <c r="J193" s="627"/>
      <c r="K193" s="627"/>
      <c r="L193" s="644"/>
      <c r="M193" s="644"/>
      <c r="N193" s="627"/>
      <c r="O193" s="627"/>
      <c r="P193" s="644">
        <v>0.35</v>
      </c>
      <c r="Q193" s="644">
        <v>229.43</v>
      </c>
      <c r="R193" s="632"/>
      <c r="S193" s="645">
        <v>655.51428571428573</v>
      </c>
    </row>
    <row r="194" spans="1:19" ht="14.4" customHeight="1" x14ac:dyDescent="0.3">
      <c r="A194" s="626" t="s">
        <v>1400</v>
      </c>
      <c r="B194" s="627" t="s">
        <v>1424</v>
      </c>
      <c r="C194" s="627" t="s">
        <v>512</v>
      </c>
      <c r="D194" s="627" t="s">
        <v>1391</v>
      </c>
      <c r="E194" s="627" t="s">
        <v>1425</v>
      </c>
      <c r="F194" s="627" t="s">
        <v>1446</v>
      </c>
      <c r="G194" s="627" t="s">
        <v>1437</v>
      </c>
      <c r="H194" s="644"/>
      <c r="I194" s="644"/>
      <c r="J194" s="627"/>
      <c r="K194" s="627"/>
      <c r="L194" s="644"/>
      <c r="M194" s="644"/>
      <c r="N194" s="627"/>
      <c r="O194" s="627"/>
      <c r="P194" s="644">
        <v>0.01</v>
      </c>
      <c r="Q194" s="644">
        <v>162.68</v>
      </c>
      <c r="R194" s="632"/>
      <c r="S194" s="645">
        <v>16268</v>
      </c>
    </row>
    <row r="195" spans="1:19" ht="14.4" customHeight="1" x14ac:dyDescent="0.3">
      <c r="A195" s="626" t="s">
        <v>1400</v>
      </c>
      <c r="B195" s="627" t="s">
        <v>1424</v>
      </c>
      <c r="C195" s="627" t="s">
        <v>512</v>
      </c>
      <c r="D195" s="627" t="s">
        <v>1391</v>
      </c>
      <c r="E195" s="627" t="s">
        <v>1425</v>
      </c>
      <c r="F195" s="627" t="s">
        <v>1450</v>
      </c>
      <c r="G195" s="627" t="s">
        <v>1440</v>
      </c>
      <c r="H195" s="644"/>
      <c r="I195" s="644"/>
      <c r="J195" s="627"/>
      <c r="K195" s="627"/>
      <c r="L195" s="644"/>
      <c r="M195" s="644"/>
      <c r="N195" s="627"/>
      <c r="O195" s="627"/>
      <c r="P195" s="644">
        <v>0.1</v>
      </c>
      <c r="Q195" s="644">
        <v>53.23</v>
      </c>
      <c r="R195" s="632"/>
      <c r="S195" s="645">
        <v>532.29999999999995</v>
      </c>
    </row>
    <row r="196" spans="1:19" ht="14.4" customHeight="1" x14ac:dyDescent="0.3">
      <c r="A196" s="626" t="s">
        <v>1400</v>
      </c>
      <c r="B196" s="627" t="s">
        <v>1424</v>
      </c>
      <c r="C196" s="627" t="s">
        <v>512</v>
      </c>
      <c r="D196" s="627" t="s">
        <v>1391</v>
      </c>
      <c r="E196" s="627" t="s">
        <v>1407</v>
      </c>
      <c r="F196" s="627" t="s">
        <v>1460</v>
      </c>
      <c r="G196" s="627" t="s">
        <v>1461</v>
      </c>
      <c r="H196" s="644"/>
      <c r="I196" s="644"/>
      <c r="J196" s="627"/>
      <c r="K196" s="627"/>
      <c r="L196" s="644">
        <v>1</v>
      </c>
      <c r="M196" s="644">
        <v>206</v>
      </c>
      <c r="N196" s="627"/>
      <c r="O196" s="627">
        <v>206</v>
      </c>
      <c r="P196" s="644"/>
      <c r="Q196" s="644"/>
      <c r="R196" s="632"/>
      <c r="S196" s="645"/>
    </row>
    <row r="197" spans="1:19" ht="14.4" customHeight="1" x14ac:dyDescent="0.3">
      <c r="A197" s="626" t="s">
        <v>1400</v>
      </c>
      <c r="B197" s="627" t="s">
        <v>1424</v>
      </c>
      <c r="C197" s="627" t="s">
        <v>512</v>
      </c>
      <c r="D197" s="627" t="s">
        <v>1391</v>
      </c>
      <c r="E197" s="627" t="s">
        <v>1407</v>
      </c>
      <c r="F197" s="627" t="s">
        <v>1464</v>
      </c>
      <c r="G197" s="627" t="s">
        <v>1465</v>
      </c>
      <c r="H197" s="644">
        <v>5</v>
      </c>
      <c r="I197" s="644">
        <v>1065</v>
      </c>
      <c r="J197" s="627">
        <v>1</v>
      </c>
      <c r="K197" s="627">
        <v>213</v>
      </c>
      <c r="L197" s="644">
        <v>20</v>
      </c>
      <c r="M197" s="644">
        <v>4280</v>
      </c>
      <c r="N197" s="627">
        <v>4.018779342723005</v>
      </c>
      <c r="O197" s="627">
        <v>214</v>
      </c>
      <c r="P197" s="644">
        <v>6</v>
      </c>
      <c r="Q197" s="644">
        <v>1290</v>
      </c>
      <c r="R197" s="632">
        <v>1.2112676056338028</v>
      </c>
      <c r="S197" s="645">
        <v>215</v>
      </c>
    </row>
    <row r="198" spans="1:19" ht="14.4" customHeight="1" x14ac:dyDescent="0.3">
      <c r="A198" s="626" t="s">
        <v>1400</v>
      </c>
      <c r="B198" s="627" t="s">
        <v>1424</v>
      </c>
      <c r="C198" s="627" t="s">
        <v>512</v>
      </c>
      <c r="D198" s="627" t="s">
        <v>1391</v>
      </c>
      <c r="E198" s="627" t="s">
        <v>1407</v>
      </c>
      <c r="F198" s="627" t="s">
        <v>1466</v>
      </c>
      <c r="G198" s="627" t="s">
        <v>1467</v>
      </c>
      <c r="H198" s="644">
        <v>21</v>
      </c>
      <c r="I198" s="644">
        <v>3255</v>
      </c>
      <c r="J198" s="627">
        <v>1</v>
      </c>
      <c r="K198" s="627">
        <v>155</v>
      </c>
      <c r="L198" s="644">
        <v>16</v>
      </c>
      <c r="M198" s="644">
        <v>2480</v>
      </c>
      <c r="N198" s="627">
        <v>0.76190476190476186</v>
      </c>
      <c r="O198" s="627">
        <v>155</v>
      </c>
      <c r="P198" s="644">
        <v>11</v>
      </c>
      <c r="Q198" s="644">
        <v>1716</v>
      </c>
      <c r="R198" s="632">
        <v>0.52718894009216588</v>
      </c>
      <c r="S198" s="645">
        <v>156</v>
      </c>
    </row>
    <row r="199" spans="1:19" ht="14.4" customHeight="1" x14ac:dyDescent="0.3">
      <c r="A199" s="626" t="s">
        <v>1400</v>
      </c>
      <c r="B199" s="627" t="s">
        <v>1424</v>
      </c>
      <c r="C199" s="627" t="s">
        <v>512</v>
      </c>
      <c r="D199" s="627" t="s">
        <v>1391</v>
      </c>
      <c r="E199" s="627" t="s">
        <v>1407</v>
      </c>
      <c r="F199" s="627" t="s">
        <v>1468</v>
      </c>
      <c r="G199" s="627" t="s">
        <v>1469</v>
      </c>
      <c r="H199" s="644">
        <v>23</v>
      </c>
      <c r="I199" s="644">
        <v>4301</v>
      </c>
      <c r="J199" s="627">
        <v>1</v>
      </c>
      <c r="K199" s="627">
        <v>187</v>
      </c>
      <c r="L199" s="644">
        <v>14</v>
      </c>
      <c r="M199" s="644">
        <v>2618</v>
      </c>
      <c r="N199" s="627">
        <v>0.60869565217391308</v>
      </c>
      <c r="O199" s="627">
        <v>187</v>
      </c>
      <c r="P199" s="644">
        <v>11</v>
      </c>
      <c r="Q199" s="644">
        <v>2068</v>
      </c>
      <c r="R199" s="632">
        <v>0.48081841432225064</v>
      </c>
      <c r="S199" s="645">
        <v>188</v>
      </c>
    </row>
    <row r="200" spans="1:19" ht="14.4" customHeight="1" x14ac:dyDescent="0.3">
      <c r="A200" s="626" t="s">
        <v>1400</v>
      </c>
      <c r="B200" s="627" t="s">
        <v>1424</v>
      </c>
      <c r="C200" s="627" t="s">
        <v>512</v>
      </c>
      <c r="D200" s="627" t="s">
        <v>1391</v>
      </c>
      <c r="E200" s="627" t="s">
        <v>1407</v>
      </c>
      <c r="F200" s="627" t="s">
        <v>1470</v>
      </c>
      <c r="G200" s="627" t="s">
        <v>1471</v>
      </c>
      <c r="H200" s="644">
        <v>7</v>
      </c>
      <c r="I200" s="644">
        <v>896</v>
      </c>
      <c r="J200" s="627">
        <v>1</v>
      </c>
      <c r="K200" s="627">
        <v>128</v>
      </c>
      <c r="L200" s="644">
        <v>6</v>
      </c>
      <c r="M200" s="644">
        <v>768</v>
      </c>
      <c r="N200" s="627">
        <v>0.8571428571428571</v>
      </c>
      <c r="O200" s="627">
        <v>128</v>
      </c>
      <c r="P200" s="644">
        <v>4</v>
      </c>
      <c r="Q200" s="644">
        <v>516</v>
      </c>
      <c r="R200" s="632">
        <v>0.5758928571428571</v>
      </c>
      <c r="S200" s="645">
        <v>129</v>
      </c>
    </row>
    <row r="201" spans="1:19" ht="14.4" customHeight="1" x14ac:dyDescent="0.3">
      <c r="A201" s="626" t="s">
        <v>1400</v>
      </c>
      <c r="B201" s="627" t="s">
        <v>1424</v>
      </c>
      <c r="C201" s="627" t="s">
        <v>512</v>
      </c>
      <c r="D201" s="627" t="s">
        <v>1391</v>
      </c>
      <c r="E201" s="627" t="s">
        <v>1407</v>
      </c>
      <c r="F201" s="627" t="s">
        <v>1472</v>
      </c>
      <c r="G201" s="627" t="s">
        <v>1473</v>
      </c>
      <c r="H201" s="644">
        <v>7</v>
      </c>
      <c r="I201" s="644">
        <v>1561</v>
      </c>
      <c r="J201" s="627">
        <v>1</v>
      </c>
      <c r="K201" s="627">
        <v>223</v>
      </c>
      <c r="L201" s="644">
        <v>11</v>
      </c>
      <c r="M201" s="644">
        <v>2464</v>
      </c>
      <c r="N201" s="627">
        <v>1.5784753363228698</v>
      </c>
      <c r="O201" s="627">
        <v>224</v>
      </c>
      <c r="P201" s="644">
        <v>11</v>
      </c>
      <c r="Q201" s="644">
        <v>2475</v>
      </c>
      <c r="R201" s="632">
        <v>1.5855221012171685</v>
      </c>
      <c r="S201" s="645">
        <v>225</v>
      </c>
    </row>
    <row r="202" spans="1:19" ht="14.4" customHeight="1" x14ac:dyDescent="0.3">
      <c r="A202" s="626" t="s">
        <v>1400</v>
      </c>
      <c r="B202" s="627" t="s">
        <v>1424</v>
      </c>
      <c r="C202" s="627" t="s">
        <v>512</v>
      </c>
      <c r="D202" s="627" t="s">
        <v>1391</v>
      </c>
      <c r="E202" s="627" t="s">
        <v>1407</v>
      </c>
      <c r="F202" s="627" t="s">
        <v>1474</v>
      </c>
      <c r="G202" s="627" t="s">
        <v>1475</v>
      </c>
      <c r="H202" s="644">
        <v>9</v>
      </c>
      <c r="I202" s="644">
        <v>2007</v>
      </c>
      <c r="J202" s="627">
        <v>1</v>
      </c>
      <c r="K202" s="627">
        <v>223</v>
      </c>
      <c r="L202" s="644">
        <v>6</v>
      </c>
      <c r="M202" s="644">
        <v>1344</v>
      </c>
      <c r="N202" s="627">
        <v>0.66965620328849029</v>
      </c>
      <c r="O202" s="627">
        <v>224</v>
      </c>
      <c r="P202" s="644">
        <v>4</v>
      </c>
      <c r="Q202" s="644">
        <v>900</v>
      </c>
      <c r="R202" s="632">
        <v>0.44843049327354262</v>
      </c>
      <c r="S202" s="645">
        <v>225</v>
      </c>
    </row>
    <row r="203" spans="1:19" ht="14.4" customHeight="1" x14ac:dyDescent="0.3">
      <c r="A203" s="626" t="s">
        <v>1400</v>
      </c>
      <c r="B203" s="627" t="s">
        <v>1424</v>
      </c>
      <c r="C203" s="627" t="s">
        <v>512</v>
      </c>
      <c r="D203" s="627" t="s">
        <v>1391</v>
      </c>
      <c r="E203" s="627" t="s">
        <v>1407</v>
      </c>
      <c r="F203" s="627" t="s">
        <v>1478</v>
      </c>
      <c r="G203" s="627" t="s">
        <v>1479</v>
      </c>
      <c r="H203" s="644">
        <v>18</v>
      </c>
      <c r="I203" s="644">
        <v>4050</v>
      </c>
      <c r="J203" s="627">
        <v>1</v>
      </c>
      <c r="K203" s="627">
        <v>225</v>
      </c>
      <c r="L203" s="644">
        <v>26</v>
      </c>
      <c r="M203" s="644">
        <v>5876</v>
      </c>
      <c r="N203" s="627">
        <v>1.4508641975308643</v>
      </c>
      <c r="O203" s="627">
        <v>226</v>
      </c>
      <c r="P203" s="644">
        <v>45</v>
      </c>
      <c r="Q203" s="644">
        <v>10215</v>
      </c>
      <c r="R203" s="632">
        <v>2.5222222222222221</v>
      </c>
      <c r="S203" s="645">
        <v>227</v>
      </c>
    </row>
    <row r="204" spans="1:19" ht="14.4" customHeight="1" x14ac:dyDescent="0.3">
      <c r="A204" s="626" t="s">
        <v>1400</v>
      </c>
      <c r="B204" s="627" t="s">
        <v>1424</v>
      </c>
      <c r="C204" s="627" t="s">
        <v>512</v>
      </c>
      <c r="D204" s="627" t="s">
        <v>1391</v>
      </c>
      <c r="E204" s="627" t="s">
        <v>1407</v>
      </c>
      <c r="F204" s="627" t="s">
        <v>1480</v>
      </c>
      <c r="G204" s="627" t="s">
        <v>1481</v>
      </c>
      <c r="H204" s="644"/>
      <c r="I204" s="644"/>
      <c r="J204" s="627"/>
      <c r="K204" s="627"/>
      <c r="L204" s="644">
        <v>1</v>
      </c>
      <c r="M204" s="644">
        <v>626</v>
      </c>
      <c r="N204" s="627"/>
      <c r="O204" s="627">
        <v>626</v>
      </c>
      <c r="P204" s="644"/>
      <c r="Q204" s="644"/>
      <c r="R204" s="632"/>
      <c r="S204" s="645"/>
    </row>
    <row r="205" spans="1:19" ht="14.4" customHeight="1" x14ac:dyDescent="0.3">
      <c r="A205" s="626" t="s">
        <v>1400</v>
      </c>
      <c r="B205" s="627" t="s">
        <v>1424</v>
      </c>
      <c r="C205" s="627" t="s">
        <v>512</v>
      </c>
      <c r="D205" s="627" t="s">
        <v>1391</v>
      </c>
      <c r="E205" s="627" t="s">
        <v>1407</v>
      </c>
      <c r="F205" s="627" t="s">
        <v>1482</v>
      </c>
      <c r="G205" s="627" t="s">
        <v>1483</v>
      </c>
      <c r="H205" s="644">
        <v>1</v>
      </c>
      <c r="I205" s="644">
        <v>1136</v>
      </c>
      <c r="J205" s="627">
        <v>1</v>
      </c>
      <c r="K205" s="627">
        <v>1136</v>
      </c>
      <c r="L205" s="644"/>
      <c r="M205" s="644"/>
      <c r="N205" s="627"/>
      <c r="O205" s="627"/>
      <c r="P205" s="644"/>
      <c r="Q205" s="644"/>
      <c r="R205" s="632"/>
      <c r="S205" s="645"/>
    </row>
    <row r="206" spans="1:19" ht="14.4" customHeight="1" x14ac:dyDescent="0.3">
      <c r="A206" s="626" t="s">
        <v>1400</v>
      </c>
      <c r="B206" s="627" t="s">
        <v>1424</v>
      </c>
      <c r="C206" s="627" t="s">
        <v>512</v>
      </c>
      <c r="D206" s="627" t="s">
        <v>1391</v>
      </c>
      <c r="E206" s="627" t="s">
        <v>1407</v>
      </c>
      <c r="F206" s="627" t="s">
        <v>1492</v>
      </c>
      <c r="G206" s="627" t="s">
        <v>1493</v>
      </c>
      <c r="H206" s="644"/>
      <c r="I206" s="644"/>
      <c r="J206" s="627"/>
      <c r="K206" s="627"/>
      <c r="L206" s="644">
        <v>27</v>
      </c>
      <c r="M206" s="644">
        <v>9342</v>
      </c>
      <c r="N206" s="627"/>
      <c r="O206" s="627">
        <v>346</v>
      </c>
      <c r="P206" s="644">
        <v>30</v>
      </c>
      <c r="Q206" s="644">
        <v>10410</v>
      </c>
      <c r="R206" s="632"/>
      <c r="S206" s="645">
        <v>347</v>
      </c>
    </row>
    <row r="207" spans="1:19" ht="14.4" customHeight="1" x14ac:dyDescent="0.3">
      <c r="A207" s="626" t="s">
        <v>1400</v>
      </c>
      <c r="B207" s="627" t="s">
        <v>1424</v>
      </c>
      <c r="C207" s="627" t="s">
        <v>512</v>
      </c>
      <c r="D207" s="627" t="s">
        <v>1391</v>
      </c>
      <c r="E207" s="627" t="s">
        <v>1407</v>
      </c>
      <c r="F207" s="627" t="s">
        <v>1494</v>
      </c>
      <c r="G207" s="627" t="s">
        <v>1495</v>
      </c>
      <c r="H207" s="644"/>
      <c r="I207" s="644"/>
      <c r="J207" s="627"/>
      <c r="K207" s="627"/>
      <c r="L207" s="644">
        <v>3</v>
      </c>
      <c r="M207" s="644">
        <v>2622</v>
      </c>
      <c r="N207" s="627"/>
      <c r="O207" s="627">
        <v>874</v>
      </c>
      <c r="P207" s="644">
        <v>2</v>
      </c>
      <c r="Q207" s="644">
        <v>1754</v>
      </c>
      <c r="R207" s="632"/>
      <c r="S207" s="645">
        <v>877</v>
      </c>
    </row>
    <row r="208" spans="1:19" ht="14.4" customHeight="1" x14ac:dyDescent="0.3">
      <c r="A208" s="626" t="s">
        <v>1400</v>
      </c>
      <c r="B208" s="627" t="s">
        <v>1424</v>
      </c>
      <c r="C208" s="627" t="s">
        <v>512</v>
      </c>
      <c r="D208" s="627" t="s">
        <v>1391</v>
      </c>
      <c r="E208" s="627" t="s">
        <v>1407</v>
      </c>
      <c r="F208" s="627" t="s">
        <v>1496</v>
      </c>
      <c r="G208" s="627" t="s">
        <v>1497</v>
      </c>
      <c r="H208" s="644"/>
      <c r="I208" s="644"/>
      <c r="J208" s="627"/>
      <c r="K208" s="627"/>
      <c r="L208" s="644"/>
      <c r="M208" s="644"/>
      <c r="N208" s="627"/>
      <c r="O208" s="627"/>
      <c r="P208" s="644">
        <v>1</v>
      </c>
      <c r="Q208" s="644">
        <v>1297</v>
      </c>
      <c r="R208" s="632"/>
      <c r="S208" s="645">
        <v>1297</v>
      </c>
    </row>
    <row r="209" spans="1:19" ht="14.4" customHeight="1" x14ac:dyDescent="0.3">
      <c r="A209" s="626" t="s">
        <v>1400</v>
      </c>
      <c r="B209" s="627" t="s">
        <v>1424</v>
      </c>
      <c r="C209" s="627" t="s">
        <v>512</v>
      </c>
      <c r="D209" s="627" t="s">
        <v>1391</v>
      </c>
      <c r="E209" s="627" t="s">
        <v>1407</v>
      </c>
      <c r="F209" s="627" t="s">
        <v>1498</v>
      </c>
      <c r="G209" s="627" t="s">
        <v>1499</v>
      </c>
      <c r="H209" s="644"/>
      <c r="I209" s="644"/>
      <c r="J209" s="627"/>
      <c r="K209" s="627"/>
      <c r="L209" s="644"/>
      <c r="M209" s="644"/>
      <c r="N209" s="627"/>
      <c r="O209" s="627"/>
      <c r="P209" s="644">
        <v>1</v>
      </c>
      <c r="Q209" s="644">
        <v>1180</v>
      </c>
      <c r="R209" s="632"/>
      <c r="S209" s="645">
        <v>1180</v>
      </c>
    </row>
    <row r="210" spans="1:19" ht="14.4" customHeight="1" x14ac:dyDescent="0.3">
      <c r="A210" s="626" t="s">
        <v>1400</v>
      </c>
      <c r="B210" s="627" t="s">
        <v>1424</v>
      </c>
      <c r="C210" s="627" t="s">
        <v>512</v>
      </c>
      <c r="D210" s="627" t="s">
        <v>1391</v>
      </c>
      <c r="E210" s="627" t="s">
        <v>1407</v>
      </c>
      <c r="F210" s="627" t="s">
        <v>1508</v>
      </c>
      <c r="G210" s="627" t="s">
        <v>1509</v>
      </c>
      <c r="H210" s="644">
        <v>77</v>
      </c>
      <c r="I210" s="644">
        <v>13629</v>
      </c>
      <c r="J210" s="627">
        <v>1</v>
      </c>
      <c r="K210" s="627">
        <v>177</v>
      </c>
      <c r="L210" s="644">
        <v>82</v>
      </c>
      <c r="M210" s="644">
        <v>14596</v>
      </c>
      <c r="N210" s="627">
        <v>1.0709516472228338</v>
      </c>
      <c r="O210" s="627">
        <v>178</v>
      </c>
      <c r="P210" s="644">
        <v>68</v>
      </c>
      <c r="Q210" s="644">
        <v>12172</v>
      </c>
      <c r="R210" s="632">
        <v>0.89309560496001172</v>
      </c>
      <c r="S210" s="645">
        <v>179</v>
      </c>
    </row>
    <row r="211" spans="1:19" ht="14.4" customHeight="1" x14ac:dyDescent="0.3">
      <c r="A211" s="626" t="s">
        <v>1400</v>
      </c>
      <c r="B211" s="627" t="s">
        <v>1424</v>
      </c>
      <c r="C211" s="627" t="s">
        <v>512</v>
      </c>
      <c r="D211" s="627" t="s">
        <v>1391</v>
      </c>
      <c r="E211" s="627" t="s">
        <v>1407</v>
      </c>
      <c r="F211" s="627" t="s">
        <v>1510</v>
      </c>
      <c r="G211" s="627" t="s">
        <v>1511</v>
      </c>
      <c r="H211" s="644"/>
      <c r="I211" s="644"/>
      <c r="J211" s="627"/>
      <c r="K211" s="627"/>
      <c r="L211" s="644"/>
      <c r="M211" s="644"/>
      <c r="N211" s="627"/>
      <c r="O211" s="627"/>
      <c r="P211" s="644">
        <v>16</v>
      </c>
      <c r="Q211" s="644">
        <v>32848</v>
      </c>
      <c r="R211" s="632"/>
      <c r="S211" s="645">
        <v>2053</v>
      </c>
    </row>
    <row r="212" spans="1:19" ht="14.4" customHeight="1" x14ac:dyDescent="0.3">
      <c r="A212" s="626" t="s">
        <v>1400</v>
      </c>
      <c r="B212" s="627" t="s">
        <v>1424</v>
      </c>
      <c r="C212" s="627" t="s">
        <v>512</v>
      </c>
      <c r="D212" s="627" t="s">
        <v>1391</v>
      </c>
      <c r="E212" s="627" t="s">
        <v>1407</v>
      </c>
      <c r="F212" s="627" t="s">
        <v>1512</v>
      </c>
      <c r="G212" s="627" t="s">
        <v>1513</v>
      </c>
      <c r="H212" s="644"/>
      <c r="I212" s="644"/>
      <c r="J212" s="627"/>
      <c r="K212" s="627"/>
      <c r="L212" s="644">
        <v>26</v>
      </c>
      <c r="M212" s="644">
        <v>8996</v>
      </c>
      <c r="N212" s="627"/>
      <c r="O212" s="627">
        <v>346</v>
      </c>
      <c r="P212" s="644">
        <v>30</v>
      </c>
      <c r="Q212" s="644">
        <v>10410</v>
      </c>
      <c r="R212" s="632"/>
      <c r="S212" s="645">
        <v>347</v>
      </c>
    </row>
    <row r="213" spans="1:19" ht="14.4" customHeight="1" x14ac:dyDescent="0.3">
      <c r="A213" s="626" t="s">
        <v>1400</v>
      </c>
      <c r="B213" s="627" t="s">
        <v>1424</v>
      </c>
      <c r="C213" s="627" t="s">
        <v>512</v>
      </c>
      <c r="D213" s="627" t="s">
        <v>1391</v>
      </c>
      <c r="E213" s="627" t="s">
        <v>1407</v>
      </c>
      <c r="F213" s="627" t="s">
        <v>1514</v>
      </c>
      <c r="G213" s="627" t="s">
        <v>1515</v>
      </c>
      <c r="H213" s="644"/>
      <c r="I213" s="644"/>
      <c r="J213" s="627"/>
      <c r="K213" s="627"/>
      <c r="L213" s="644">
        <v>1</v>
      </c>
      <c r="M213" s="644">
        <v>308</v>
      </c>
      <c r="N213" s="627"/>
      <c r="O213" s="627">
        <v>308</v>
      </c>
      <c r="P213" s="644">
        <v>2</v>
      </c>
      <c r="Q213" s="644">
        <v>622</v>
      </c>
      <c r="R213" s="632"/>
      <c r="S213" s="645">
        <v>311</v>
      </c>
    </row>
    <row r="214" spans="1:19" ht="14.4" customHeight="1" x14ac:dyDescent="0.3">
      <c r="A214" s="626" t="s">
        <v>1400</v>
      </c>
      <c r="B214" s="627" t="s">
        <v>1424</v>
      </c>
      <c r="C214" s="627" t="s">
        <v>512</v>
      </c>
      <c r="D214" s="627" t="s">
        <v>1391</v>
      </c>
      <c r="E214" s="627" t="s">
        <v>1407</v>
      </c>
      <c r="F214" s="627" t="s">
        <v>1520</v>
      </c>
      <c r="G214" s="627" t="s">
        <v>1521</v>
      </c>
      <c r="H214" s="644"/>
      <c r="I214" s="644"/>
      <c r="J214" s="627"/>
      <c r="K214" s="627"/>
      <c r="L214" s="644">
        <v>2</v>
      </c>
      <c r="M214" s="644">
        <v>310</v>
      </c>
      <c r="N214" s="627"/>
      <c r="O214" s="627">
        <v>155</v>
      </c>
      <c r="P214" s="644"/>
      <c r="Q214" s="644"/>
      <c r="R214" s="632"/>
      <c r="S214" s="645"/>
    </row>
    <row r="215" spans="1:19" ht="14.4" customHeight="1" x14ac:dyDescent="0.3">
      <c r="A215" s="626" t="s">
        <v>1400</v>
      </c>
      <c r="B215" s="627" t="s">
        <v>1424</v>
      </c>
      <c r="C215" s="627" t="s">
        <v>512</v>
      </c>
      <c r="D215" s="627" t="s">
        <v>1391</v>
      </c>
      <c r="E215" s="627" t="s">
        <v>1407</v>
      </c>
      <c r="F215" s="627" t="s">
        <v>1526</v>
      </c>
      <c r="G215" s="627" t="s">
        <v>1527</v>
      </c>
      <c r="H215" s="644">
        <v>7</v>
      </c>
      <c r="I215" s="644">
        <v>1085</v>
      </c>
      <c r="J215" s="627">
        <v>1</v>
      </c>
      <c r="K215" s="627">
        <v>155</v>
      </c>
      <c r="L215" s="644">
        <v>6</v>
      </c>
      <c r="M215" s="644">
        <v>930</v>
      </c>
      <c r="N215" s="627">
        <v>0.8571428571428571</v>
      </c>
      <c r="O215" s="627">
        <v>155</v>
      </c>
      <c r="P215" s="644">
        <v>2</v>
      </c>
      <c r="Q215" s="644">
        <v>312</v>
      </c>
      <c r="R215" s="632">
        <v>0.28755760368663597</v>
      </c>
      <c r="S215" s="645">
        <v>156</v>
      </c>
    </row>
    <row r="216" spans="1:19" ht="14.4" customHeight="1" x14ac:dyDescent="0.3">
      <c r="A216" s="626" t="s">
        <v>1400</v>
      </c>
      <c r="B216" s="627" t="s">
        <v>1424</v>
      </c>
      <c r="C216" s="627" t="s">
        <v>512</v>
      </c>
      <c r="D216" s="627" t="s">
        <v>1391</v>
      </c>
      <c r="E216" s="627" t="s">
        <v>1407</v>
      </c>
      <c r="F216" s="627" t="s">
        <v>1528</v>
      </c>
      <c r="G216" s="627" t="s">
        <v>1529</v>
      </c>
      <c r="H216" s="644">
        <v>11</v>
      </c>
      <c r="I216" s="644">
        <v>2189</v>
      </c>
      <c r="J216" s="627">
        <v>1</v>
      </c>
      <c r="K216" s="627">
        <v>199</v>
      </c>
      <c r="L216" s="644">
        <v>8</v>
      </c>
      <c r="M216" s="644">
        <v>1600</v>
      </c>
      <c r="N216" s="627">
        <v>0.73092736409319325</v>
      </c>
      <c r="O216" s="627">
        <v>200</v>
      </c>
      <c r="P216" s="644"/>
      <c r="Q216" s="644"/>
      <c r="R216" s="632"/>
      <c r="S216" s="645"/>
    </row>
    <row r="217" spans="1:19" ht="14.4" customHeight="1" x14ac:dyDescent="0.3">
      <c r="A217" s="626" t="s">
        <v>1400</v>
      </c>
      <c r="B217" s="627" t="s">
        <v>1424</v>
      </c>
      <c r="C217" s="627" t="s">
        <v>512</v>
      </c>
      <c r="D217" s="627" t="s">
        <v>1391</v>
      </c>
      <c r="E217" s="627" t="s">
        <v>1407</v>
      </c>
      <c r="F217" s="627" t="s">
        <v>1530</v>
      </c>
      <c r="G217" s="627" t="s">
        <v>1531</v>
      </c>
      <c r="H217" s="644">
        <v>4</v>
      </c>
      <c r="I217" s="644">
        <v>816</v>
      </c>
      <c r="J217" s="627">
        <v>1</v>
      </c>
      <c r="K217" s="627">
        <v>204</v>
      </c>
      <c r="L217" s="644"/>
      <c r="M217" s="644"/>
      <c r="N217" s="627"/>
      <c r="O217" s="627"/>
      <c r="P217" s="644">
        <v>7</v>
      </c>
      <c r="Q217" s="644">
        <v>1449</v>
      </c>
      <c r="R217" s="632">
        <v>1.775735294117647</v>
      </c>
      <c r="S217" s="645">
        <v>207</v>
      </c>
    </row>
    <row r="218" spans="1:19" ht="14.4" customHeight="1" x14ac:dyDescent="0.3">
      <c r="A218" s="626" t="s">
        <v>1400</v>
      </c>
      <c r="B218" s="627" t="s">
        <v>1424</v>
      </c>
      <c r="C218" s="627" t="s">
        <v>512</v>
      </c>
      <c r="D218" s="627" t="s">
        <v>1391</v>
      </c>
      <c r="E218" s="627" t="s">
        <v>1407</v>
      </c>
      <c r="F218" s="627" t="s">
        <v>1532</v>
      </c>
      <c r="G218" s="627" t="s">
        <v>1533</v>
      </c>
      <c r="H218" s="644">
        <v>1</v>
      </c>
      <c r="I218" s="644">
        <v>426</v>
      </c>
      <c r="J218" s="627">
        <v>1</v>
      </c>
      <c r="K218" s="627">
        <v>426</v>
      </c>
      <c r="L218" s="644">
        <v>1</v>
      </c>
      <c r="M218" s="644">
        <v>427</v>
      </c>
      <c r="N218" s="627">
        <v>1.0023474178403755</v>
      </c>
      <c r="O218" s="627">
        <v>427</v>
      </c>
      <c r="P218" s="644"/>
      <c r="Q218" s="644"/>
      <c r="R218" s="632"/>
      <c r="S218" s="645"/>
    </row>
    <row r="219" spans="1:19" ht="14.4" customHeight="1" x14ac:dyDescent="0.3">
      <c r="A219" s="626" t="s">
        <v>1400</v>
      </c>
      <c r="B219" s="627" t="s">
        <v>1424</v>
      </c>
      <c r="C219" s="627" t="s">
        <v>512</v>
      </c>
      <c r="D219" s="627" t="s">
        <v>1391</v>
      </c>
      <c r="E219" s="627" t="s">
        <v>1407</v>
      </c>
      <c r="F219" s="627" t="s">
        <v>1536</v>
      </c>
      <c r="G219" s="627" t="s">
        <v>1537</v>
      </c>
      <c r="H219" s="644">
        <v>14</v>
      </c>
      <c r="I219" s="644">
        <v>2282</v>
      </c>
      <c r="J219" s="627">
        <v>1</v>
      </c>
      <c r="K219" s="627">
        <v>163</v>
      </c>
      <c r="L219" s="644">
        <v>14</v>
      </c>
      <c r="M219" s="644">
        <v>2282</v>
      </c>
      <c r="N219" s="627">
        <v>1</v>
      </c>
      <c r="O219" s="627">
        <v>163</v>
      </c>
      <c r="P219" s="644">
        <v>11</v>
      </c>
      <c r="Q219" s="644">
        <v>1804</v>
      </c>
      <c r="R219" s="632">
        <v>0.7905346187554777</v>
      </c>
      <c r="S219" s="645">
        <v>164</v>
      </c>
    </row>
    <row r="220" spans="1:19" ht="14.4" customHeight="1" x14ac:dyDescent="0.3">
      <c r="A220" s="626" t="s">
        <v>1400</v>
      </c>
      <c r="B220" s="627" t="s">
        <v>1424</v>
      </c>
      <c r="C220" s="627" t="s">
        <v>512</v>
      </c>
      <c r="D220" s="627" t="s">
        <v>1391</v>
      </c>
      <c r="E220" s="627" t="s">
        <v>1407</v>
      </c>
      <c r="F220" s="627" t="s">
        <v>1540</v>
      </c>
      <c r="G220" s="627" t="s">
        <v>1541</v>
      </c>
      <c r="H220" s="644"/>
      <c r="I220" s="644"/>
      <c r="J220" s="627"/>
      <c r="K220" s="627"/>
      <c r="L220" s="644"/>
      <c r="M220" s="644"/>
      <c r="N220" s="627"/>
      <c r="O220" s="627"/>
      <c r="P220" s="644">
        <v>2</v>
      </c>
      <c r="Q220" s="644">
        <v>4318</v>
      </c>
      <c r="R220" s="632"/>
      <c r="S220" s="645">
        <v>2159</v>
      </c>
    </row>
    <row r="221" spans="1:19" ht="14.4" customHeight="1" x14ac:dyDescent="0.3">
      <c r="A221" s="626" t="s">
        <v>1400</v>
      </c>
      <c r="B221" s="627" t="s">
        <v>1424</v>
      </c>
      <c r="C221" s="627" t="s">
        <v>512</v>
      </c>
      <c r="D221" s="627" t="s">
        <v>1391</v>
      </c>
      <c r="E221" s="627" t="s">
        <v>1407</v>
      </c>
      <c r="F221" s="627" t="s">
        <v>1542</v>
      </c>
      <c r="G221" s="627" t="s">
        <v>1543</v>
      </c>
      <c r="H221" s="644">
        <v>1</v>
      </c>
      <c r="I221" s="644">
        <v>163</v>
      </c>
      <c r="J221" s="627">
        <v>1</v>
      </c>
      <c r="K221" s="627">
        <v>163</v>
      </c>
      <c r="L221" s="644">
        <v>2</v>
      </c>
      <c r="M221" s="644">
        <v>326</v>
      </c>
      <c r="N221" s="627">
        <v>2</v>
      </c>
      <c r="O221" s="627">
        <v>163</v>
      </c>
      <c r="P221" s="644"/>
      <c r="Q221" s="644"/>
      <c r="R221" s="632"/>
      <c r="S221" s="645"/>
    </row>
    <row r="222" spans="1:19" ht="14.4" customHeight="1" x14ac:dyDescent="0.3">
      <c r="A222" s="626" t="s">
        <v>1400</v>
      </c>
      <c r="B222" s="627" t="s">
        <v>1424</v>
      </c>
      <c r="C222" s="627" t="s">
        <v>512</v>
      </c>
      <c r="D222" s="627" t="s">
        <v>1392</v>
      </c>
      <c r="E222" s="627" t="s">
        <v>1425</v>
      </c>
      <c r="F222" s="627" t="s">
        <v>1436</v>
      </c>
      <c r="G222" s="627" t="s">
        <v>1437</v>
      </c>
      <c r="H222" s="644">
        <v>0.56000000000000005</v>
      </c>
      <c r="I222" s="644">
        <v>2546.64</v>
      </c>
      <c r="J222" s="627">
        <v>1</v>
      </c>
      <c r="K222" s="627">
        <v>4547.5714285714275</v>
      </c>
      <c r="L222" s="644"/>
      <c r="M222" s="644"/>
      <c r="N222" s="627"/>
      <c r="O222" s="627"/>
      <c r="P222" s="644"/>
      <c r="Q222" s="644"/>
      <c r="R222" s="632"/>
      <c r="S222" s="645"/>
    </row>
    <row r="223" spans="1:19" ht="14.4" customHeight="1" x14ac:dyDescent="0.3">
      <c r="A223" s="626" t="s">
        <v>1400</v>
      </c>
      <c r="B223" s="627" t="s">
        <v>1424</v>
      </c>
      <c r="C223" s="627" t="s">
        <v>512</v>
      </c>
      <c r="D223" s="627" t="s">
        <v>1392</v>
      </c>
      <c r="E223" s="627" t="s">
        <v>1425</v>
      </c>
      <c r="F223" s="627" t="s">
        <v>1441</v>
      </c>
      <c r="G223" s="627" t="s">
        <v>1437</v>
      </c>
      <c r="H223" s="644"/>
      <c r="I223" s="644"/>
      <c r="J223" s="627"/>
      <c r="K223" s="627"/>
      <c r="L223" s="644">
        <v>0.75</v>
      </c>
      <c r="M223" s="644">
        <v>1364.28</v>
      </c>
      <c r="N223" s="627"/>
      <c r="O223" s="627">
        <v>1819.04</v>
      </c>
      <c r="P223" s="644"/>
      <c r="Q223" s="644"/>
      <c r="R223" s="632"/>
      <c r="S223" s="645"/>
    </row>
    <row r="224" spans="1:19" ht="14.4" customHeight="1" x14ac:dyDescent="0.3">
      <c r="A224" s="626" t="s">
        <v>1400</v>
      </c>
      <c r="B224" s="627" t="s">
        <v>1424</v>
      </c>
      <c r="C224" s="627" t="s">
        <v>512</v>
      </c>
      <c r="D224" s="627" t="s">
        <v>1392</v>
      </c>
      <c r="E224" s="627" t="s">
        <v>1425</v>
      </c>
      <c r="F224" s="627" t="s">
        <v>1442</v>
      </c>
      <c r="G224" s="627" t="s">
        <v>571</v>
      </c>
      <c r="H224" s="644">
        <v>7.620000000000001</v>
      </c>
      <c r="I224" s="644">
        <v>3941.5199999999995</v>
      </c>
      <c r="J224" s="627">
        <v>1</v>
      </c>
      <c r="K224" s="627">
        <v>517.25984251968487</v>
      </c>
      <c r="L224" s="644">
        <v>0.02</v>
      </c>
      <c r="M224" s="644">
        <v>7.76</v>
      </c>
      <c r="N224" s="627">
        <v>1.9687836164728328E-3</v>
      </c>
      <c r="O224" s="627">
        <v>388</v>
      </c>
      <c r="P224" s="644"/>
      <c r="Q224" s="644"/>
      <c r="R224" s="632"/>
      <c r="S224" s="645"/>
    </row>
    <row r="225" spans="1:19" ht="14.4" customHeight="1" x14ac:dyDescent="0.3">
      <c r="A225" s="626" t="s">
        <v>1400</v>
      </c>
      <c r="B225" s="627" t="s">
        <v>1424</v>
      </c>
      <c r="C225" s="627" t="s">
        <v>512</v>
      </c>
      <c r="D225" s="627" t="s">
        <v>1392</v>
      </c>
      <c r="E225" s="627" t="s">
        <v>1425</v>
      </c>
      <c r="F225" s="627" t="s">
        <v>1443</v>
      </c>
      <c r="G225" s="627" t="s">
        <v>573</v>
      </c>
      <c r="H225" s="644"/>
      <c r="I225" s="644"/>
      <c r="J225" s="627"/>
      <c r="K225" s="627"/>
      <c r="L225" s="644"/>
      <c r="M225" s="644"/>
      <c r="N225" s="627"/>
      <c r="O225" s="627"/>
      <c r="P225" s="644">
        <v>0.05</v>
      </c>
      <c r="Q225" s="644">
        <v>35.94</v>
      </c>
      <c r="R225" s="632"/>
      <c r="S225" s="645">
        <v>718.8</v>
      </c>
    </row>
    <row r="226" spans="1:19" ht="14.4" customHeight="1" x14ac:dyDescent="0.3">
      <c r="A226" s="626" t="s">
        <v>1400</v>
      </c>
      <c r="B226" s="627" t="s">
        <v>1424</v>
      </c>
      <c r="C226" s="627" t="s">
        <v>512</v>
      </c>
      <c r="D226" s="627" t="s">
        <v>1392</v>
      </c>
      <c r="E226" s="627" t="s">
        <v>1425</v>
      </c>
      <c r="F226" s="627" t="s">
        <v>1444</v>
      </c>
      <c r="G226" s="627" t="s">
        <v>1437</v>
      </c>
      <c r="H226" s="644"/>
      <c r="I226" s="644"/>
      <c r="J226" s="627"/>
      <c r="K226" s="627"/>
      <c r="L226" s="644">
        <v>0.09</v>
      </c>
      <c r="M226" s="644">
        <v>3638.0699999999997</v>
      </c>
      <c r="N226" s="627"/>
      <c r="O226" s="627">
        <v>40423</v>
      </c>
      <c r="P226" s="644"/>
      <c r="Q226" s="644"/>
      <c r="R226" s="632"/>
      <c r="S226" s="645"/>
    </row>
    <row r="227" spans="1:19" ht="14.4" customHeight="1" x14ac:dyDescent="0.3">
      <c r="A227" s="626" t="s">
        <v>1400</v>
      </c>
      <c r="B227" s="627" t="s">
        <v>1424</v>
      </c>
      <c r="C227" s="627" t="s">
        <v>512</v>
      </c>
      <c r="D227" s="627" t="s">
        <v>1392</v>
      </c>
      <c r="E227" s="627" t="s">
        <v>1425</v>
      </c>
      <c r="F227" s="627" t="s">
        <v>1445</v>
      </c>
      <c r="G227" s="627" t="s">
        <v>1437</v>
      </c>
      <c r="H227" s="644"/>
      <c r="I227" s="644"/>
      <c r="J227" s="627"/>
      <c r="K227" s="627"/>
      <c r="L227" s="644"/>
      <c r="M227" s="644"/>
      <c r="N227" s="627"/>
      <c r="O227" s="627"/>
      <c r="P227" s="644">
        <v>0.6</v>
      </c>
      <c r="Q227" s="644">
        <v>393.31</v>
      </c>
      <c r="R227" s="632"/>
      <c r="S227" s="645">
        <v>655.51666666666665</v>
      </c>
    </row>
    <row r="228" spans="1:19" ht="14.4" customHeight="1" x14ac:dyDescent="0.3">
      <c r="A228" s="626" t="s">
        <v>1400</v>
      </c>
      <c r="B228" s="627" t="s">
        <v>1424</v>
      </c>
      <c r="C228" s="627" t="s">
        <v>512</v>
      </c>
      <c r="D228" s="627" t="s">
        <v>1392</v>
      </c>
      <c r="E228" s="627" t="s">
        <v>1425</v>
      </c>
      <c r="F228" s="627" t="s">
        <v>1446</v>
      </c>
      <c r="G228" s="627" t="s">
        <v>1437</v>
      </c>
      <c r="H228" s="644"/>
      <c r="I228" s="644"/>
      <c r="J228" s="627"/>
      <c r="K228" s="627"/>
      <c r="L228" s="644"/>
      <c r="M228" s="644"/>
      <c r="N228" s="627"/>
      <c r="O228" s="627"/>
      <c r="P228" s="644">
        <v>0.04</v>
      </c>
      <c r="Q228" s="644">
        <v>548.92000000000007</v>
      </c>
      <c r="R228" s="632"/>
      <c r="S228" s="645">
        <v>13723.000000000002</v>
      </c>
    </row>
    <row r="229" spans="1:19" ht="14.4" customHeight="1" x14ac:dyDescent="0.3">
      <c r="A229" s="626" t="s">
        <v>1400</v>
      </c>
      <c r="B229" s="627" t="s">
        <v>1424</v>
      </c>
      <c r="C229" s="627" t="s">
        <v>512</v>
      </c>
      <c r="D229" s="627" t="s">
        <v>1392</v>
      </c>
      <c r="E229" s="627" t="s">
        <v>1425</v>
      </c>
      <c r="F229" s="627" t="s">
        <v>1447</v>
      </c>
      <c r="G229" s="627" t="s">
        <v>1437</v>
      </c>
      <c r="H229" s="644"/>
      <c r="I229" s="644"/>
      <c r="J229" s="627"/>
      <c r="K229" s="627"/>
      <c r="L229" s="644"/>
      <c r="M229" s="644"/>
      <c r="N229" s="627"/>
      <c r="O229" s="627"/>
      <c r="P229" s="644">
        <v>0.06</v>
      </c>
      <c r="Q229" s="644">
        <v>98.37</v>
      </c>
      <c r="R229" s="632"/>
      <c r="S229" s="645">
        <v>1639.5000000000002</v>
      </c>
    </row>
    <row r="230" spans="1:19" ht="14.4" customHeight="1" x14ac:dyDescent="0.3">
      <c r="A230" s="626" t="s">
        <v>1400</v>
      </c>
      <c r="B230" s="627" t="s">
        <v>1424</v>
      </c>
      <c r="C230" s="627" t="s">
        <v>512</v>
      </c>
      <c r="D230" s="627" t="s">
        <v>1392</v>
      </c>
      <c r="E230" s="627" t="s">
        <v>1402</v>
      </c>
      <c r="F230" s="627" t="s">
        <v>1452</v>
      </c>
      <c r="G230" s="627" t="s">
        <v>1453</v>
      </c>
      <c r="H230" s="644">
        <v>1</v>
      </c>
      <c r="I230" s="644">
        <v>893.9</v>
      </c>
      <c r="J230" s="627">
        <v>1</v>
      </c>
      <c r="K230" s="627">
        <v>893.9</v>
      </c>
      <c r="L230" s="644"/>
      <c r="M230" s="644"/>
      <c r="N230" s="627"/>
      <c r="O230" s="627"/>
      <c r="P230" s="644"/>
      <c r="Q230" s="644"/>
      <c r="R230" s="632"/>
      <c r="S230" s="645"/>
    </row>
    <row r="231" spans="1:19" ht="14.4" customHeight="1" x14ac:dyDescent="0.3">
      <c r="A231" s="626" t="s">
        <v>1400</v>
      </c>
      <c r="B231" s="627" t="s">
        <v>1424</v>
      </c>
      <c r="C231" s="627" t="s">
        <v>512</v>
      </c>
      <c r="D231" s="627" t="s">
        <v>1392</v>
      </c>
      <c r="E231" s="627" t="s">
        <v>1407</v>
      </c>
      <c r="F231" s="627" t="s">
        <v>1464</v>
      </c>
      <c r="G231" s="627" t="s">
        <v>1465</v>
      </c>
      <c r="H231" s="644">
        <v>5</v>
      </c>
      <c r="I231" s="644">
        <v>1065</v>
      </c>
      <c r="J231" s="627">
        <v>1</v>
      </c>
      <c r="K231" s="627">
        <v>213</v>
      </c>
      <c r="L231" s="644">
        <v>13</v>
      </c>
      <c r="M231" s="644">
        <v>2782</v>
      </c>
      <c r="N231" s="627">
        <v>2.6122065727699533</v>
      </c>
      <c r="O231" s="627">
        <v>214</v>
      </c>
      <c r="P231" s="644">
        <v>9</v>
      </c>
      <c r="Q231" s="644">
        <v>1935</v>
      </c>
      <c r="R231" s="632">
        <v>1.8169014084507042</v>
      </c>
      <c r="S231" s="645">
        <v>215</v>
      </c>
    </row>
    <row r="232" spans="1:19" ht="14.4" customHeight="1" x14ac:dyDescent="0.3">
      <c r="A232" s="626" t="s">
        <v>1400</v>
      </c>
      <c r="B232" s="627" t="s">
        <v>1424</v>
      </c>
      <c r="C232" s="627" t="s">
        <v>512</v>
      </c>
      <c r="D232" s="627" t="s">
        <v>1392</v>
      </c>
      <c r="E232" s="627" t="s">
        <v>1407</v>
      </c>
      <c r="F232" s="627" t="s">
        <v>1466</v>
      </c>
      <c r="G232" s="627" t="s">
        <v>1467</v>
      </c>
      <c r="H232" s="644">
        <v>11</v>
      </c>
      <c r="I232" s="644">
        <v>1705</v>
      </c>
      <c r="J232" s="627">
        <v>1</v>
      </c>
      <c r="K232" s="627">
        <v>155</v>
      </c>
      <c r="L232" s="644">
        <v>27</v>
      </c>
      <c r="M232" s="644">
        <v>4185</v>
      </c>
      <c r="N232" s="627">
        <v>2.4545454545454546</v>
      </c>
      <c r="O232" s="627">
        <v>155</v>
      </c>
      <c r="P232" s="644">
        <v>10</v>
      </c>
      <c r="Q232" s="644">
        <v>1560</v>
      </c>
      <c r="R232" s="632">
        <v>0.91495601173020524</v>
      </c>
      <c r="S232" s="645">
        <v>156</v>
      </c>
    </row>
    <row r="233" spans="1:19" ht="14.4" customHeight="1" x14ac:dyDescent="0.3">
      <c r="A233" s="626" t="s">
        <v>1400</v>
      </c>
      <c r="B233" s="627" t="s">
        <v>1424</v>
      </c>
      <c r="C233" s="627" t="s">
        <v>512</v>
      </c>
      <c r="D233" s="627" t="s">
        <v>1392</v>
      </c>
      <c r="E233" s="627" t="s">
        <v>1407</v>
      </c>
      <c r="F233" s="627" t="s">
        <v>1468</v>
      </c>
      <c r="G233" s="627" t="s">
        <v>1469</v>
      </c>
      <c r="H233" s="644">
        <v>12</v>
      </c>
      <c r="I233" s="644">
        <v>2244</v>
      </c>
      <c r="J233" s="627">
        <v>1</v>
      </c>
      <c r="K233" s="627">
        <v>187</v>
      </c>
      <c r="L233" s="644">
        <v>21</v>
      </c>
      <c r="M233" s="644">
        <v>3927</v>
      </c>
      <c r="N233" s="627">
        <v>1.75</v>
      </c>
      <c r="O233" s="627">
        <v>187</v>
      </c>
      <c r="P233" s="644">
        <v>20</v>
      </c>
      <c r="Q233" s="644">
        <v>3760</v>
      </c>
      <c r="R233" s="632">
        <v>1.6755793226381461</v>
      </c>
      <c r="S233" s="645">
        <v>188</v>
      </c>
    </row>
    <row r="234" spans="1:19" ht="14.4" customHeight="1" x14ac:dyDescent="0.3">
      <c r="A234" s="626" t="s">
        <v>1400</v>
      </c>
      <c r="B234" s="627" t="s">
        <v>1424</v>
      </c>
      <c r="C234" s="627" t="s">
        <v>512</v>
      </c>
      <c r="D234" s="627" t="s">
        <v>1392</v>
      </c>
      <c r="E234" s="627" t="s">
        <v>1407</v>
      </c>
      <c r="F234" s="627" t="s">
        <v>1470</v>
      </c>
      <c r="G234" s="627" t="s">
        <v>1471</v>
      </c>
      <c r="H234" s="644">
        <v>13</v>
      </c>
      <c r="I234" s="644">
        <v>1664</v>
      </c>
      <c r="J234" s="627">
        <v>1</v>
      </c>
      <c r="K234" s="627">
        <v>128</v>
      </c>
      <c r="L234" s="644">
        <v>14</v>
      </c>
      <c r="M234" s="644">
        <v>1792</v>
      </c>
      <c r="N234" s="627">
        <v>1.0769230769230769</v>
      </c>
      <c r="O234" s="627">
        <v>128</v>
      </c>
      <c r="P234" s="644">
        <v>5</v>
      </c>
      <c r="Q234" s="644">
        <v>645</v>
      </c>
      <c r="R234" s="632">
        <v>0.38762019230769229</v>
      </c>
      <c r="S234" s="645">
        <v>129</v>
      </c>
    </row>
    <row r="235" spans="1:19" ht="14.4" customHeight="1" x14ac:dyDescent="0.3">
      <c r="A235" s="626" t="s">
        <v>1400</v>
      </c>
      <c r="B235" s="627" t="s">
        <v>1424</v>
      </c>
      <c r="C235" s="627" t="s">
        <v>512</v>
      </c>
      <c r="D235" s="627" t="s">
        <v>1392</v>
      </c>
      <c r="E235" s="627" t="s">
        <v>1407</v>
      </c>
      <c r="F235" s="627" t="s">
        <v>1472</v>
      </c>
      <c r="G235" s="627" t="s">
        <v>1473</v>
      </c>
      <c r="H235" s="644">
        <v>15</v>
      </c>
      <c r="I235" s="644">
        <v>3345</v>
      </c>
      <c r="J235" s="627">
        <v>1</v>
      </c>
      <c r="K235" s="627">
        <v>223</v>
      </c>
      <c r="L235" s="644">
        <v>17</v>
      </c>
      <c r="M235" s="644">
        <v>3808</v>
      </c>
      <c r="N235" s="627">
        <v>1.1384155455904335</v>
      </c>
      <c r="O235" s="627">
        <v>224</v>
      </c>
      <c r="P235" s="644">
        <v>13</v>
      </c>
      <c r="Q235" s="644">
        <v>2925</v>
      </c>
      <c r="R235" s="632">
        <v>0.87443946188340804</v>
      </c>
      <c r="S235" s="645">
        <v>225</v>
      </c>
    </row>
    <row r="236" spans="1:19" ht="14.4" customHeight="1" x14ac:dyDescent="0.3">
      <c r="A236" s="626" t="s">
        <v>1400</v>
      </c>
      <c r="B236" s="627" t="s">
        <v>1424</v>
      </c>
      <c r="C236" s="627" t="s">
        <v>512</v>
      </c>
      <c r="D236" s="627" t="s">
        <v>1392</v>
      </c>
      <c r="E236" s="627" t="s">
        <v>1407</v>
      </c>
      <c r="F236" s="627" t="s">
        <v>1474</v>
      </c>
      <c r="G236" s="627" t="s">
        <v>1475</v>
      </c>
      <c r="H236" s="644">
        <v>9</v>
      </c>
      <c r="I236" s="644">
        <v>2007</v>
      </c>
      <c r="J236" s="627">
        <v>1</v>
      </c>
      <c r="K236" s="627">
        <v>223</v>
      </c>
      <c r="L236" s="644">
        <v>8</v>
      </c>
      <c r="M236" s="644">
        <v>1792</v>
      </c>
      <c r="N236" s="627">
        <v>0.89287493771798709</v>
      </c>
      <c r="O236" s="627">
        <v>224</v>
      </c>
      <c r="P236" s="644">
        <v>4</v>
      </c>
      <c r="Q236" s="644">
        <v>900</v>
      </c>
      <c r="R236" s="632">
        <v>0.44843049327354262</v>
      </c>
      <c r="S236" s="645">
        <v>225</v>
      </c>
    </row>
    <row r="237" spans="1:19" ht="14.4" customHeight="1" x14ac:dyDescent="0.3">
      <c r="A237" s="626" t="s">
        <v>1400</v>
      </c>
      <c r="B237" s="627" t="s">
        <v>1424</v>
      </c>
      <c r="C237" s="627" t="s">
        <v>512</v>
      </c>
      <c r="D237" s="627" t="s">
        <v>1392</v>
      </c>
      <c r="E237" s="627" t="s">
        <v>1407</v>
      </c>
      <c r="F237" s="627" t="s">
        <v>1478</v>
      </c>
      <c r="G237" s="627" t="s">
        <v>1479</v>
      </c>
      <c r="H237" s="644">
        <v>18</v>
      </c>
      <c r="I237" s="644">
        <v>4050</v>
      </c>
      <c r="J237" s="627">
        <v>1</v>
      </c>
      <c r="K237" s="627">
        <v>225</v>
      </c>
      <c r="L237" s="644">
        <v>46</v>
      </c>
      <c r="M237" s="644">
        <v>10396</v>
      </c>
      <c r="N237" s="627">
        <v>2.5669135802469136</v>
      </c>
      <c r="O237" s="627">
        <v>226</v>
      </c>
      <c r="P237" s="644">
        <v>28</v>
      </c>
      <c r="Q237" s="644">
        <v>6356</v>
      </c>
      <c r="R237" s="632">
        <v>1.5693827160493827</v>
      </c>
      <c r="S237" s="645">
        <v>227</v>
      </c>
    </row>
    <row r="238" spans="1:19" ht="14.4" customHeight="1" x14ac:dyDescent="0.3">
      <c r="A238" s="626" t="s">
        <v>1400</v>
      </c>
      <c r="B238" s="627" t="s">
        <v>1424</v>
      </c>
      <c r="C238" s="627" t="s">
        <v>512</v>
      </c>
      <c r="D238" s="627" t="s">
        <v>1392</v>
      </c>
      <c r="E238" s="627" t="s">
        <v>1407</v>
      </c>
      <c r="F238" s="627" t="s">
        <v>1480</v>
      </c>
      <c r="G238" s="627" t="s">
        <v>1481</v>
      </c>
      <c r="H238" s="644">
        <v>15</v>
      </c>
      <c r="I238" s="644">
        <v>9390</v>
      </c>
      <c r="J238" s="627">
        <v>1</v>
      </c>
      <c r="K238" s="627">
        <v>626</v>
      </c>
      <c r="L238" s="644"/>
      <c r="M238" s="644"/>
      <c r="N238" s="627"/>
      <c r="O238" s="627"/>
      <c r="P238" s="644"/>
      <c r="Q238" s="644"/>
      <c r="R238" s="632"/>
      <c r="S238" s="645"/>
    </row>
    <row r="239" spans="1:19" ht="14.4" customHeight="1" x14ac:dyDescent="0.3">
      <c r="A239" s="626" t="s">
        <v>1400</v>
      </c>
      <c r="B239" s="627" t="s">
        <v>1424</v>
      </c>
      <c r="C239" s="627" t="s">
        <v>512</v>
      </c>
      <c r="D239" s="627" t="s">
        <v>1392</v>
      </c>
      <c r="E239" s="627" t="s">
        <v>1407</v>
      </c>
      <c r="F239" s="627" t="s">
        <v>1484</v>
      </c>
      <c r="G239" s="627" t="s">
        <v>1485</v>
      </c>
      <c r="H239" s="644">
        <v>1</v>
      </c>
      <c r="I239" s="644">
        <v>484</v>
      </c>
      <c r="J239" s="627">
        <v>1</v>
      </c>
      <c r="K239" s="627">
        <v>484</v>
      </c>
      <c r="L239" s="644"/>
      <c r="M239" s="644"/>
      <c r="N239" s="627"/>
      <c r="O239" s="627"/>
      <c r="P239" s="644"/>
      <c r="Q239" s="644"/>
      <c r="R239" s="632"/>
      <c r="S239" s="645"/>
    </row>
    <row r="240" spans="1:19" ht="14.4" customHeight="1" x14ac:dyDescent="0.3">
      <c r="A240" s="626" t="s">
        <v>1400</v>
      </c>
      <c r="B240" s="627" t="s">
        <v>1424</v>
      </c>
      <c r="C240" s="627" t="s">
        <v>512</v>
      </c>
      <c r="D240" s="627" t="s">
        <v>1392</v>
      </c>
      <c r="E240" s="627" t="s">
        <v>1407</v>
      </c>
      <c r="F240" s="627" t="s">
        <v>1486</v>
      </c>
      <c r="G240" s="627" t="s">
        <v>1487</v>
      </c>
      <c r="H240" s="644">
        <v>2</v>
      </c>
      <c r="I240" s="644">
        <v>530</v>
      </c>
      <c r="J240" s="627">
        <v>1</v>
      </c>
      <c r="K240" s="627">
        <v>265</v>
      </c>
      <c r="L240" s="644"/>
      <c r="M240" s="644"/>
      <c r="N240" s="627"/>
      <c r="O240" s="627"/>
      <c r="P240" s="644"/>
      <c r="Q240" s="644"/>
      <c r="R240" s="632"/>
      <c r="S240" s="645"/>
    </row>
    <row r="241" spans="1:19" ht="14.4" customHeight="1" x14ac:dyDescent="0.3">
      <c r="A241" s="626" t="s">
        <v>1400</v>
      </c>
      <c r="B241" s="627" t="s">
        <v>1424</v>
      </c>
      <c r="C241" s="627" t="s">
        <v>512</v>
      </c>
      <c r="D241" s="627" t="s">
        <v>1392</v>
      </c>
      <c r="E241" s="627" t="s">
        <v>1407</v>
      </c>
      <c r="F241" s="627" t="s">
        <v>1488</v>
      </c>
      <c r="G241" s="627" t="s">
        <v>1489</v>
      </c>
      <c r="H241" s="644">
        <v>3</v>
      </c>
      <c r="I241" s="644">
        <v>1050</v>
      </c>
      <c r="J241" s="627">
        <v>1</v>
      </c>
      <c r="K241" s="627">
        <v>350</v>
      </c>
      <c r="L241" s="644"/>
      <c r="M241" s="644"/>
      <c r="N241" s="627"/>
      <c r="O241" s="627"/>
      <c r="P241" s="644"/>
      <c r="Q241" s="644"/>
      <c r="R241" s="632"/>
      <c r="S241" s="645"/>
    </row>
    <row r="242" spans="1:19" ht="14.4" customHeight="1" x14ac:dyDescent="0.3">
      <c r="A242" s="626" t="s">
        <v>1400</v>
      </c>
      <c r="B242" s="627" t="s">
        <v>1424</v>
      </c>
      <c r="C242" s="627" t="s">
        <v>512</v>
      </c>
      <c r="D242" s="627" t="s">
        <v>1392</v>
      </c>
      <c r="E242" s="627" t="s">
        <v>1407</v>
      </c>
      <c r="F242" s="627" t="s">
        <v>1492</v>
      </c>
      <c r="G242" s="627" t="s">
        <v>1493</v>
      </c>
      <c r="H242" s="644">
        <v>17</v>
      </c>
      <c r="I242" s="644">
        <v>5865</v>
      </c>
      <c r="J242" s="627">
        <v>1</v>
      </c>
      <c r="K242" s="627">
        <v>345</v>
      </c>
      <c r="L242" s="644">
        <v>42</v>
      </c>
      <c r="M242" s="644">
        <v>14532</v>
      </c>
      <c r="N242" s="627">
        <v>2.4777493606138106</v>
      </c>
      <c r="O242" s="627">
        <v>346</v>
      </c>
      <c r="P242" s="644">
        <v>22</v>
      </c>
      <c r="Q242" s="644">
        <v>7634</v>
      </c>
      <c r="R242" s="632">
        <v>1.301619778346121</v>
      </c>
      <c r="S242" s="645">
        <v>347</v>
      </c>
    </row>
    <row r="243" spans="1:19" ht="14.4" customHeight="1" x14ac:dyDescent="0.3">
      <c r="A243" s="626" t="s">
        <v>1400</v>
      </c>
      <c r="B243" s="627" t="s">
        <v>1424</v>
      </c>
      <c r="C243" s="627" t="s">
        <v>512</v>
      </c>
      <c r="D243" s="627" t="s">
        <v>1392</v>
      </c>
      <c r="E243" s="627" t="s">
        <v>1407</v>
      </c>
      <c r="F243" s="627" t="s">
        <v>1494</v>
      </c>
      <c r="G243" s="627" t="s">
        <v>1495</v>
      </c>
      <c r="H243" s="644">
        <v>5</v>
      </c>
      <c r="I243" s="644">
        <v>4365</v>
      </c>
      <c r="J243" s="627">
        <v>1</v>
      </c>
      <c r="K243" s="627">
        <v>873</v>
      </c>
      <c r="L243" s="644">
        <v>3</v>
      </c>
      <c r="M243" s="644">
        <v>2622</v>
      </c>
      <c r="N243" s="627">
        <v>0.60068728522336767</v>
      </c>
      <c r="O243" s="627">
        <v>874</v>
      </c>
      <c r="P243" s="644">
        <v>5</v>
      </c>
      <c r="Q243" s="644">
        <v>4385</v>
      </c>
      <c r="R243" s="632">
        <v>1.004581901489118</v>
      </c>
      <c r="S243" s="645">
        <v>877</v>
      </c>
    </row>
    <row r="244" spans="1:19" ht="14.4" customHeight="1" x14ac:dyDescent="0.3">
      <c r="A244" s="626" t="s">
        <v>1400</v>
      </c>
      <c r="B244" s="627" t="s">
        <v>1424</v>
      </c>
      <c r="C244" s="627" t="s">
        <v>512</v>
      </c>
      <c r="D244" s="627" t="s">
        <v>1392</v>
      </c>
      <c r="E244" s="627" t="s">
        <v>1407</v>
      </c>
      <c r="F244" s="627" t="s">
        <v>1496</v>
      </c>
      <c r="G244" s="627" t="s">
        <v>1497</v>
      </c>
      <c r="H244" s="644"/>
      <c r="I244" s="644"/>
      <c r="J244" s="627"/>
      <c r="K244" s="627"/>
      <c r="L244" s="644"/>
      <c r="M244" s="644"/>
      <c r="N244" s="627"/>
      <c r="O244" s="627"/>
      <c r="P244" s="644">
        <v>2</v>
      </c>
      <c r="Q244" s="644">
        <v>2594</v>
      </c>
      <c r="R244" s="632"/>
      <c r="S244" s="645">
        <v>1297</v>
      </c>
    </row>
    <row r="245" spans="1:19" ht="14.4" customHeight="1" x14ac:dyDescent="0.3">
      <c r="A245" s="626" t="s">
        <v>1400</v>
      </c>
      <c r="B245" s="627" t="s">
        <v>1424</v>
      </c>
      <c r="C245" s="627" t="s">
        <v>512</v>
      </c>
      <c r="D245" s="627" t="s">
        <v>1392</v>
      </c>
      <c r="E245" s="627" t="s">
        <v>1407</v>
      </c>
      <c r="F245" s="627" t="s">
        <v>1498</v>
      </c>
      <c r="G245" s="627" t="s">
        <v>1499</v>
      </c>
      <c r="H245" s="644"/>
      <c r="I245" s="644"/>
      <c r="J245" s="627"/>
      <c r="K245" s="627"/>
      <c r="L245" s="644"/>
      <c r="M245" s="644"/>
      <c r="N245" s="627"/>
      <c r="O245" s="627"/>
      <c r="P245" s="644">
        <v>1</v>
      </c>
      <c r="Q245" s="644">
        <v>1180</v>
      </c>
      <c r="R245" s="632"/>
      <c r="S245" s="645">
        <v>1180</v>
      </c>
    </row>
    <row r="246" spans="1:19" ht="14.4" customHeight="1" x14ac:dyDescent="0.3">
      <c r="A246" s="626" t="s">
        <v>1400</v>
      </c>
      <c r="B246" s="627" t="s">
        <v>1424</v>
      </c>
      <c r="C246" s="627" t="s">
        <v>512</v>
      </c>
      <c r="D246" s="627" t="s">
        <v>1392</v>
      </c>
      <c r="E246" s="627" t="s">
        <v>1407</v>
      </c>
      <c r="F246" s="627" t="s">
        <v>1500</v>
      </c>
      <c r="G246" s="627" t="s">
        <v>1501</v>
      </c>
      <c r="H246" s="644"/>
      <c r="I246" s="644"/>
      <c r="J246" s="627"/>
      <c r="K246" s="627"/>
      <c r="L246" s="644">
        <v>2</v>
      </c>
      <c r="M246" s="644">
        <v>10316</v>
      </c>
      <c r="N246" s="627"/>
      <c r="O246" s="627">
        <v>5158</v>
      </c>
      <c r="P246" s="644">
        <v>2</v>
      </c>
      <c r="Q246" s="644">
        <v>10324</v>
      </c>
      <c r="R246" s="632"/>
      <c r="S246" s="645">
        <v>5162</v>
      </c>
    </row>
    <row r="247" spans="1:19" ht="14.4" customHeight="1" x14ac:dyDescent="0.3">
      <c r="A247" s="626" t="s">
        <v>1400</v>
      </c>
      <c r="B247" s="627" t="s">
        <v>1424</v>
      </c>
      <c r="C247" s="627" t="s">
        <v>512</v>
      </c>
      <c r="D247" s="627" t="s">
        <v>1392</v>
      </c>
      <c r="E247" s="627" t="s">
        <v>1407</v>
      </c>
      <c r="F247" s="627" t="s">
        <v>1504</v>
      </c>
      <c r="G247" s="627" t="s">
        <v>1505</v>
      </c>
      <c r="H247" s="644"/>
      <c r="I247" s="644"/>
      <c r="J247" s="627"/>
      <c r="K247" s="627"/>
      <c r="L247" s="644">
        <v>1</v>
      </c>
      <c r="M247" s="644">
        <v>5621</v>
      </c>
      <c r="N247" s="627"/>
      <c r="O247" s="627">
        <v>5621</v>
      </c>
      <c r="P247" s="644">
        <v>1</v>
      </c>
      <c r="Q247" s="644">
        <v>5626</v>
      </c>
      <c r="R247" s="632"/>
      <c r="S247" s="645">
        <v>5626</v>
      </c>
    </row>
    <row r="248" spans="1:19" ht="14.4" customHeight="1" x14ac:dyDescent="0.3">
      <c r="A248" s="626" t="s">
        <v>1400</v>
      </c>
      <c r="B248" s="627" t="s">
        <v>1424</v>
      </c>
      <c r="C248" s="627" t="s">
        <v>512</v>
      </c>
      <c r="D248" s="627" t="s">
        <v>1392</v>
      </c>
      <c r="E248" s="627" t="s">
        <v>1407</v>
      </c>
      <c r="F248" s="627" t="s">
        <v>1508</v>
      </c>
      <c r="G248" s="627" t="s">
        <v>1509</v>
      </c>
      <c r="H248" s="644">
        <v>70</v>
      </c>
      <c r="I248" s="644">
        <v>12390</v>
      </c>
      <c r="J248" s="627">
        <v>1</v>
      </c>
      <c r="K248" s="627">
        <v>177</v>
      </c>
      <c r="L248" s="644">
        <v>134</v>
      </c>
      <c r="M248" s="644">
        <v>23852</v>
      </c>
      <c r="N248" s="627">
        <v>1.9251008878127522</v>
      </c>
      <c r="O248" s="627">
        <v>178</v>
      </c>
      <c r="P248" s="644">
        <v>62</v>
      </c>
      <c r="Q248" s="644">
        <v>11098</v>
      </c>
      <c r="R248" s="632">
        <v>0.89572235673930589</v>
      </c>
      <c r="S248" s="645">
        <v>179</v>
      </c>
    </row>
    <row r="249" spans="1:19" ht="14.4" customHeight="1" x14ac:dyDescent="0.3">
      <c r="A249" s="626" t="s">
        <v>1400</v>
      </c>
      <c r="B249" s="627" t="s">
        <v>1424</v>
      </c>
      <c r="C249" s="627" t="s">
        <v>512</v>
      </c>
      <c r="D249" s="627" t="s">
        <v>1392</v>
      </c>
      <c r="E249" s="627" t="s">
        <v>1407</v>
      </c>
      <c r="F249" s="627" t="s">
        <v>1510</v>
      </c>
      <c r="G249" s="627" t="s">
        <v>1511</v>
      </c>
      <c r="H249" s="644"/>
      <c r="I249" s="644"/>
      <c r="J249" s="627"/>
      <c r="K249" s="627"/>
      <c r="L249" s="644">
        <v>32</v>
      </c>
      <c r="M249" s="644">
        <v>65600</v>
      </c>
      <c r="N249" s="627"/>
      <c r="O249" s="627">
        <v>2050</v>
      </c>
      <c r="P249" s="644">
        <v>13</v>
      </c>
      <c r="Q249" s="644">
        <v>26689</v>
      </c>
      <c r="R249" s="632"/>
      <c r="S249" s="645">
        <v>2053</v>
      </c>
    </row>
    <row r="250" spans="1:19" ht="14.4" customHeight="1" x14ac:dyDescent="0.3">
      <c r="A250" s="626" t="s">
        <v>1400</v>
      </c>
      <c r="B250" s="627" t="s">
        <v>1424</v>
      </c>
      <c r="C250" s="627" t="s">
        <v>512</v>
      </c>
      <c r="D250" s="627" t="s">
        <v>1392</v>
      </c>
      <c r="E250" s="627" t="s">
        <v>1407</v>
      </c>
      <c r="F250" s="627" t="s">
        <v>1512</v>
      </c>
      <c r="G250" s="627" t="s">
        <v>1513</v>
      </c>
      <c r="H250" s="644">
        <v>17</v>
      </c>
      <c r="I250" s="644">
        <v>5865</v>
      </c>
      <c r="J250" s="627">
        <v>1</v>
      </c>
      <c r="K250" s="627">
        <v>345</v>
      </c>
      <c r="L250" s="644">
        <v>39</v>
      </c>
      <c r="M250" s="644">
        <v>13494</v>
      </c>
      <c r="N250" s="627">
        <v>2.3007672634271099</v>
      </c>
      <c r="O250" s="627">
        <v>346</v>
      </c>
      <c r="P250" s="644">
        <v>23</v>
      </c>
      <c r="Q250" s="644">
        <v>7981</v>
      </c>
      <c r="R250" s="632">
        <v>1.3607843137254902</v>
      </c>
      <c r="S250" s="645">
        <v>347</v>
      </c>
    </row>
    <row r="251" spans="1:19" ht="14.4" customHeight="1" x14ac:dyDescent="0.3">
      <c r="A251" s="626" t="s">
        <v>1400</v>
      </c>
      <c r="B251" s="627" t="s">
        <v>1424</v>
      </c>
      <c r="C251" s="627" t="s">
        <v>512</v>
      </c>
      <c r="D251" s="627" t="s">
        <v>1392</v>
      </c>
      <c r="E251" s="627" t="s">
        <v>1407</v>
      </c>
      <c r="F251" s="627" t="s">
        <v>1514</v>
      </c>
      <c r="G251" s="627" t="s">
        <v>1515</v>
      </c>
      <c r="H251" s="644">
        <v>2</v>
      </c>
      <c r="I251" s="644">
        <v>616</v>
      </c>
      <c r="J251" s="627">
        <v>1</v>
      </c>
      <c r="K251" s="627">
        <v>308</v>
      </c>
      <c r="L251" s="644"/>
      <c r="M251" s="644"/>
      <c r="N251" s="627"/>
      <c r="O251" s="627"/>
      <c r="P251" s="644">
        <v>1</v>
      </c>
      <c r="Q251" s="644">
        <v>311</v>
      </c>
      <c r="R251" s="632">
        <v>0.50487012987012991</v>
      </c>
      <c r="S251" s="645">
        <v>311</v>
      </c>
    </row>
    <row r="252" spans="1:19" ht="14.4" customHeight="1" x14ac:dyDescent="0.3">
      <c r="A252" s="626" t="s">
        <v>1400</v>
      </c>
      <c r="B252" s="627" t="s">
        <v>1424</v>
      </c>
      <c r="C252" s="627" t="s">
        <v>512</v>
      </c>
      <c r="D252" s="627" t="s">
        <v>1392</v>
      </c>
      <c r="E252" s="627" t="s">
        <v>1407</v>
      </c>
      <c r="F252" s="627" t="s">
        <v>1520</v>
      </c>
      <c r="G252" s="627" t="s">
        <v>1521</v>
      </c>
      <c r="H252" s="644">
        <v>2</v>
      </c>
      <c r="I252" s="644">
        <v>308</v>
      </c>
      <c r="J252" s="627">
        <v>1</v>
      </c>
      <c r="K252" s="627">
        <v>154</v>
      </c>
      <c r="L252" s="644"/>
      <c r="M252" s="644"/>
      <c r="N252" s="627"/>
      <c r="O252" s="627"/>
      <c r="P252" s="644"/>
      <c r="Q252" s="644"/>
      <c r="R252" s="632"/>
      <c r="S252" s="645"/>
    </row>
    <row r="253" spans="1:19" ht="14.4" customHeight="1" x14ac:dyDescent="0.3">
      <c r="A253" s="626" t="s">
        <v>1400</v>
      </c>
      <c r="B253" s="627" t="s">
        <v>1424</v>
      </c>
      <c r="C253" s="627" t="s">
        <v>512</v>
      </c>
      <c r="D253" s="627" t="s">
        <v>1392</v>
      </c>
      <c r="E253" s="627" t="s">
        <v>1407</v>
      </c>
      <c r="F253" s="627" t="s">
        <v>1522</v>
      </c>
      <c r="G253" s="627" t="s">
        <v>1523</v>
      </c>
      <c r="H253" s="644">
        <v>16</v>
      </c>
      <c r="I253" s="644">
        <v>10800</v>
      </c>
      <c r="J253" s="627">
        <v>1</v>
      </c>
      <c r="K253" s="627">
        <v>675</v>
      </c>
      <c r="L253" s="644"/>
      <c r="M253" s="644"/>
      <c r="N253" s="627"/>
      <c r="O253" s="627"/>
      <c r="P253" s="644"/>
      <c r="Q253" s="644"/>
      <c r="R253" s="632"/>
      <c r="S253" s="645"/>
    </row>
    <row r="254" spans="1:19" ht="14.4" customHeight="1" x14ac:dyDescent="0.3">
      <c r="A254" s="626" t="s">
        <v>1400</v>
      </c>
      <c r="B254" s="627" t="s">
        <v>1424</v>
      </c>
      <c r="C254" s="627" t="s">
        <v>512</v>
      </c>
      <c r="D254" s="627" t="s">
        <v>1392</v>
      </c>
      <c r="E254" s="627" t="s">
        <v>1407</v>
      </c>
      <c r="F254" s="627" t="s">
        <v>1526</v>
      </c>
      <c r="G254" s="627" t="s">
        <v>1527</v>
      </c>
      <c r="H254" s="644">
        <v>2</v>
      </c>
      <c r="I254" s="644">
        <v>310</v>
      </c>
      <c r="J254" s="627">
        <v>1</v>
      </c>
      <c r="K254" s="627">
        <v>155</v>
      </c>
      <c r="L254" s="644">
        <v>4</v>
      </c>
      <c r="M254" s="644">
        <v>620</v>
      </c>
      <c r="N254" s="627">
        <v>2</v>
      </c>
      <c r="O254" s="627">
        <v>155</v>
      </c>
      <c r="P254" s="644">
        <v>3</v>
      </c>
      <c r="Q254" s="644">
        <v>468</v>
      </c>
      <c r="R254" s="632">
        <v>1.5096774193548388</v>
      </c>
      <c r="S254" s="645">
        <v>156</v>
      </c>
    </row>
    <row r="255" spans="1:19" ht="14.4" customHeight="1" x14ac:dyDescent="0.3">
      <c r="A255" s="626" t="s">
        <v>1400</v>
      </c>
      <c r="B255" s="627" t="s">
        <v>1424</v>
      </c>
      <c r="C255" s="627" t="s">
        <v>512</v>
      </c>
      <c r="D255" s="627" t="s">
        <v>1392</v>
      </c>
      <c r="E255" s="627" t="s">
        <v>1407</v>
      </c>
      <c r="F255" s="627" t="s">
        <v>1528</v>
      </c>
      <c r="G255" s="627" t="s">
        <v>1529</v>
      </c>
      <c r="H255" s="644">
        <v>11</v>
      </c>
      <c r="I255" s="644">
        <v>2189</v>
      </c>
      <c r="J255" s="627">
        <v>1</v>
      </c>
      <c r="K255" s="627">
        <v>199</v>
      </c>
      <c r="L255" s="644">
        <v>4</v>
      </c>
      <c r="M255" s="644">
        <v>800</v>
      </c>
      <c r="N255" s="627">
        <v>0.36546368204659663</v>
      </c>
      <c r="O255" s="627">
        <v>200</v>
      </c>
      <c r="P255" s="644">
        <v>1</v>
      </c>
      <c r="Q255" s="644">
        <v>201</v>
      </c>
      <c r="R255" s="632">
        <v>9.1822750114207402E-2</v>
      </c>
      <c r="S255" s="645">
        <v>201</v>
      </c>
    </row>
    <row r="256" spans="1:19" ht="14.4" customHeight="1" x14ac:dyDescent="0.3">
      <c r="A256" s="626" t="s">
        <v>1400</v>
      </c>
      <c r="B256" s="627" t="s">
        <v>1424</v>
      </c>
      <c r="C256" s="627" t="s">
        <v>512</v>
      </c>
      <c r="D256" s="627" t="s">
        <v>1392</v>
      </c>
      <c r="E256" s="627" t="s">
        <v>1407</v>
      </c>
      <c r="F256" s="627" t="s">
        <v>1530</v>
      </c>
      <c r="G256" s="627" t="s">
        <v>1531</v>
      </c>
      <c r="H256" s="644">
        <v>7</v>
      </c>
      <c r="I256" s="644">
        <v>1428</v>
      </c>
      <c r="J256" s="627">
        <v>1</v>
      </c>
      <c r="K256" s="627">
        <v>204</v>
      </c>
      <c r="L256" s="644"/>
      <c r="M256" s="644"/>
      <c r="N256" s="627"/>
      <c r="O256" s="627"/>
      <c r="P256" s="644">
        <v>13</v>
      </c>
      <c r="Q256" s="644">
        <v>2691</v>
      </c>
      <c r="R256" s="632">
        <v>1.884453781512605</v>
      </c>
      <c r="S256" s="645">
        <v>207</v>
      </c>
    </row>
    <row r="257" spans="1:19" ht="14.4" customHeight="1" x14ac:dyDescent="0.3">
      <c r="A257" s="626" t="s">
        <v>1400</v>
      </c>
      <c r="B257" s="627" t="s">
        <v>1424</v>
      </c>
      <c r="C257" s="627" t="s">
        <v>512</v>
      </c>
      <c r="D257" s="627" t="s">
        <v>1392</v>
      </c>
      <c r="E257" s="627" t="s">
        <v>1407</v>
      </c>
      <c r="F257" s="627" t="s">
        <v>1532</v>
      </c>
      <c r="G257" s="627" t="s">
        <v>1533</v>
      </c>
      <c r="H257" s="644">
        <v>25</v>
      </c>
      <c r="I257" s="644">
        <v>10650</v>
      </c>
      <c r="J257" s="627">
        <v>1</v>
      </c>
      <c r="K257" s="627">
        <v>426</v>
      </c>
      <c r="L257" s="644">
        <v>1</v>
      </c>
      <c r="M257" s="644">
        <v>427</v>
      </c>
      <c r="N257" s="627">
        <v>4.0093896713615025E-2</v>
      </c>
      <c r="O257" s="627">
        <v>427</v>
      </c>
      <c r="P257" s="644">
        <v>1</v>
      </c>
      <c r="Q257" s="644">
        <v>428</v>
      </c>
      <c r="R257" s="632">
        <v>4.0187793427230049E-2</v>
      </c>
      <c r="S257" s="645">
        <v>428</v>
      </c>
    </row>
    <row r="258" spans="1:19" ht="14.4" customHeight="1" x14ac:dyDescent="0.3">
      <c r="A258" s="626" t="s">
        <v>1400</v>
      </c>
      <c r="B258" s="627" t="s">
        <v>1424</v>
      </c>
      <c r="C258" s="627" t="s">
        <v>512</v>
      </c>
      <c r="D258" s="627" t="s">
        <v>1392</v>
      </c>
      <c r="E258" s="627" t="s">
        <v>1407</v>
      </c>
      <c r="F258" s="627" t="s">
        <v>1536</v>
      </c>
      <c r="G258" s="627" t="s">
        <v>1537</v>
      </c>
      <c r="H258" s="644">
        <v>13</v>
      </c>
      <c r="I258" s="644">
        <v>2119</v>
      </c>
      <c r="J258" s="627">
        <v>1</v>
      </c>
      <c r="K258" s="627">
        <v>163</v>
      </c>
      <c r="L258" s="644">
        <v>25</v>
      </c>
      <c r="M258" s="644">
        <v>4075</v>
      </c>
      <c r="N258" s="627">
        <v>1.9230769230769231</v>
      </c>
      <c r="O258" s="627">
        <v>163</v>
      </c>
      <c r="P258" s="644">
        <v>11</v>
      </c>
      <c r="Q258" s="644">
        <v>1804</v>
      </c>
      <c r="R258" s="632">
        <v>0.8513449740443606</v>
      </c>
      <c r="S258" s="645">
        <v>164</v>
      </c>
    </row>
    <row r="259" spans="1:19" ht="14.4" customHeight="1" x14ac:dyDescent="0.3">
      <c r="A259" s="626" t="s">
        <v>1400</v>
      </c>
      <c r="B259" s="627" t="s">
        <v>1424</v>
      </c>
      <c r="C259" s="627" t="s">
        <v>512</v>
      </c>
      <c r="D259" s="627" t="s">
        <v>1392</v>
      </c>
      <c r="E259" s="627" t="s">
        <v>1407</v>
      </c>
      <c r="F259" s="627" t="s">
        <v>1540</v>
      </c>
      <c r="G259" s="627" t="s">
        <v>1541</v>
      </c>
      <c r="H259" s="644"/>
      <c r="I259" s="644"/>
      <c r="J259" s="627"/>
      <c r="K259" s="627"/>
      <c r="L259" s="644">
        <v>17</v>
      </c>
      <c r="M259" s="644">
        <v>36652</v>
      </c>
      <c r="N259" s="627"/>
      <c r="O259" s="627">
        <v>2156</v>
      </c>
      <c r="P259" s="644">
        <v>7</v>
      </c>
      <c r="Q259" s="644">
        <v>15113</v>
      </c>
      <c r="R259" s="632"/>
      <c r="S259" s="645">
        <v>2159</v>
      </c>
    </row>
    <row r="260" spans="1:19" ht="14.4" customHeight="1" x14ac:dyDescent="0.3">
      <c r="A260" s="626" t="s">
        <v>1400</v>
      </c>
      <c r="B260" s="627" t="s">
        <v>1424</v>
      </c>
      <c r="C260" s="627" t="s">
        <v>512</v>
      </c>
      <c r="D260" s="627" t="s">
        <v>1392</v>
      </c>
      <c r="E260" s="627" t="s">
        <v>1407</v>
      </c>
      <c r="F260" s="627" t="s">
        <v>1542</v>
      </c>
      <c r="G260" s="627" t="s">
        <v>1543</v>
      </c>
      <c r="H260" s="644"/>
      <c r="I260" s="644"/>
      <c r="J260" s="627"/>
      <c r="K260" s="627"/>
      <c r="L260" s="644">
        <v>3</v>
      </c>
      <c r="M260" s="644">
        <v>489</v>
      </c>
      <c r="N260" s="627"/>
      <c r="O260" s="627">
        <v>163</v>
      </c>
      <c r="P260" s="644"/>
      <c r="Q260" s="644"/>
      <c r="R260" s="632"/>
      <c r="S260" s="645"/>
    </row>
    <row r="261" spans="1:19" ht="14.4" customHeight="1" x14ac:dyDescent="0.3">
      <c r="A261" s="626" t="s">
        <v>1400</v>
      </c>
      <c r="B261" s="627" t="s">
        <v>1424</v>
      </c>
      <c r="C261" s="627" t="s">
        <v>512</v>
      </c>
      <c r="D261" s="627" t="s">
        <v>1392</v>
      </c>
      <c r="E261" s="627" t="s">
        <v>1407</v>
      </c>
      <c r="F261" s="627" t="s">
        <v>1544</v>
      </c>
      <c r="G261" s="627" t="s">
        <v>1545</v>
      </c>
      <c r="H261" s="644">
        <v>23</v>
      </c>
      <c r="I261" s="644">
        <v>21482</v>
      </c>
      <c r="J261" s="627">
        <v>1</v>
      </c>
      <c r="K261" s="627">
        <v>934</v>
      </c>
      <c r="L261" s="644"/>
      <c r="M261" s="644"/>
      <c r="N261" s="627"/>
      <c r="O261" s="627"/>
      <c r="P261" s="644"/>
      <c r="Q261" s="644"/>
      <c r="R261" s="632"/>
      <c r="S261" s="645"/>
    </row>
    <row r="262" spans="1:19" ht="14.4" customHeight="1" x14ac:dyDescent="0.3">
      <c r="A262" s="626" t="s">
        <v>1400</v>
      </c>
      <c r="B262" s="627" t="s">
        <v>1424</v>
      </c>
      <c r="C262" s="627" t="s">
        <v>512</v>
      </c>
      <c r="D262" s="627" t="s">
        <v>1392</v>
      </c>
      <c r="E262" s="627" t="s">
        <v>1407</v>
      </c>
      <c r="F262" s="627" t="s">
        <v>1554</v>
      </c>
      <c r="G262" s="627" t="s">
        <v>1555</v>
      </c>
      <c r="H262" s="644">
        <v>1</v>
      </c>
      <c r="I262" s="644">
        <v>373</v>
      </c>
      <c r="J262" s="627">
        <v>1</v>
      </c>
      <c r="K262" s="627">
        <v>373</v>
      </c>
      <c r="L262" s="644"/>
      <c r="M262" s="644"/>
      <c r="N262" s="627"/>
      <c r="O262" s="627"/>
      <c r="P262" s="644"/>
      <c r="Q262" s="644"/>
      <c r="R262" s="632"/>
      <c r="S262" s="645"/>
    </row>
    <row r="263" spans="1:19" ht="14.4" customHeight="1" x14ac:dyDescent="0.3">
      <c r="A263" s="626" t="s">
        <v>1400</v>
      </c>
      <c r="B263" s="627" t="s">
        <v>1424</v>
      </c>
      <c r="C263" s="627" t="s">
        <v>512</v>
      </c>
      <c r="D263" s="627" t="s">
        <v>1392</v>
      </c>
      <c r="E263" s="627" t="s">
        <v>1407</v>
      </c>
      <c r="F263" s="627" t="s">
        <v>1558</v>
      </c>
      <c r="G263" s="627" t="s">
        <v>1559</v>
      </c>
      <c r="H263" s="644"/>
      <c r="I263" s="644"/>
      <c r="J263" s="627"/>
      <c r="K263" s="627"/>
      <c r="L263" s="644">
        <v>2</v>
      </c>
      <c r="M263" s="644">
        <v>622</v>
      </c>
      <c r="N263" s="627"/>
      <c r="O263" s="627">
        <v>311</v>
      </c>
      <c r="P263" s="644"/>
      <c r="Q263" s="644"/>
      <c r="R263" s="632"/>
      <c r="S263" s="645"/>
    </row>
    <row r="264" spans="1:19" ht="14.4" customHeight="1" x14ac:dyDescent="0.3">
      <c r="A264" s="626" t="s">
        <v>1400</v>
      </c>
      <c r="B264" s="627" t="s">
        <v>1424</v>
      </c>
      <c r="C264" s="627" t="s">
        <v>512</v>
      </c>
      <c r="D264" s="627" t="s">
        <v>679</v>
      </c>
      <c r="E264" s="627" t="s">
        <v>1425</v>
      </c>
      <c r="F264" s="627" t="s">
        <v>1430</v>
      </c>
      <c r="G264" s="627" t="s">
        <v>1431</v>
      </c>
      <c r="H264" s="644">
        <v>2.4</v>
      </c>
      <c r="I264" s="644">
        <v>2411.58</v>
      </c>
      <c r="J264" s="627">
        <v>1</v>
      </c>
      <c r="K264" s="627">
        <v>1004.825</v>
      </c>
      <c r="L264" s="644"/>
      <c r="M264" s="644"/>
      <c r="N264" s="627"/>
      <c r="O264" s="627"/>
      <c r="P264" s="644"/>
      <c r="Q264" s="644"/>
      <c r="R264" s="632"/>
      <c r="S264" s="645"/>
    </row>
    <row r="265" spans="1:19" ht="14.4" customHeight="1" x14ac:dyDescent="0.3">
      <c r="A265" s="626" t="s">
        <v>1400</v>
      </c>
      <c r="B265" s="627" t="s">
        <v>1424</v>
      </c>
      <c r="C265" s="627" t="s">
        <v>512</v>
      </c>
      <c r="D265" s="627" t="s">
        <v>679</v>
      </c>
      <c r="E265" s="627" t="s">
        <v>1425</v>
      </c>
      <c r="F265" s="627" t="s">
        <v>1432</v>
      </c>
      <c r="G265" s="627" t="s">
        <v>656</v>
      </c>
      <c r="H265" s="644">
        <v>0.05</v>
      </c>
      <c r="I265" s="644">
        <v>494.39</v>
      </c>
      <c r="J265" s="627">
        <v>1</v>
      </c>
      <c r="K265" s="627">
        <v>9887.7999999999993</v>
      </c>
      <c r="L265" s="644"/>
      <c r="M265" s="644"/>
      <c r="N265" s="627"/>
      <c r="O265" s="627"/>
      <c r="P265" s="644"/>
      <c r="Q265" s="644"/>
      <c r="R265" s="632"/>
      <c r="S265" s="645"/>
    </row>
    <row r="266" spans="1:19" ht="14.4" customHeight="1" x14ac:dyDescent="0.3">
      <c r="A266" s="626" t="s">
        <v>1400</v>
      </c>
      <c r="B266" s="627" t="s">
        <v>1424</v>
      </c>
      <c r="C266" s="627" t="s">
        <v>512</v>
      </c>
      <c r="D266" s="627" t="s">
        <v>679</v>
      </c>
      <c r="E266" s="627" t="s">
        <v>1425</v>
      </c>
      <c r="F266" s="627" t="s">
        <v>1434</v>
      </c>
      <c r="G266" s="627" t="s">
        <v>565</v>
      </c>
      <c r="H266" s="644"/>
      <c r="I266" s="644"/>
      <c r="J266" s="627"/>
      <c r="K266" s="627"/>
      <c r="L266" s="644">
        <v>2</v>
      </c>
      <c r="M266" s="644">
        <v>1686.92</v>
      </c>
      <c r="N266" s="627"/>
      <c r="O266" s="627">
        <v>843.46</v>
      </c>
      <c r="P266" s="644">
        <v>2</v>
      </c>
      <c r="Q266" s="644">
        <v>1034</v>
      </c>
      <c r="R266" s="632"/>
      <c r="S266" s="645">
        <v>517</v>
      </c>
    </row>
    <row r="267" spans="1:19" ht="14.4" customHeight="1" x14ac:dyDescent="0.3">
      <c r="A267" s="626" t="s">
        <v>1400</v>
      </c>
      <c r="B267" s="627" t="s">
        <v>1424</v>
      </c>
      <c r="C267" s="627" t="s">
        <v>512</v>
      </c>
      <c r="D267" s="627" t="s">
        <v>679</v>
      </c>
      <c r="E267" s="627" t="s">
        <v>1425</v>
      </c>
      <c r="F267" s="627" t="s">
        <v>1439</v>
      </c>
      <c r="G267" s="627" t="s">
        <v>1440</v>
      </c>
      <c r="H267" s="644">
        <v>0.1</v>
      </c>
      <c r="I267" s="644">
        <v>194.93</v>
      </c>
      <c r="J267" s="627">
        <v>1</v>
      </c>
      <c r="K267" s="627">
        <v>1949.3</v>
      </c>
      <c r="L267" s="644"/>
      <c r="M267" s="644"/>
      <c r="N267" s="627"/>
      <c r="O267" s="627"/>
      <c r="P267" s="644"/>
      <c r="Q267" s="644"/>
      <c r="R267" s="632"/>
      <c r="S267" s="645"/>
    </row>
    <row r="268" spans="1:19" ht="14.4" customHeight="1" x14ac:dyDescent="0.3">
      <c r="A268" s="626" t="s">
        <v>1400</v>
      </c>
      <c r="B268" s="627" t="s">
        <v>1424</v>
      </c>
      <c r="C268" s="627" t="s">
        <v>512</v>
      </c>
      <c r="D268" s="627" t="s">
        <v>679</v>
      </c>
      <c r="E268" s="627" t="s">
        <v>1425</v>
      </c>
      <c r="F268" s="627" t="s">
        <v>1441</v>
      </c>
      <c r="G268" s="627" t="s">
        <v>1437</v>
      </c>
      <c r="H268" s="644">
        <v>1.35</v>
      </c>
      <c r="I268" s="644">
        <v>2455.6999999999998</v>
      </c>
      <c r="J268" s="627">
        <v>1</v>
      </c>
      <c r="K268" s="627">
        <v>1819.0370370370367</v>
      </c>
      <c r="L268" s="644">
        <v>1</v>
      </c>
      <c r="M268" s="644">
        <v>1819.04</v>
      </c>
      <c r="N268" s="627">
        <v>0.74074194730626708</v>
      </c>
      <c r="O268" s="627">
        <v>1819.04</v>
      </c>
      <c r="P268" s="644"/>
      <c r="Q268" s="644"/>
      <c r="R268" s="632"/>
      <c r="S268" s="645"/>
    </row>
    <row r="269" spans="1:19" ht="14.4" customHeight="1" x14ac:dyDescent="0.3">
      <c r="A269" s="626" t="s">
        <v>1400</v>
      </c>
      <c r="B269" s="627" t="s">
        <v>1424</v>
      </c>
      <c r="C269" s="627" t="s">
        <v>512</v>
      </c>
      <c r="D269" s="627" t="s">
        <v>679</v>
      </c>
      <c r="E269" s="627" t="s">
        <v>1425</v>
      </c>
      <c r="F269" s="627" t="s">
        <v>1444</v>
      </c>
      <c r="G269" s="627" t="s">
        <v>1437</v>
      </c>
      <c r="H269" s="644"/>
      <c r="I269" s="644"/>
      <c r="J269" s="627"/>
      <c r="K269" s="627"/>
      <c r="L269" s="644">
        <v>0.08</v>
      </c>
      <c r="M269" s="644">
        <v>2874.08</v>
      </c>
      <c r="N269" s="627"/>
      <c r="O269" s="627">
        <v>35926</v>
      </c>
      <c r="P269" s="644"/>
      <c r="Q269" s="644"/>
      <c r="R269" s="632"/>
      <c r="S269" s="645"/>
    </row>
    <row r="270" spans="1:19" ht="14.4" customHeight="1" x14ac:dyDescent="0.3">
      <c r="A270" s="626" t="s">
        <v>1400</v>
      </c>
      <c r="B270" s="627" t="s">
        <v>1424</v>
      </c>
      <c r="C270" s="627" t="s">
        <v>512</v>
      </c>
      <c r="D270" s="627" t="s">
        <v>679</v>
      </c>
      <c r="E270" s="627" t="s">
        <v>1425</v>
      </c>
      <c r="F270" s="627" t="s">
        <v>1449</v>
      </c>
      <c r="G270" s="627" t="s">
        <v>641</v>
      </c>
      <c r="H270" s="644"/>
      <c r="I270" s="644"/>
      <c r="J270" s="627"/>
      <c r="K270" s="627"/>
      <c r="L270" s="644"/>
      <c r="M270" s="644"/>
      <c r="N270" s="627"/>
      <c r="O270" s="627"/>
      <c r="P270" s="644">
        <v>0.2</v>
      </c>
      <c r="Q270" s="644">
        <v>1295.26</v>
      </c>
      <c r="R270" s="632"/>
      <c r="S270" s="645">
        <v>6476.2999999999993</v>
      </c>
    </row>
    <row r="271" spans="1:19" ht="14.4" customHeight="1" x14ac:dyDescent="0.3">
      <c r="A271" s="626" t="s">
        <v>1400</v>
      </c>
      <c r="B271" s="627" t="s">
        <v>1424</v>
      </c>
      <c r="C271" s="627" t="s">
        <v>512</v>
      </c>
      <c r="D271" s="627" t="s">
        <v>679</v>
      </c>
      <c r="E271" s="627" t="s">
        <v>1407</v>
      </c>
      <c r="F271" s="627" t="s">
        <v>1464</v>
      </c>
      <c r="G271" s="627" t="s">
        <v>1465</v>
      </c>
      <c r="H271" s="644">
        <v>7</v>
      </c>
      <c r="I271" s="644">
        <v>1491</v>
      </c>
      <c r="J271" s="627">
        <v>1</v>
      </c>
      <c r="K271" s="627">
        <v>213</v>
      </c>
      <c r="L271" s="644">
        <v>10</v>
      </c>
      <c r="M271" s="644">
        <v>2140</v>
      </c>
      <c r="N271" s="627">
        <v>1.4352783366867874</v>
      </c>
      <c r="O271" s="627">
        <v>214</v>
      </c>
      <c r="P271" s="644">
        <v>9</v>
      </c>
      <c r="Q271" s="644">
        <v>1935</v>
      </c>
      <c r="R271" s="632">
        <v>1.2977867203219315</v>
      </c>
      <c r="S271" s="645">
        <v>215</v>
      </c>
    </row>
    <row r="272" spans="1:19" ht="14.4" customHeight="1" x14ac:dyDescent="0.3">
      <c r="A272" s="626" t="s">
        <v>1400</v>
      </c>
      <c r="B272" s="627" t="s">
        <v>1424</v>
      </c>
      <c r="C272" s="627" t="s">
        <v>512</v>
      </c>
      <c r="D272" s="627" t="s">
        <v>679</v>
      </c>
      <c r="E272" s="627" t="s">
        <v>1407</v>
      </c>
      <c r="F272" s="627" t="s">
        <v>1466</v>
      </c>
      <c r="G272" s="627" t="s">
        <v>1467</v>
      </c>
      <c r="H272" s="644">
        <v>22</v>
      </c>
      <c r="I272" s="644">
        <v>3410</v>
      </c>
      <c r="J272" s="627">
        <v>1</v>
      </c>
      <c r="K272" s="627">
        <v>155</v>
      </c>
      <c r="L272" s="644">
        <v>15</v>
      </c>
      <c r="M272" s="644">
        <v>2325</v>
      </c>
      <c r="N272" s="627">
        <v>0.68181818181818177</v>
      </c>
      <c r="O272" s="627">
        <v>155</v>
      </c>
      <c r="P272" s="644">
        <v>16</v>
      </c>
      <c r="Q272" s="644">
        <v>2496</v>
      </c>
      <c r="R272" s="632">
        <v>0.73196480938416419</v>
      </c>
      <c r="S272" s="645">
        <v>156</v>
      </c>
    </row>
    <row r="273" spans="1:19" ht="14.4" customHeight="1" x14ac:dyDescent="0.3">
      <c r="A273" s="626" t="s">
        <v>1400</v>
      </c>
      <c r="B273" s="627" t="s">
        <v>1424</v>
      </c>
      <c r="C273" s="627" t="s">
        <v>512</v>
      </c>
      <c r="D273" s="627" t="s">
        <v>679</v>
      </c>
      <c r="E273" s="627" t="s">
        <v>1407</v>
      </c>
      <c r="F273" s="627" t="s">
        <v>1468</v>
      </c>
      <c r="G273" s="627" t="s">
        <v>1469</v>
      </c>
      <c r="H273" s="644">
        <v>23</v>
      </c>
      <c r="I273" s="644">
        <v>4301</v>
      </c>
      <c r="J273" s="627">
        <v>1</v>
      </c>
      <c r="K273" s="627">
        <v>187</v>
      </c>
      <c r="L273" s="644">
        <v>11</v>
      </c>
      <c r="M273" s="644">
        <v>2057</v>
      </c>
      <c r="N273" s="627">
        <v>0.47826086956521741</v>
      </c>
      <c r="O273" s="627">
        <v>187</v>
      </c>
      <c r="P273" s="644">
        <v>25</v>
      </c>
      <c r="Q273" s="644">
        <v>4700</v>
      </c>
      <c r="R273" s="632">
        <v>1.0927691234596606</v>
      </c>
      <c r="S273" s="645">
        <v>188</v>
      </c>
    </row>
    <row r="274" spans="1:19" ht="14.4" customHeight="1" x14ac:dyDescent="0.3">
      <c r="A274" s="626" t="s">
        <v>1400</v>
      </c>
      <c r="B274" s="627" t="s">
        <v>1424</v>
      </c>
      <c r="C274" s="627" t="s">
        <v>512</v>
      </c>
      <c r="D274" s="627" t="s">
        <v>679</v>
      </c>
      <c r="E274" s="627" t="s">
        <v>1407</v>
      </c>
      <c r="F274" s="627" t="s">
        <v>1470</v>
      </c>
      <c r="G274" s="627" t="s">
        <v>1471</v>
      </c>
      <c r="H274" s="644">
        <v>7</v>
      </c>
      <c r="I274" s="644">
        <v>896</v>
      </c>
      <c r="J274" s="627">
        <v>1</v>
      </c>
      <c r="K274" s="627">
        <v>128</v>
      </c>
      <c r="L274" s="644">
        <v>4</v>
      </c>
      <c r="M274" s="644">
        <v>512</v>
      </c>
      <c r="N274" s="627">
        <v>0.5714285714285714</v>
      </c>
      <c r="O274" s="627">
        <v>128</v>
      </c>
      <c r="P274" s="644">
        <v>15</v>
      </c>
      <c r="Q274" s="644">
        <v>1935</v>
      </c>
      <c r="R274" s="632">
        <v>2.1595982142857144</v>
      </c>
      <c r="S274" s="645">
        <v>129</v>
      </c>
    </row>
    <row r="275" spans="1:19" ht="14.4" customHeight="1" x14ac:dyDescent="0.3">
      <c r="A275" s="626" t="s">
        <v>1400</v>
      </c>
      <c r="B275" s="627" t="s">
        <v>1424</v>
      </c>
      <c r="C275" s="627" t="s">
        <v>512</v>
      </c>
      <c r="D275" s="627" t="s">
        <v>679</v>
      </c>
      <c r="E275" s="627" t="s">
        <v>1407</v>
      </c>
      <c r="F275" s="627" t="s">
        <v>1472</v>
      </c>
      <c r="G275" s="627" t="s">
        <v>1473</v>
      </c>
      <c r="H275" s="644">
        <v>12</v>
      </c>
      <c r="I275" s="644">
        <v>2676</v>
      </c>
      <c r="J275" s="627">
        <v>1</v>
      </c>
      <c r="K275" s="627">
        <v>223</v>
      </c>
      <c r="L275" s="644">
        <v>10</v>
      </c>
      <c r="M275" s="644">
        <v>2240</v>
      </c>
      <c r="N275" s="627">
        <v>0.83707025411061287</v>
      </c>
      <c r="O275" s="627">
        <v>224</v>
      </c>
      <c r="P275" s="644">
        <v>23</v>
      </c>
      <c r="Q275" s="644">
        <v>5175</v>
      </c>
      <c r="R275" s="632">
        <v>1.9338565022421526</v>
      </c>
      <c r="S275" s="645">
        <v>225</v>
      </c>
    </row>
    <row r="276" spans="1:19" ht="14.4" customHeight="1" x14ac:dyDescent="0.3">
      <c r="A276" s="626" t="s">
        <v>1400</v>
      </c>
      <c r="B276" s="627" t="s">
        <v>1424</v>
      </c>
      <c r="C276" s="627" t="s">
        <v>512</v>
      </c>
      <c r="D276" s="627" t="s">
        <v>679</v>
      </c>
      <c r="E276" s="627" t="s">
        <v>1407</v>
      </c>
      <c r="F276" s="627" t="s">
        <v>1474</v>
      </c>
      <c r="G276" s="627" t="s">
        <v>1475</v>
      </c>
      <c r="H276" s="644">
        <v>1</v>
      </c>
      <c r="I276" s="644">
        <v>223</v>
      </c>
      <c r="J276" s="627">
        <v>1</v>
      </c>
      <c r="K276" s="627">
        <v>223</v>
      </c>
      <c r="L276" s="644">
        <v>7</v>
      </c>
      <c r="M276" s="644">
        <v>1568</v>
      </c>
      <c r="N276" s="627">
        <v>7.0313901345291479</v>
      </c>
      <c r="O276" s="627">
        <v>224</v>
      </c>
      <c r="P276" s="644">
        <v>8</v>
      </c>
      <c r="Q276" s="644">
        <v>1800</v>
      </c>
      <c r="R276" s="632">
        <v>8.071748878923767</v>
      </c>
      <c r="S276" s="645">
        <v>225</v>
      </c>
    </row>
    <row r="277" spans="1:19" ht="14.4" customHeight="1" x14ac:dyDescent="0.3">
      <c r="A277" s="626" t="s">
        <v>1400</v>
      </c>
      <c r="B277" s="627" t="s">
        <v>1424</v>
      </c>
      <c r="C277" s="627" t="s">
        <v>512</v>
      </c>
      <c r="D277" s="627" t="s">
        <v>679</v>
      </c>
      <c r="E277" s="627" t="s">
        <v>1407</v>
      </c>
      <c r="F277" s="627" t="s">
        <v>1478</v>
      </c>
      <c r="G277" s="627" t="s">
        <v>1479</v>
      </c>
      <c r="H277" s="644">
        <v>38</v>
      </c>
      <c r="I277" s="644">
        <v>8550</v>
      </c>
      <c r="J277" s="627">
        <v>1</v>
      </c>
      <c r="K277" s="627">
        <v>225</v>
      </c>
      <c r="L277" s="644">
        <v>29</v>
      </c>
      <c r="M277" s="644">
        <v>6554</v>
      </c>
      <c r="N277" s="627">
        <v>0.7665497076023392</v>
      </c>
      <c r="O277" s="627">
        <v>226</v>
      </c>
      <c r="P277" s="644">
        <v>26</v>
      </c>
      <c r="Q277" s="644">
        <v>5902</v>
      </c>
      <c r="R277" s="632">
        <v>0.69029239766081874</v>
      </c>
      <c r="S277" s="645">
        <v>227</v>
      </c>
    </row>
    <row r="278" spans="1:19" ht="14.4" customHeight="1" x14ac:dyDescent="0.3">
      <c r="A278" s="626" t="s">
        <v>1400</v>
      </c>
      <c r="B278" s="627" t="s">
        <v>1424</v>
      </c>
      <c r="C278" s="627" t="s">
        <v>512</v>
      </c>
      <c r="D278" s="627" t="s">
        <v>679</v>
      </c>
      <c r="E278" s="627" t="s">
        <v>1407</v>
      </c>
      <c r="F278" s="627" t="s">
        <v>1492</v>
      </c>
      <c r="G278" s="627" t="s">
        <v>1493</v>
      </c>
      <c r="H278" s="644">
        <v>24</v>
      </c>
      <c r="I278" s="644">
        <v>8280</v>
      </c>
      <c r="J278" s="627">
        <v>1</v>
      </c>
      <c r="K278" s="627">
        <v>345</v>
      </c>
      <c r="L278" s="644">
        <v>21</v>
      </c>
      <c r="M278" s="644">
        <v>7266</v>
      </c>
      <c r="N278" s="627">
        <v>0.87753623188405794</v>
      </c>
      <c r="O278" s="627">
        <v>346</v>
      </c>
      <c r="P278" s="644">
        <v>31</v>
      </c>
      <c r="Q278" s="644">
        <v>10757</v>
      </c>
      <c r="R278" s="632">
        <v>1.2991545893719807</v>
      </c>
      <c r="S278" s="645">
        <v>347</v>
      </c>
    </row>
    <row r="279" spans="1:19" ht="14.4" customHeight="1" x14ac:dyDescent="0.3">
      <c r="A279" s="626" t="s">
        <v>1400</v>
      </c>
      <c r="B279" s="627" t="s">
        <v>1424</v>
      </c>
      <c r="C279" s="627" t="s">
        <v>512</v>
      </c>
      <c r="D279" s="627" t="s">
        <v>679</v>
      </c>
      <c r="E279" s="627" t="s">
        <v>1407</v>
      </c>
      <c r="F279" s="627" t="s">
        <v>1494</v>
      </c>
      <c r="G279" s="627" t="s">
        <v>1495</v>
      </c>
      <c r="H279" s="644">
        <v>4</v>
      </c>
      <c r="I279" s="644">
        <v>3492</v>
      </c>
      <c r="J279" s="627">
        <v>1</v>
      </c>
      <c r="K279" s="627">
        <v>873</v>
      </c>
      <c r="L279" s="644">
        <v>2</v>
      </c>
      <c r="M279" s="644">
        <v>1748</v>
      </c>
      <c r="N279" s="627">
        <v>0.50057273768613975</v>
      </c>
      <c r="O279" s="627">
        <v>874</v>
      </c>
      <c r="P279" s="644">
        <v>2</v>
      </c>
      <c r="Q279" s="644">
        <v>1754</v>
      </c>
      <c r="R279" s="632">
        <v>0.50229095074455898</v>
      </c>
      <c r="S279" s="645">
        <v>877</v>
      </c>
    </row>
    <row r="280" spans="1:19" ht="14.4" customHeight="1" x14ac:dyDescent="0.3">
      <c r="A280" s="626" t="s">
        <v>1400</v>
      </c>
      <c r="B280" s="627" t="s">
        <v>1424</v>
      </c>
      <c r="C280" s="627" t="s">
        <v>512</v>
      </c>
      <c r="D280" s="627" t="s">
        <v>679</v>
      </c>
      <c r="E280" s="627" t="s">
        <v>1407</v>
      </c>
      <c r="F280" s="627" t="s">
        <v>1496</v>
      </c>
      <c r="G280" s="627" t="s">
        <v>1497</v>
      </c>
      <c r="H280" s="644">
        <v>1</v>
      </c>
      <c r="I280" s="644">
        <v>1294</v>
      </c>
      <c r="J280" s="627">
        <v>1</v>
      </c>
      <c r="K280" s="627">
        <v>1294</v>
      </c>
      <c r="L280" s="644">
        <v>1</v>
      </c>
      <c r="M280" s="644">
        <v>1294</v>
      </c>
      <c r="N280" s="627">
        <v>1</v>
      </c>
      <c r="O280" s="627">
        <v>1294</v>
      </c>
      <c r="P280" s="644"/>
      <c r="Q280" s="644"/>
      <c r="R280" s="632"/>
      <c r="S280" s="645"/>
    </row>
    <row r="281" spans="1:19" ht="14.4" customHeight="1" x14ac:dyDescent="0.3">
      <c r="A281" s="626" t="s">
        <v>1400</v>
      </c>
      <c r="B281" s="627" t="s">
        <v>1424</v>
      </c>
      <c r="C281" s="627" t="s">
        <v>512</v>
      </c>
      <c r="D281" s="627" t="s">
        <v>679</v>
      </c>
      <c r="E281" s="627" t="s">
        <v>1407</v>
      </c>
      <c r="F281" s="627" t="s">
        <v>1498</v>
      </c>
      <c r="G281" s="627" t="s">
        <v>1499</v>
      </c>
      <c r="H281" s="644">
        <v>1</v>
      </c>
      <c r="I281" s="644">
        <v>1178</v>
      </c>
      <c r="J281" s="627">
        <v>1</v>
      </c>
      <c r="K281" s="627">
        <v>1178</v>
      </c>
      <c r="L281" s="644">
        <v>1</v>
      </c>
      <c r="M281" s="644">
        <v>1178</v>
      </c>
      <c r="N281" s="627">
        <v>1</v>
      </c>
      <c r="O281" s="627">
        <v>1178</v>
      </c>
      <c r="P281" s="644"/>
      <c r="Q281" s="644"/>
      <c r="R281" s="632"/>
      <c r="S281" s="645"/>
    </row>
    <row r="282" spans="1:19" ht="14.4" customHeight="1" x14ac:dyDescent="0.3">
      <c r="A282" s="626" t="s">
        <v>1400</v>
      </c>
      <c r="B282" s="627" t="s">
        <v>1424</v>
      </c>
      <c r="C282" s="627" t="s">
        <v>512</v>
      </c>
      <c r="D282" s="627" t="s">
        <v>679</v>
      </c>
      <c r="E282" s="627" t="s">
        <v>1407</v>
      </c>
      <c r="F282" s="627" t="s">
        <v>1500</v>
      </c>
      <c r="G282" s="627" t="s">
        <v>1501</v>
      </c>
      <c r="H282" s="644">
        <v>19</v>
      </c>
      <c r="I282" s="644">
        <v>97983</v>
      </c>
      <c r="J282" s="627">
        <v>1</v>
      </c>
      <c r="K282" s="627">
        <v>5157</v>
      </c>
      <c r="L282" s="644">
        <v>34</v>
      </c>
      <c r="M282" s="644">
        <v>175372</v>
      </c>
      <c r="N282" s="627">
        <v>1.7898206831797352</v>
      </c>
      <c r="O282" s="627">
        <v>5158</v>
      </c>
      <c r="P282" s="644">
        <v>48</v>
      </c>
      <c r="Q282" s="644">
        <v>247776</v>
      </c>
      <c r="R282" s="632">
        <v>2.5287651939622178</v>
      </c>
      <c r="S282" s="645">
        <v>5162</v>
      </c>
    </row>
    <row r="283" spans="1:19" ht="14.4" customHeight="1" x14ac:dyDescent="0.3">
      <c r="A283" s="626" t="s">
        <v>1400</v>
      </c>
      <c r="B283" s="627" t="s">
        <v>1424</v>
      </c>
      <c r="C283" s="627" t="s">
        <v>512</v>
      </c>
      <c r="D283" s="627" t="s">
        <v>679</v>
      </c>
      <c r="E283" s="627" t="s">
        <v>1407</v>
      </c>
      <c r="F283" s="627" t="s">
        <v>1504</v>
      </c>
      <c r="G283" s="627" t="s">
        <v>1505</v>
      </c>
      <c r="H283" s="644">
        <v>2</v>
      </c>
      <c r="I283" s="644">
        <v>11240</v>
      </c>
      <c r="J283" s="627">
        <v>1</v>
      </c>
      <c r="K283" s="627">
        <v>5620</v>
      </c>
      <c r="L283" s="644">
        <v>1</v>
      </c>
      <c r="M283" s="644">
        <v>5621</v>
      </c>
      <c r="N283" s="627">
        <v>0.50008896797153024</v>
      </c>
      <c r="O283" s="627">
        <v>5621</v>
      </c>
      <c r="P283" s="644"/>
      <c r="Q283" s="644"/>
      <c r="R283" s="632"/>
      <c r="S283" s="645"/>
    </row>
    <row r="284" spans="1:19" ht="14.4" customHeight="1" x14ac:dyDescent="0.3">
      <c r="A284" s="626" t="s">
        <v>1400</v>
      </c>
      <c r="B284" s="627" t="s">
        <v>1424</v>
      </c>
      <c r="C284" s="627" t="s">
        <v>512</v>
      </c>
      <c r="D284" s="627" t="s">
        <v>679</v>
      </c>
      <c r="E284" s="627" t="s">
        <v>1407</v>
      </c>
      <c r="F284" s="627" t="s">
        <v>1508</v>
      </c>
      <c r="G284" s="627" t="s">
        <v>1509</v>
      </c>
      <c r="H284" s="644">
        <v>77</v>
      </c>
      <c r="I284" s="644">
        <v>13629</v>
      </c>
      <c r="J284" s="627">
        <v>1</v>
      </c>
      <c r="K284" s="627">
        <v>177</v>
      </c>
      <c r="L284" s="644">
        <v>68</v>
      </c>
      <c r="M284" s="644">
        <v>12104</v>
      </c>
      <c r="N284" s="627">
        <v>0.8881062440384474</v>
      </c>
      <c r="O284" s="627">
        <v>178</v>
      </c>
      <c r="P284" s="644">
        <v>77</v>
      </c>
      <c r="Q284" s="644">
        <v>13783</v>
      </c>
      <c r="R284" s="632">
        <v>1.0112994350282485</v>
      </c>
      <c r="S284" s="645">
        <v>179</v>
      </c>
    </row>
    <row r="285" spans="1:19" ht="14.4" customHeight="1" x14ac:dyDescent="0.3">
      <c r="A285" s="626" t="s">
        <v>1400</v>
      </c>
      <c r="B285" s="627" t="s">
        <v>1424</v>
      </c>
      <c r="C285" s="627" t="s">
        <v>512</v>
      </c>
      <c r="D285" s="627" t="s">
        <v>679</v>
      </c>
      <c r="E285" s="627" t="s">
        <v>1407</v>
      </c>
      <c r="F285" s="627" t="s">
        <v>1510</v>
      </c>
      <c r="G285" s="627" t="s">
        <v>1511</v>
      </c>
      <c r="H285" s="644">
        <v>29</v>
      </c>
      <c r="I285" s="644">
        <v>59421</v>
      </c>
      <c r="J285" s="627">
        <v>1</v>
      </c>
      <c r="K285" s="627">
        <v>2049</v>
      </c>
      <c r="L285" s="644">
        <v>20</v>
      </c>
      <c r="M285" s="644">
        <v>41000</v>
      </c>
      <c r="N285" s="627">
        <v>0.68999175375708921</v>
      </c>
      <c r="O285" s="627">
        <v>2050</v>
      </c>
      <c r="P285" s="644">
        <v>11</v>
      </c>
      <c r="Q285" s="644">
        <v>22583</v>
      </c>
      <c r="R285" s="632">
        <v>0.38005082378283772</v>
      </c>
      <c r="S285" s="645">
        <v>2053</v>
      </c>
    </row>
    <row r="286" spans="1:19" ht="14.4" customHeight="1" x14ac:dyDescent="0.3">
      <c r="A286" s="626" t="s">
        <v>1400</v>
      </c>
      <c r="B286" s="627" t="s">
        <v>1424</v>
      </c>
      <c r="C286" s="627" t="s">
        <v>512</v>
      </c>
      <c r="D286" s="627" t="s">
        <v>679</v>
      </c>
      <c r="E286" s="627" t="s">
        <v>1407</v>
      </c>
      <c r="F286" s="627" t="s">
        <v>1512</v>
      </c>
      <c r="G286" s="627" t="s">
        <v>1513</v>
      </c>
      <c r="H286" s="644">
        <v>24</v>
      </c>
      <c r="I286" s="644">
        <v>8280</v>
      </c>
      <c r="J286" s="627">
        <v>1</v>
      </c>
      <c r="K286" s="627">
        <v>345</v>
      </c>
      <c r="L286" s="644">
        <v>21</v>
      </c>
      <c r="M286" s="644">
        <v>7266</v>
      </c>
      <c r="N286" s="627">
        <v>0.87753623188405794</v>
      </c>
      <c r="O286" s="627">
        <v>346</v>
      </c>
      <c r="P286" s="644">
        <v>31</v>
      </c>
      <c r="Q286" s="644">
        <v>10757</v>
      </c>
      <c r="R286" s="632">
        <v>1.2991545893719807</v>
      </c>
      <c r="S286" s="645">
        <v>347</v>
      </c>
    </row>
    <row r="287" spans="1:19" ht="14.4" customHeight="1" x14ac:dyDescent="0.3">
      <c r="A287" s="626" t="s">
        <v>1400</v>
      </c>
      <c r="B287" s="627" t="s">
        <v>1424</v>
      </c>
      <c r="C287" s="627" t="s">
        <v>512</v>
      </c>
      <c r="D287" s="627" t="s">
        <v>679</v>
      </c>
      <c r="E287" s="627" t="s">
        <v>1407</v>
      </c>
      <c r="F287" s="627" t="s">
        <v>1516</v>
      </c>
      <c r="G287" s="627" t="s">
        <v>1517</v>
      </c>
      <c r="H287" s="644"/>
      <c r="I287" s="644"/>
      <c r="J287" s="627"/>
      <c r="K287" s="627"/>
      <c r="L287" s="644">
        <v>2</v>
      </c>
      <c r="M287" s="644">
        <v>5474</v>
      </c>
      <c r="N287" s="627"/>
      <c r="O287" s="627">
        <v>2737</v>
      </c>
      <c r="P287" s="644">
        <v>3</v>
      </c>
      <c r="Q287" s="644">
        <v>8220</v>
      </c>
      <c r="R287" s="632"/>
      <c r="S287" s="645">
        <v>2740</v>
      </c>
    </row>
    <row r="288" spans="1:19" ht="14.4" customHeight="1" x14ac:dyDescent="0.3">
      <c r="A288" s="626" t="s">
        <v>1400</v>
      </c>
      <c r="B288" s="627" t="s">
        <v>1424</v>
      </c>
      <c r="C288" s="627" t="s">
        <v>512</v>
      </c>
      <c r="D288" s="627" t="s">
        <v>679</v>
      </c>
      <c r="E288" s="627" t="s">
        <v>1407</v>
      </c>
      <c r="F288" s="627" t="s">
        <v>1520</v>
      </c>
      <c r="G288" s="627" t="s">
        <v>1521</v>
      </c>
      <c r="H288" s="644"/>
      <c r="I288" s="644"/>
      <c r="J288" s="627"/>
      <c r="K288" s="627"/>
      <c r="L288" s="644">
        <v>1</v>
      </c>
      <c r="M288" s="644">
        <v>155</v>
      </c>
      <c r="N288" s="627"/>
      <c r="O288" s="627">
        <v>155</v>
      </c>
      <c r="P288" s="644">
        <v>1</v>
      </c>
      <c r="Q288" s="644">
        <v>156</v>
      </c>
      <c r="R288" s="632"/>
      <c r="S288" s="645">
        <v>156</v>
      </c>
    </row>
    <row r="289" spans="1:19" ht="14.4" customHeight="1" x14ac:dyDescent="0.3">
      <c r="A289" s="626" t="s">
        <v>1400</v>
      </c>
      <c r="B289" s="627" t="s">
        <v>1424</v>
      </c>
      <c r="C289" s="627" t="s">
        <v>512</v>
      </c>
      <c r="D289" s="627" t="s">
        <v>679</v>
      </c>
      <c r="E289" s="627" t="s">
        <v>1407</v>
      </c>
      <c r="F289" s="627" t="s">
        <v>1526</v>
      </c>
      <c r="G289" s="627" t="s">
        <v>1527</v>
      </c>
      <c r="H289" s="644">
        <v>2</v>
      </c>
      <c r="I289" s="644">
        <v>310</v>
      </c>
      <c r="J289" s="627">
        <v>1</v>
      </c>
      <c r="K289" s="627">
        <v>155</v>
      </c>
      <c r="L289" s="644">
        <v>3</v>
      </c>
      <c r="M289" s="644">
        <v>465</v>
      </c>
      <c r="N289" s="627">
        <v>1.5</v>
      </c>
      <c r="O289" s="627">
        <v>155</v>
      </c>
      <c r="P289" s="644">
        <v>2</v>
      </c>
      <c r="Q289" s="644">
        <v>312</v>
      </c>
      <c r="R289" s="632">
        <v>1.0064516129032257</v>
      </c>
      <c r="S289" s="645">
        <v>156</v>
      </c>
    </row>
    <row r="290" spans="1:19" ht="14.4" customHeight="1" x14ac:dyDescent="0.3">
      <c r="A290" s="626" t="s">
        <v>1400</v>
      </c>
      <c r="B290" s="627" t="s">
        <v>1424</v>
      </c>
      <c r="C290" s="627" t="s">
        <v>512</v>
      </c>
      <c r="D290" s="627" t="s">
        <v>679</v>
      </c>
      <c r="E290" s="627" t="s">
        <v>1407</v>
      </c>
      <c r="F290" s="627" t="s">
        <v>1528</v>
      </c>
      <c r="G290" s="627" t="s">
        <v>1529</v>
      </c>
      <c r="H290" s="644">
        <v>3</v>
      </c>
      <c r="I290" s="644">
        <v>597</v>
      </c>
      <c r="J290" s="627">
        <v>1</v>
      </c>
      <c r="K290" s="627">
        <v>199</v>
      </c>
      <c r="L290" s="644">
        <v>5</v>
      </c>
      <c r="M290" s="644">
        <v>1000</v>
      </c>
      <c r="N290" s="627">
        <v>1.6750418760469012</v>
      </c>
      <c r="O290" s="627">
        <v>200</v>
      </c>
      <c r="P290" s="644">
        <v>6</v>
      </c>
      <c r="Q290" s="644">
        <v>1206</v>
      </c>
      <c r="R290" s="632">
        <v>2.0201005025125629</v>
      </c>
      <c r="S290" s="645">
        <v>201</v>
      </c>
    </row>
    <row r="291" spans="1:19" ht="14.4" customHeight="1" x14ac:dyDescent="0.3">
      <c r="A291" s="626" t="s">
        <v>1400</v>
      </c>
      <c r="B291" s="627" t="s">
        <v>1424</v>
      </c>
      <c r="C291" s="627" t="s">
        <v>512</v>
      </c>
      <c r="D291" s="627" t="s">
        <v>679</v>
      </c>
      <c r="E291" s="627" t="s">
        <v>1407</v>
      </c>
      <c r="F291" s="627" t="s">
        <v>1530</v>
      </c>
      <c r="G291" s="627" t="s">
        <v>1531</v>
      </c>
      <c r="H291" s="644">
        <v>1</v>
      </c>
      <c r="I291" s="644">
        <v>204</v>
      </c>
      <c r="J291" s="627">
        <v>1</v>
      </c>
      <c r="K291" s="627">
        <v>204</v>
      </c>
      <c r="L291" s="644"/>
      <c r="M291" s="644"/>
      <c r="N291" s="627"/>
      <c r="O291" s="627"/>
      <c r="P291" s="644">
        <v>5</v>
      </c>
      <c r="Q291" s="644">
        <v>1035</v>
      </c>
      <c r="R291" s="632">
        <v>5.0735294117647056</v>
      </c>
      <c r="S291" s="645">
        <v>207</v>
      </c>
    </row>
    <row r="292" spans="1:19" ht="14.4" customHeight="1" x14ac:dyDescent="0.3">
      <c r="A292" s="626" t="s">
        <v>1400</v>
      </c>
      <c r="B292" s="627" t="s">
        <v>1424</v>
      </c>
      <c r="C292" s="627" t="s">
        <v>512</v>
      </c>
      <c r="D292" s="627" t="s">
        <v>679</v>
      </c>
      <c r="E292" s="627" t="s">
        <v>1407</v>
      </c>
      <c r="F292" s="627" t="s">
        <v>1536</v>
      </c>
      <c r="G292" s="627" t="s">
        <v>1537</v>
      </c>
      <c r="H292" s="644">
        <v>22</v>
      </c>
      <c r="I292" s="644">
        <v>3586</v>
      </c>
      <c r="J292" s="627">
        <v>1</v>
      </c>
      <c r="K292" s="627">
        <v>163</v>
      </c>
      <c r="L292" s="644">
        <v>9</v>
      </c>
      <c r="M292" s="644">
        <v>1467</v>
      </c>
      <c r="N292" s="627">
        <v>0.40909090909090912</v>
      </c>
      <c r="O292" s="627">
        <v>163</v>
      </c>
      <c r="P292" s="644">
        <v>12</v>
      </c>
      <c r="Q292" s="644">
        <v>1968</v>
      </c>
      <c r="R292" s="632">
        <v>0.54880089235917462</v>
      </c>
      <c r="S292" s="645">
        <v>164</v>
      </c>
    </row>
    <row r="293" spans="1:19" ht="14.4" customHeight="1" x14ac:dyDescent="0.3">
      <c r="A293" s="626" t="s">
        <v>1400</v>
      </c>
      <c r="B293" s="627" t="s">
        <v>1424</v>
      </c>
      <c r="C293" s="627" t="s">
        <v>512</v>
      </c>
      <c r="D293" s="627" t="s">
        <v>679</v>
      </c>
      <c r="E293" s="627" t="s">
        <v>1407</v>
      </c>
      <c r="F293" s="627" t="s">
        <v>1540</v>
      </c>
      <c r="G293" s="627" t="s">
        <v>1541</v>
      </c>
      <c r="H293" s="644">
        <v>13</v>
      </c>
      <c r="I293" s="644">
        <v>28015</v>
      </c>
      <c r="J293" s="627">
        <v>1</v>
      </c>
      <c r="K293" s="627">
        <v>2155</v>
      </c>
      <c r="L293" s="644">
        <v>15</v>
      </c>
      <c r="M293" s="644">
        <v>32340</v>
      </c>
      <c r="N293" s="627">
        <v>1.1543815812957345</v>
      </c>
      <c r="O293" s="627">
        <v>2156</v>
      </c>
      <c r="P293" s="644"/>
      <c r="Q293" s="644"/>
      <c r="R293" s="632"/>
      <c r="S293" s="645"/>
    </row>
    <row r="294" spans="1:19" ht="14.4" customHeight="1" x14ac:dyDescent="0.3">
      <c r="A294" s="626" t="s">
        <v>1400</v>
      </c>
      <c r="B294" s="627" t="s">
        <v>1424</v>
      </c>
      <c r="C294" s="627" t="s">
        <v>512</v>
      </c>
      <c r="D294" s="627" t="s">
        <v>679</v>
      </c>
      <c r="E294" s="627" t="s">
        <v>1407</v>
      </c>
      <c r="F294" s="627" t="s">
        <v>1542</v>
      </c>
      <c r="G294" s="627" t="s">
        <v>1543</v>
      </c>
      <c r="H294" s="644">
        <v>2</v>
      </c>
      <c r="I294" s="644">
        <v>326</v>
      </c>
      <c r="J294" s="627">
        <v>1</v>
      </c>
      <c r="K294" s="627">
        <v>163</v>
      </c>
      <c r="L294" s="644">
        <v>1</v>
      </c>
      <c r="M294" s="644">
        <v>163</v>
      </c>
      <c r="N294" s="627">
        <v>0.5</v>
      </c>
      <c r="O294" s="627">
        <v>163</v>
      </c>
      <c r="P294" s="644">
        <v>3</v>
      </c>
      <c r="Q294" s="644">
        <v>492</v>
      </c>
      <c r="R294" s="632">
        <v>1.50920245398773</v>
      </c>
      <c r="S294" s="645">
        <v>164</v>
      </c>
    </row>
    <row r="295" spans="1:19" ht="14.4" customHeight="1" x14ac:dyDescent="0.3">
      <c r="A295" s="626" t="s">
        <v>1400</v>
      </c>
      <c r="B295" s="627" t="s">
        <v>1424</v>
      </c>
      <c r="C295" s="627" t="s">
        <v>512</v>
      </c>
      <c r="D295" s="627" t="s">
        <v>679</v>
      </c>
      <c r="E295" s="627" t="s">
        <v>1407</v>
      </c>
      <c r="F295" s="627" t="s">
        <v>1546</v>
      </c>
      <c r="G295" s="627" t="s">
        <v>1547</v>
      </c>
      <c r="H295" s="644"/>
      <c r="I295" s="644"/>
      <c r="J295" s="627"/>
      <c r="K295" s="627"/>
      <c r="L295" s="644"/>
      <c r="M295" s="644"/>
      <c r="N295" s="627"/>
      <c r="O295" s="627"/>
      <c r="P295" s="644">
        <v>1</v>
      </c>
      <c r="Q295" s="644">
        <v>8470</v>
      </c>
      <c r="R295" s="632"/>
      <c r="S295" s="645">
        <v>8470</v>
      </c>
    </row>
    <row r="296" spans="1:19" ht="14.4" customHeight="1" x14ac:dyDescent="0.3">
      <c r="A296" s="626" t="s">
        <v>1400</v>
      </c>
      <c r="B296" s="627" t="s">
        <v>1424</v>
      </c>
      <c r="C296" s="627" t="s">
        <v>512</v>
      </c>
      <c r="D296" s="627" t="s">
        <v>1394</v>
      </c>
      <c r="E296" s="627" t="s">
        <v>1425</v>
      </c>
      <c r="F296" s="627" t="s">
        <v>1432</v>
      </c>
      <c r="G296" s="627" t="s">
        <v>656</v>
      </c>
      <c r="H296" s="644"/>
      <c r="I296" s="644"/>
      <c r="J296" s="627"/>
      <c r="K296" s="627"/>
      <c r="L296" s="644"/>
      <c r="M296" s="644"/>
      <c r="N296" s="627"/>
      <c r="O296" s="627"/>
      <c r="P296" s="644">
        <v>0.18</v>
      </c>
      <c r="Q296" s="644">
        <v>1574.8500000000001</v>
      </c>
      <c r="R296" s="632"/>
      <c r="S296" s="645">
        <v>8749.1666666666679</v>
      </c>
    </row>
    <row r="297" spans="1:19" ht="14.4" customHeight="1" x14ac:dyDescent="0.3">
      <c r="A297" s="626" t="s">
        <v>1400</v>
      </c>
      <c r="B297" s="627" t="s">
        <v>1424</v>
      </c>
      <c r="C297" s="627" t="s">
        <v>512</v>
      </c>
      <c r="D297" s="627" t="s">
        <v>1394</v>
      </c>
      <c r="E297" s="627" t="s">
        <v>1425</v>
      </c>
      <c r="F297" s="627" t="s">
        <v>1438</v>
      </c>
      <c r="G297" s="627" t="s">
        <v>1437</v>
      </c>
      <c r="H297" s="644"/>
      <c r="I297" s="644"/>
      <c r="J297" s="627"/>
      <c r="K297" s="627"/>
      <c r="L297" s="644">
        <v>0.03</v>
      </c>
      <c r="M297" s="644">
        <v>272.85000000000002</v>
      </c>
      <c r="N297" s="627"/>
      <c r="O297" s="627">
        <v>9095.0000000000018</v>
      </c>
      <c r="P297" s="644"/>
      <c r="Q297" s="644"/>
      <c r="R297" s="632"/>
      <c r="S297" s="645"/>
    </row>
    <row r="298" spans="1:19" ht="14.4" customHeight="1" x14ac:dyDescent="0.3">
      <c r="A298" s="626" t="s">
        <v>1400</v>
      </c>
      <c r="B298" s="627" t="s">
        <v>1424</v>
      </c>
      <c r="C298" s="627" t="s">
        <v>512</v>
      </c>
      <c r="D298" s="627" t="s">
        <v>1394</v>
      </c>
      <c r="E298" s="627" t="s">
        <v>1425</v>
      </c>
      <c r="F298" s="627" t="s">
        <v>1441</v>
      </c>
      <c r="G298" s="627" t="s">
        <v>1437</v>
      </c>
      <c r="H298" s="644"/>
      <c r="I298" s="644"/>
      <c r="J298" s="627"/>
      <c r="K298" s="627"/>
      <c r="L298" s="644">
        <v>1.2000000000000002</v>
      </c>
      <c r="M298" s="644">
        <v>2182.85</v>
      </c>
      <c r="N298" s="627"/>
      <c r="O298" s="627">
        <v>1819.0416666666663</v>
      </c>
      <c r="P298" s="644"/>
      <c r="Q298" s="644"/>
      <c r="R298" s="632"/>
      <c r="S298" s="645"/>
    </row>
    <row r="299" spans="1:19" ht="14.4" customHeight="1" x14ac:dyDescent="0.3">
      <c r="A299" s="626" t="s">
        <v>1400</v>
      </c>
      <c r="B299" s="627" t="s">
        <v>1424</v>
      </c>
      <c r="C299" s="627" t="s">
        <v>512</v>
      </c>
      <c r="D299" s="627" t="s">
        <v>1394</v>
      </c>
      <c r="E299" s="627" t="s">
        <v>1425</v>
      </c>
      <c r="F299" s="627" t="s">
        <v>1442</v>
      </c>
      <c r="G299" s="627" t="s">
        <v>571</v>
      </c>
      <c r="H299" s="644"/>
      <c r="I299" s="644"/>
      <c r="J299" s="627"/>
      <c r="K299" s="627"/>
      <c r="L299" s="644"/>
      <c r="M299" s="644"/>
      <c r="N299" s="627"/>
      <c r="O299" s="627"/>
      <c r="P299" s="644">
        <v>0.15</v>
      </c>
      <c r="Q299" s="644">
        <v>62.93</v>
      </c>
      <c r="R299" s="632"/>
      <c r="S299" s="645">
        <v>419.53333333333336</v>
      </c>
    </row>
    <row r="300" spans="1:19" ht="14.4" customHeight="1" x14ac:dyDescent="0.3">
      <c r="A300" s="626" t="s">
        <v>1400</v>
      </c>
      <c r="B300" s="627" t="s">
        <v>1424</v>
      </c>
      <c r="C300" s="627" t="s">
        <v>512</v>
      </c>
      <c r="D300" s="627" t="s">
        <v>1394</v>
      </c>
      <c r="E300" s="627" t="s">
        <v>1425</v>
      </c>
      <c r="F300" s="627" t="s">
        <v>1444</v>
      </c>
      <c r="G300" s="627" t="s">
        <v>1437</v>
      </c>
      <c r="H300" s="644"/>
      <c r="I300" s="644"/>
      <c r="J300" s="627"/>
      <c r="K300" s="627"/>
      <c r="L300" s="644">
        <v>0.01</v>
      </c>
      <c r="M300" s="644">
        <v>472.95</v>
      </c>
      <c r="N300" s="627"/>
      <c r="O300" s="627">
        <v>47295</v>
      </c>
      <c r="P300" s="644"/>
      <c r="Q300" s="644"/>
      <c r="R300" s="632"/>
      <c r="S300" s="645"/>
    </row>
    <row r="301" spans="1:19" ht="14.4" customHeight="1" x14ac:dyDescent="0.3">
      <c r="A301" s="626" t="s">
        <v>1400</v>
      </c>
      <c r="B301" s="627" t="s">
        <v>1424</v>
      </c>
      <c r="C301" s="627" t="s">
        <v>512</v>
      </c>
      <c r="D301" s="627" t="s">
        <v>1394</v>
      </c>
      <c r="E301" s="627" t="s">
        <v>1425</v>
      </c>
      <c r="F301" s="627" t="s">
        <v>1445</v>
      </c>
      <c r="G301" s="627" t="s">
        <v>1437</v>
      </c>
      <c r="H301" s="644"/>
      <c r="I301" s="644"/>
      <c r="J301" s="627"/>
      <c r="K301" s="627"/>
      <c r="L301" s="644"/>
      <c r="M301" s="644"/>
      <c r="N301" s="627"/>
      <c r="O301" s="627"/>
      <c r="P301" s="644">
        <v>0.25</v>
      </c>
      <c r="Q301" s="644">
        <v>163.88</v>
      </c>
      <c r="R301" s="632"/>
      <c r="S301" s="645">
        <v>655.52</v>
      </c>
    </row>
    <row r="302" spans="1:19" ht="14.4" customHeight="1" x14ac:dyDescent="0.3">
      <c r="A302" s="626" t="s">
        <v>1400</v>
      </c>
      <c r="B302" s="627" t="s">
        <v>1424</v>
      </c>
      <c r="C302" s="627" t="s">
        <v>512</v>
      </c>
      <c r="D302" s="627" t="s">
        <v>1394</v>
      </c>
      <c r="E302" s="627" t="s">
        <v>1407</v>
      </c>
      <c r="F302" s="627" t="s">
        <v>1464</v>
      </c>
      <c r="G302" s="627" t="s">
        <v>1465</v>
      </c>
      <c r="H302" s="644">
        <v>10</v>
      </c>
      <c r="I302" s="644">
        <v>2130</v>
      </c>
      <c r="J302" s="627">
        <v>1</v>
      </c>
      <c r="K302" s="627">
        <v>213</v>
      </c>
      <c r="L302" s="644">
        <v>8</v>
      </c>
      <c r="M302" s="644">
        <v>1712</v>
      </c>
      <c r="N302" s="627">
        <v>0.8037558685446009</v>
      </c>
      <c r="O302" s="627">
        <v>214</v>
      </c>
      <c r="P302" s="644">
        <v>7</v>
      </c>
      <c r="Q302" s="644">
        <v>1505</v>
      </c>
      <c r="R302" s="632">
        <v>0.70657276995305163</v>
      </c>
      <c r="S302" s="645">
        <v>215</v>
      </c>
    </row>
    <row r="303" spans="1:19" ht="14.4" customHeight="1" x14ac:dyDescent="0.3">
      <c r="A303" s="626" t="s">
        <v>1400</v>
      </c>
      <c r="B303" s="627" t="s">
        <v>1424</v>
      </c>
      <c r="C303" s="627" t="s">
        <v>512</v>
      </c>
      <c r="D303" s="627" t="s">
        <v>1394</v>
      </c>
      <c r="E303" s="627" t="s">
        <v>1407</v>
      </c>
      <c r="F303" s="627" t="s">
        <v>1466</v>
      </c>
      <c r="G303" s="627" t="s">
        <v>1467</v>
      </c>
      <c r="H303" s="644">
        <v>17</v>
      </c>
      <c r="I303" s="644">
        <v>2635</v>
      </c>
      <c r="J303" s="627">
        <v>1</v>
      </c>
      <c r="K303" s="627">
        <v>155</v>
      </c>
      <c r="L303" s="644">
        <v>13</v>
      </c>
      <c r="M303" s="644">
        <v>2015</v>
      </c>
      <c r="N303" s="627">
        <v>0.76470588235294112</v>
      </c>
      <c r="O303" s="627">
        <v>155</v>
      </c>
      <c r="P303" s="644">
        <v>15</v>
      </c>
      <c r="Q303" s="644">
        <v>2340</v>
      </c>
      <c r="R303" s="632">
        <v>0.88804554079696396</v>
      </c>
      <c r="S303" s="645">
        <v>156</v>
      </c>
    </row>
    <row r="304" spans="1:19" ht="14.4" customHeight="1" x14ac:dyDescent="0.3">
      <c r="A304" s="626" t="s">
        <v>1400</v>
      </c>
      <c r="B304" s="627" t="s">
        <v>1424</v>
      </c>
      <c r="C304" s="627" t="s">
        <v>512</v>
      </c>
      <c r="D304" s="627" t="s">
        <v>1394</v>
      </c>
      <c r="E304" s="627" t="s">
        <v>1407</v>
      </c>
      <c r="F304" s="627" t="s">
        <v>1468</v>
      </c>
      <c r="G304" s="627" t="s">
        <v>1469</v>
      </c>
      <c r="H304" s="644">
        <v>21</v>
      </c>
      <c r="I304" s="644">
        <v>3927</v>
      </c>
      <c r="J304" s="627">
        <v>1</v>
      </c>
      <c r="K304" s="627">
        <v>187</v>
      </c>
      <c r="L304" s="644">
        <v>23</v>
      </c>
      <c r="M304" s="644">
        <v>4301</v>
      </c>
      <c r="N304" s="627">
        <v>1.0952380952380953</v>
      </c>
      <c r="O304" s="627">
        <v>187</v>
      </c>
      <c r="P304" s="644">
        <v>19</v>
      </c>
      <c r="Q304" s="644">
        <v>3572</v>
      </c>
      <c r="R304" s="632">
        <v>0.90960020371785077</v>
      </c>
      <c r="S304" s="645">
        <v>188</v>
      </c>
    </row>
    <row r="305" spans="1:19" ht="14.4" customHeight="1" x14ac:dyDescent="0.3">
      <c r="A305" s="626" t="s">
        <v>1400</v>
      </c>
      <c r="B305" s="627" t="s">
        <v>1424</v>
      </c>
      <c r="C305" s="627" t="s">
        <v>512</v>
      </c>
      <c r="D305" s="627" t="s">
        <v>1394</v>
      </c>
      <c r="E305" s="627" t="s">
        <v>1407</v>
      </c>
      <c r="F305" s="627" t="s">
        <v>1470</v>
      </c>
      <c r="G305" s="627" t="s">
        <v>1471</v>
      </c>
      <c r="H305" s="644">
        <v>8</v>
      </c>
      <c r="I305" s="644">
        <v>1024</v>
      </c>
      <c r="J305" s="627">
        <v>1</v>
      </c>
      <c r="K305" s="627">
        <v>128</v>
      </c>
      <c r="L305" s="644">
        <v>13</v>
      </c>
      <c r="M305" s="644">
        <v>1664</v>
      </c>
      <c r="N305" s="627">
        <v>1.625</v>
      </c>
      <c r="O305" s="627">
        <v>128</v>
      </c>
      <c r="P305" s="644">
        <v>6</v>
      </c>
      <c r="Q305" s="644">
        <v>774</v>
      </c>
      <c r="R305" s="632">
        <v>0.755859375</v>
      </c>
      <c r="S305" s="645">
        <v>129</v>
      </c>
    </row>
    <row r="306" spans="1:19" ht="14.4" customHeight="1" x14ac:dyDescent="0.3">
      <c r="A306" s="626" t="s">
        <v>1400</v>
      </c>
      <c r="B306" s="627" t="s">
        <v>1424</v>
      </c>
      <c r="C306" s="627" t="s">
        <v>512</v>
      </c>
      <c r="D306" s="627" t="s">
        <v>1394</v>
      </c>
      <c r="E306" s="627" t="s">
        <v>1407</v>
      </c>
      <c r="F306" s="627" t="s">
        <v>1472</v>
      </c>
      <c r="G306" s="627" t="s">
        <v>1473</v>
      </c>
      <c r="H306" s="644">
        <v>6</v>
      </c>
      <c r="I306" s="644">
        <v>1338</v>
      </c>
      <c r="J306" s="627">
        <v>1</v>
      </c>
      <c r="K306" s="627">
        <v>223</v>
      </c>
      <c r="L306" s="644">
        <v>7</v>
      </c>
      <c r="M306" s="644">
        <v>1568</v>
      </c>
      <c r="N306" s="627">
        <v>1.1718983557548579</v>
      </c>
      <c r="O306" s="627">
        <v>224</v>
      </c>
      <c r="P306" s="644">
        <v>7</v>
      </c>
      <c r="Q306" s="644">
        <v>1575</v>
      </c>
      <c r="R306" s="632">
        <v>1.1771300448430493</v>
      </c>
      <c r="S306" s="645">
        <v>225</v>
      </c>
    </row>
    <row r="307" spans="1:19" ht="14.4" customHeight="1" x14ac:dyDescent="0.3">
      <c r="A307" s="626" t="s">
        <v>1400</v>
      </c>
      <c r="B307" s="627" t="s">
        <v>1424</v>
      </c>
      <c r="C307" s="627" t="s">
        <v>512</v>
      </c>
      <c r="D307" s="627" t="s">
        <v>1394</v>
      </c>
      <c r="E307" s="627" t="s">
        <v>1407</v>
      </c>
      <c r="F307" s="627" t="s">
        <v>1474</v>
      </c>
      <c r="G307" s="627" t="s">
        <v>1475</v>
      </c>
      <c r="H307" s="644">
        <v>6</v>
      </c>
      <c r="I307" s="644">
        <v>1338</v>
      </c>
      <c r="J307" s="627">
        <v>1</v>
      </c>
      <c r="K307" s="627">
        <v>223</v>
      </c>
      <c r="L307" s="644">
        <v>4</v>
      </c>
      <c r="M307" s="644">
        <v>896</v>
      </c>
      <c r="N307" s="627">
        <v>0.66965620328849029</v>
      </c>
      <c r="O307" s="627">
        <v>224</v>
      </c>
      <c r="P307" s="644">
        <v>6</v>
      </c>
      <c r="Q307" s="644">
        <v>1350</v>
      </c>
      <c r="R307" s="632">
        <v>1.0089686098654709</v>
      </c>
      <c r="S307" s="645">
        <v>225</v>
      </c>
    </row>
    <row r="308" spans="1:19" ht="14.4" customHeight="1" x14ac:dyDescent="0.3">
      <c r="A308" s="626" t="s">
        <v>1400</v>
      </c>
      <c r="B308" s="627" t="s">
        <v>1424</v>
      </c>
      <c r="C308" s="627" t="s">
        <v>512</v>
      </c>
      <c r="D308" s="627" t="s">
        <v>1394</v>
      </c>
      <c r="E308" s="627" t="s">
        <v>1407</v>
      </c>
      <c r="F308" s="627" t="s">
        <v>1478</v>
      </c>
      <c r="G308" s="627" t="s">
        <v>1479</v>
      </c>
      <c r="H308" s="644">
        <v>27</v>
      </c>
      <c r="I308" s="644">
        <v>6075</v>
      </c>
      <c r="J308" s="627">
        <v>1</v>
      </c>
      <c r="K308" s="627">
        <v>225</v>
      </c>
      <c r="L308" s="644">
        <v>53</v>
      </c>
      <c r="M308" s="644">
        <v>11978</v>
      </c>
      <c r="N308" s="627">
        <v>1.9716872427983538</v>
      </c>
      <c r="O308" s="627">
        <v>226</v>
      </c>
      <c r="P308" s="644">
        <v>30</v>
      </c>
      <c r="Q308" s="644">
        <v>6810</v>
      </c>
      <c r="R308" s="632">
        <v>1.1209876543209876</v>
      </c>
      <c r="S308" s="645">
        <v>227</v>
      </c>
    </row>
    <row r="309" spans="1:19" ht="14.4" customHeight="1" x14ac:dyDescent="0.3">
      <c r="A309" s="626" t="s">
        <v>1400</v>
      </c>
      <c r="B309" s="627" t="s">
        <v>1424</v>
      </c>
      <c r="C309" s="627" t="s">
        <v>512</v>
      </c>
      <c r="D309" s="627" t="s">
        <v>1394</v>
      </c>
      <c r="E309" s="627" t="s">
        <v>1407</v>
      </c>
      <c r="F309" s="627" t="s">
        <v>1480</v>
      </c>
      <c r="G309" s="627" t="s">
        <v>1481</v>
      </c>
      <c r="H309" s="644"/>
      <c r="I309" s="644"/>
      <c r="J309" s="627"/>
      <c r="K309" s="627"/>
      <c r="L309" s="644"/>
      <c r="M309" s="644"/>
      <c r="N309" s="627"/>
      <c r="O309" s="627"/>
      <c r="P309" s="644">
        <v>1</v>
      </c>
      <c r="Q309" s="644">
        <v>629</v>
      </c>
      <c r="R309" s="632"/>
      <c r="S309" s="645">
        <v>629</v>
      </c>
    </row>
    <row r="310" spans="1:19" ht="14.4" customHeight="1" x14ac:dyDescent="0.3">
      <c r="A310" s="626" t="s">
        <v>1400</v>
      </c>
      <c r="B310" s="627" t="s">
        <v>1424</v>
      </c>
      <c r="C310" s="627" t="s">
        <v>512</v>
      </c>
      <c r="D310" s="627" t="s">
        <v>1394</v>
      </c>
      <c r="E310" s="627" t="s">
        <v>1407</v>
      </c>
      <c r="F310" s="627" t="s">
        <v>1492</v>
      </c>
      <c r="G310" s="627" t="s">
        <v>1493</v>
      </c>
      <c r="H310" s="644">
        <v>10</v>
      </c>
      <c r="I310" s="644">
        <v>3450</v>
      </c>
      <c r="J310" s="627">
        <v>1</v>
      </c>
      <c r="K310" s="627">
        <v>345</v>
      </c>
      <c r="L310" s="644">
        <v>41</v>
      </c>
      <c r="M310" s="644">
        <v>14186</v>
      </c>
      <c r="N310" s="627">
        <v>4.1118840579710145</v>
      </c>
      <c r="O310" s="627">
        <v>346</v>
      </c>
      <c r="P310" s="644">
        <v>31</v>
      </c>
      <c r="Q310" s="644">
        <v>10757</v>
      </c>
      <c r="R310" s="632">
        <v>3.1179710144927535</v>
      </c>
      <c r="S310" s="645">
        <v>347</v>
      </c>
    </row>
    <row r="311" spans="1:19" ht="14.4" customHeight="1" x14ac:dyDescent="0.3">
      <c r="A311" s="626" t="s">
        <v>1400</v>
      </c>
      <c r="B311" s="627" t="s">
        <v>1424</v>
      </c>
      <c r="C311" s="627" t="s">
        <v>512</v>
      </c>
      <c r="D311" s="627" t="s">
        <v>1394</v>
      </c>
      <c r="E311" s="627" t="s">
        <v>1407</v>
      </c>
      <c r="F311" s="627" t="s">
        <v>1494</v>
      </c>
      <c r="G311" s="627" t="s">
        <v>1495</v>
      </c>
      <c r="H311" s="644">
        <v>1</v>
      </c>
      <c r="I311" s="644">
        <v>873</v>
      </c>
      <c r="J311" s="627">
        <v>1</v>
      </c>
      <c r="K311" s="627">
        <v>873</v>
      </c>
      <c r="L311" s="644">
        <v>4</v>
      </c>
      <c r="M311" s="644">
        <v>3496</v>
      </c>
      <c r="N311" s="627">
        <v>4.004581901489118</v>
      </c>
      <c r="O311" s="627">
        <v>874</v>
      </c>
      <c r="P311" s="644">
        <v>3</v>
      </c>
      <c r="Q311" s="644">
        <v>2631</v>
      </c>
      <c r="R311" s="632">
        <v>3.0137457044673539</v>
      </c>
      <c r="S311" s="645">
        <v>877</v>
      </c>
    </row>
    <row r="312" spans="1:19" ht="14.4" customHeight="1" x14ac:dyDescent="0.3">
      <c r="A312" s="626" t="s">
        <v>1400</v>
      </c>
      <c r="B312" s="627" t="s">
        <v>1424</v>
      </c>
      <c r="C312" s="627" t="s">
        <v>512</v>
      </c>
      <c r="D312" s="627" t="s">
        <v>1394</v>
      </c>
      <c r="E312" s="627" t="s">
        <v>1407</v>
      </c>
      <c r="F312" s="627" t="s">
        <v>1500</v>
      </c>
      <c r="G312" s="627" t="s">
        <v>1501</v>
      </c>
      <c r="H312" s="644"/>
      <c r="I312" s="644"/>
      <c r="J312" s="627"/>
      <c r="K312" s="627"/>
      <c r="L312" s="644">
        <v>1</v>
      </c>
      <c r="M312" s="644">
        <v>5158</v>
      </c>
      <c r="N312" s="627"/>
      <c r="O312" s="627">
        <v>5158</v>
      </c>
      <c r="P312" s="644"/>
      <c r="Q312" s="644"/>
      <c r="R312" s="632"/>
      <c r="S312" s="645"/>
    </row>
    <row r="313" spans="1:19" ht="14.4" customHeight="1" x14ac:dyDescent="0.3">
      <c r="A313" s="626" t="s">
        <v>1400</v>
      </c>
      <c r="B313" s="627" t="s">
        <v>1424</v>
      </c>
      <c r="C313" s="627" t="s">
        <v>512</v>
      </c>
      <c r="D313" s="627" t="s">
        <v>1394</v>
      </c>
      <c r="E313" s="627" t="s">
        <v>1407</v>
      </c>
      <c r="F313" s="627" t="s">
        <v>1508</v>
      </c>
      <c r="G313" s="627" t="s">
        <v>1509</v>
      </c>
      <c r="H313" s="644">
        <v>77</v>
      </c>
      <c r="I313" s="644">
        <v>13629</v>
      </c>
      <c r="J313" s="627">
        <v>1</v>
      </c>
      <c r="K313" s="627">
        <v>177</v>
      </c>
      <c r="L313" s="644">
        <v>118</v>
      </c>
      <c r="M313" s="644">
        <v>21004</v>
      </c>
      <c r="N313" s="627">
        <v>1.5411255411255411</v>
      </c>
      <c r="O313" s="627">
        <v>178</v>
      </c>
      <c r="P313" s="644">
        <v>59</v>
      </c>
      <c r="Q313" s="644">
        <v>10561</v>
      </c>
      <c r="R313" s="632">
        <v>0.77489177489177485</v>
      </c>
      <c r="S313" s="645">
        <v>179</v>
      </c>
    </row>
    <row r="314" spans="1:19" ht="14.4" customHeight="1" x14ac:dyDescent="0.3">
      <c r="A314" s="626" t="s">
        <v>1400</v>
      </c>
      <c r="B314" s="627" t="s">
        <v>1424</v>
      </c>
      <c r="C314" s="627" t="s">
        <v>512</v>
      </c>
      <c r="D314" s="627" t="s">
        <v>1394</v>
      </c>
      <c r="E314" s="627" t="s">
        <v>1407</v>
      </c>
      <c r="F314" s="627" t="s">
        <v>1510</v>
      </c>
      <c r="G314" s="627" t="s">
        <v>1511</v>
      </c>
      <c r="H314" s="644"/>
      <c r="I314" s="644"/>
      <c r="J314" s="627"/>
      <c r="K314" s="627"/>
      <c r="L314" s="644">
        <v>27</v>
      </c>
      <c r="M314" s="644">
        <v>55350</v>
      </c>
      <c r="N314" s="627"/>
      <c r="O314" s="627">
        <v>2050</v>
      </c>
      <c r="P314" s="644">
        <v>20</v>
      </c>
      <c r="Q314" s="644">
        <v>41060</v>
      </c>
      <c r="R314" s="632"/>
      <c r="S314" s="645">
        <v>2053</v>
      </c>
    </row>
    <row r="315" spans="1:19" ht="14.4" customHeight="1" x14ac:dyDescent="0.3">
      <c r="A315" s="626" t="s">
        <v>1400</v>
      </c>
      <c r="B315" s="627" t="s">
        <v>1424</v>
      </c>
      <c r="C315" s="627" t="s">
        <v>512</v>
      </c>
      <c r="D315" s="627" t="s">
        <v>1394</v>
      </c>
      <c r="E315" s="627" t="s">
        <v>1407</v>
      </c>
      <c r="F315" s="627" t="s">
        <v>1512</v>
      </c>
      <c r="G315" s="627" t="s">
        <v>1513</v>
      </c>
      <c r="H315" s="644">
        <v>10</v>
      </c>
      <c r="I315" s="644">
        <v>3450</v>
      </c>
      <c r="J315" s="627">
        <v>1</v>
      </c>
      <c r="K315" s="627">
        <v>345</v>
      </c>
      <c r="L315" s="644">
        <v>41</v>
      </c>
      <c r="M315" s="644">
        <v>14186</v>
      </c>
      <c r="N315" s="627">
        <v>4.1118840579710145</v>
      </c>
      <c r="O315" s="627">
        <v>346</v>
      </c>
      <c r="P315" s="644">
        <v>30</v>
      </c>
      <c r="Q315" s="644">
        <v>10410</v>
      </c>
      <c r="R315" s="632">
        <v>3.017391304347826</v>
      </c>
      <c r="S315" s="645">
        <v>347</v>
      </c>
    </row>
    <row r="316" spans="1:19" ht="14.4" customHeight="1" x14ac:dyDescent="0.3">
      <c r="A316" s="626" t="s">
        <v>1400</v>
      </c>
      <c r="B316" s="627" t="s">
        <v>1424</v>
      </c>
      <c r="C316" s="627" t="s">
        <v>512</v>
      </c>
      <c r="D316" s="627" t="s">
        <v>1394</v>
      </c>
      <c r="E316" s="627" t="s">
        <v>1407</v>
      </c>
      <c r="F316" s="627" t="s">
        <v>1520</v>
      </c>
      <c r="G316" s="627" t="s">
        <v>1521</v>
      </c>
      <c r="H316" s="644">
        <v>1</v>
      </c>
      <c r="I316" s="644">
        <v>154</v>
      </c>
      <c r="J316" s="627">
        <v>1</v>
      </c>
      <c r="K316" s="627">
        <v>154</v>
      </c>
      <c r="L316" s="644">
        <v>2</v>
      </c>
      <c r="M316" s="644">
        <v>310</v>
      </c>
      <c r="N316" s="627">
        <v>2.0129870129870131</v>
      </c>
      <c r="O316" s="627">
        <v>155</v>
      </c>
      <c r="P316" s="644">
        <v>1</v>
      </c>
      <c r="Q316" s="644">
        <v>156</v>
      </c>
      <c r="R316" s="632">
        <v>1.0129870129870129</v>
      </c>
      <c r="S316" s="645">
        <v>156</v>
      </c>
    </row>
    <row r="317" spans="1:19" ht="14.4" customHeight="1" x14ac:dyDescent="0.3">
      <c r="A317" s="626" t="s">
        <v>1400</v>
      </c>
      <c r="B317" s="627" t="s">
        <v>1424</v>
      </c>
      <c r="C317" s="627" t="s">
        <v>512</v>
      </c>
      <c r="D317" s="627" t="s">
        <v>1394</v>
      </c>
      <c r="E317" s="627" t="s">
        <v>1407</v>
      </c>
      <c r="F317" s="627" t="s">
        <v>1522</v>
      </c>
      <c r="G317" s="627" t="s">
        <v>1523</v>
      </c>
      <c r="H317" s="644"/>
      <c r="I317" s="644"/>
      <c r="J317" s="627"/>
      <c r="K317" s="627"/>
      <c r="L317" s="644"/>
      <c r="M317" s="644"/>
      <c r="N317" s="627"/>
      <c r="O317" s="627"/>
      <c r="P317" s="644">
        <v>1</v>
      </c>
      <c r="Q317" s="644">
        <v>678</v>
      </c>
      <c r="R317" s="632"/>
      <c r="S317" s="645">
        <v>678</v>
      </c>
    </row>
    <row r="318" spans="1:19" ht="14.4" customHeight="1" x14ac:dyDescent="0.3">
      <c r="A318" s="626" t="s">
        <v>1400</v>
      </c>
      <c r="B318" s="627" t="s">
        <v>1424</v>
      </c>
      <c r="C318" s="627" t="s">
        <v>512</v>
      </c>
      <c r="D318" s="627" t="s">
        <v>1394</v>
      </c>
      <c r="E318" s="627" t="s">
        <v>1407</v>
      </c>
      <c r="F318" s="627" t="s">
        <v>1526</v>
      </c>
      <c r="G318" s="627" t="s">
        <v>1527</v>
      </c>
      <c r="H318" s="644">
        <v>2</v>
      </c>
      <c r="I318" s="644">
        <v>310</v>
      </c>
      <c r="J318" s="627">
        <v>1</v>
      </c>
      <c r="K318" s="627">
        <v>155</v>
      </c>
      <c r="L318" s="644">
        <v>1</v>
      </c>
      <c r="M318" s="644">
        <v>155</v>
      </c>
      <c r="N318" s="627">
        <v>0.5</v>
      </c>
      <c r="O318" s="627">
        <v>155</v>
      </c>
      <c r="P318" s="644">
        <v>1</v>
      </c>
      <c r="Q318" s="644">
        <v>156</v>
      </c>
      <c r="R318" s="632">
        <v>0.50322580645161286</v>
      </c>
      <c r="S318" s="645">
        <v>156</v>
      </c>
    </row>
    <row r="319" spans="1:19" ht="14.4" customHeight="1" x14ac:dyDescent="0.3">
      <c r="A319" s="626" t="s">
        <v>1400</v>
      </c>
      <c r="B319" s="627" t="s">
        <v>1424</v>
      </c>
      <c r="C319" s="627" t="s">
        <v>512</v>
      </c>
      <c r="D319" s="627" t="s">
        <v>1394</v>
      </c>
      <c r="E319" s="627" t="s">
        <v>1407</v>
      </c>
      <c r="F319" s="627" t="s">
        <v>1528</v>
      </c>
      <c r="G319" s="627" t="s">
        <v>1529</v>
      </c>
      <c r="H319" s="644">
        <v>2</v>
      </c>
      <c r="I319" s="644">
        <v>398</v>
      </c>
      <c r="J319" s="627">
        <v>1</v>
      </c>
      <c r="K319" s="627">
        <v>199</v>
      </c>
      <c r="L319" s="644">
        <v>5</v>
      </c>
      <c r="M319" s="644">
        <v>1000</v>
      </c>
      <c r="N319" s="627">
        <v>2.512562814070352</v>
      </c>
      <c r="O319" s="627">
        <v>200</v>
      </c>
      <c r="P319" s="644">
        <v>6</v>
      </c>
      <c r="Q319" s="644">
        <v>1206</v>
      </c>
      <c r="R319" s="632">
        <v>3.0301507537688441</v>
      </c>
      <c r="S319" s="645">
        <v>201</v>
      </c>
    </row>
    <row r="320" spans="1:19" ht="14.4" customHeight="1" x14ac:dyDescent="0.3">
      <c r="A320" s="626" t="s">
        <v>1400</v>
      </c>
      <c r="B320" s="627" t="s">
        <v>1424</v>
      </c>
      <c r="C320" s="627" t="s">
        <v>512</v>
      </c>
      <c r="D320" s="627" t="s">
        <v>1394</v>
      </c>
      <c r="E320" s="627" t="s">
        <v>1407</v>
      </c>
      <c r="F320" s="627" t="s">
        <v>1530</v>
      </c>
      <c r="G320" s="627" t="s">
        <v>1531</v>
      </c>
      <c r="H320" s="644"/>
      <c r="I320" s="644"/>
      <c r="J320" s="627"/>
      <c r="K320" s="627"/>
      <c r="L320" s="644">
        <v>4</v>
      </c>
      <c r="M320" s="644">
        <v>820</v>
      </c>
      <c r="N320" s="627"/>
      <c r="O320" s="627">
        <v>205</v>
      </c>
      <c r="P320" s="644">
        <v>3</v>
      </c>
      <c r="Q320" s="644">
        <v>621</v>
      </c>
      <c r="R320" s="632"/>
      <c r="S320" s="645">
        <v>207</v>
      </c>
    </row>
    <row r="321" spans="1:19" ht="14.4" customHeight="1" x14ac:dyDescent="0.3">
      <c r="A321" s="626" t="s">
        <v>1400</v>
      </c>
      <c r="B321" s="627" t="s">
        <v>1424</v>
      </c>
      <c r="C321" s="627" t="s">
        <v>512</v>
      </c>
      <c r="D321" s="627" t="s">
        <v>1394</v>
      </c>
      <c r="E321" s="627" t="s">
        <v>1407</v>
      </c>
      <c r="F321" s="627" t="s">
        <v>1532</v>
      </c>
      <c r="G321" s="627" t="s">
        <v>1533</v>
      </c>
      <c r="H321" s="644"/>
      <c r="I321" s="644"/>
      <c r="J321" s="627"/>
      <c r="K321" s="627"/>
      <c r="L321" s="644">
        <v>1</v>
      </c>
      <c r="M321" s="644">
        <v>427</v>
      </c>
      <c r="N321" s="627"/>
      <c r="O321" s="627">
        <v>427</v>
      </c>
      <c r="P321" s="644"/>
      <c r="Q321" s="644"/>
      <c r="R321" s="632"/>
      <c r="S321" s="645"/>
    </row>
    <row r="322" spans="1:19" ht="14.4" customHeight="1" x14ac:dyDescent="0.3">
      <c r="A322" s="626" t="s">
        <v>1400</v>
      </c>
      <c r="B322" s="627" t="s">
        <v>1424</v>
      </c>
      <c r="C322" s="627" t="s">
        <v>512</v>
      </c>
      <c r="D322" s="627" t="s">
        <v>1394</v>
      </c>
      <c r="E322" s="627" t="s">
        <v>1407</v>
      </c>
      <c r="F322" s="627" t="s">
        <v>1536</v>
      </c>
      <c r="G322" s="627" t="s">
        <v>1537</v>
      </c>
      <c r="H322" s="644">
        <v>16</v>
      </c>
      <c r="I322" s="644">
        <v>2608</v>
      </c>
      <c r="J322" s="627">
        <v>1</v>
      </c>
      <c r="K322" s="627">
        <v>163</v>
      </c>
      <c r="L322" s="644">
        <v>17</v>
      </c>
      <c r="M322" s="644">
        <v>2771</v>
      </c>
      <c r="N322" s="627">
        <v>1.0625</v>
      </c>
      <c r="O322" s="627">
        <v>163</v>
      </c>
      <c r="P322" s="644">
        <v>14</v>
      </c>
      <c r="Q322" s="644">
        <v>2296</v>
      </c>
      <c r="R322" s="632">
        <v>0.88036809815950923</v>
      </c>
      <c r="S322" s="645">
        <v>164</v>
      </c>
    </row>
    <row r="323" spans="1:19" ht="14.4" customHeight="1" x14ac:dyDescent="0.3">
      <c r="A323" s="626" t="s">
        <v>1400</v>
      </c>
      <c r="B323" s="627" t="s">
        <v>1424</v>
      </c>
      <c r="C323" s="627" t="s">
        <v>512</v>
      </c>
      <c r="D323" s="627" t="s">
        <v>1394</v>
      </c>
      <c r="E323" s="627" t="s">
        <v>1407</v>
      </c>
      <c r="F323" s="627" t="s">
        <v>1540</v>
      </c>
      <c r="G323" s="627" t="s">
        <v>1541</v>
      </c>
      <c r="H323" s="644"/>
      <c r="I323" s="644"/>
      <c r="J323" s="627"/>
      <c r="K323" s="627"/>
      <c r="L323" s="644">
        <v>12</v>
      </c>
      <c r="M323" s="644">
        <v>25872</v>
      </c>
      <c r="N323" s="627"/>
      <c r="O323" s="627">
        <v>2156</v>
      </c>
      <c r="P323" s="644">
        <v>6</v>
      </c>
      <c r="Q323" s="644">
        <v>12954</v>
      </c>
      <c r="R323" s="632"/>
      <c r="S323" s="645">
        <v>2159</v>
      </c>
    </row>
    <row r="324" spans="1:19" ht="14.4" customHeight="1" x14ac:dyDescent="0.3">
      <c r="A324" s="626" t="s">
        <v>1400</v>
      </c>
      <c r="B324" s="627" t="s">
        <v>1424</v>
      </c>
      <c r="C324" s="627" t="s">
        <v>512</v>
      </c>
      <c r="D324" s="627" t="s">
        <v>1394</v>
      </c>
      <c r="E324" s="627" t="s">
        <v>1407</v>
      </c>
      <c r="F324" s="627" t="s">
        <v>1542</v>
      </c>
      <c r="G324" s="627" t="s">
        <v>1543</v>
      </c>
      <c r="H324" s="644">
        <v>3</v>
      </c>
      <c r="I324" s="644">
        <v>489</v>
      </c>
      <c r="J324" s="627">
        <v>1</v>
      </c>
      <c r="K324" s="627">
        <v>163</v>
      </c>
      <c r="L324" s="644">
        <v>4</v>
      </c>
      <c r="M324" s="644">
        <v>652</v>
      </c>
      <c r="N324" s="627">
        <v>1.3333333333333333</v>
      </c>
      <c r="O324" s="627">
        <v>163</v>
      </c>
      <c r="P324" s="644">
        <v>2</v>
      </c>
      <c r="Q324" s="644">
        <v>328</v>
      </c>
      <c r="R324" s="632">
        <v>0.67075664621676889</v>
      </c>
      <c r="S324" s="645">
        <v>164</v>
      </c>
    </row>
    <row r="325" spans="1:19" ht="14.4" customHeight="1" x14ac:dyDescent="0.3">
      <c r="A325" s="626" t="s">
        <v>1400</v>
      </c>
      <c r="B325" s="627" t="s">
        <v>1424</v>
      </c>
      <c r="C325" s="627" t="s">
        <v>512</v>
      </c>
      <c r="D325" s="627" t="s">
        <v>682</v>
      </c>
      <c r="E325" s="627" t="s">
        <v>1425</v>
      </c>
      <c r="F325" s="627" t="s">
        <v>1429</v>
      </c>
      <c r="G325" s="627" t="s">
        <v>641</v>
      </c>
      <c r="H325" s="644">
        <v>0.2</v>
      </c>
      <c r="I325" s="644">
        <v>1354.02</v>
      </c>
      <c r="J325" s="627">
        <v>1</v>
      </c>
      <c r="K325" s="627">
        <v>6770.0999999999995</v>
      </c>
      <c r="L325" s="644">
        <v>1.5999999999999999</v>
      </c>
      <c r="M325" s="644">
        <v>10362.09</v>
      </c>
      <c r="N325" s="627">
        <v>7.6528337838436657</v>
      </c>
      <c r="O325" s="627">
        <v>6476.3062500000005</v>
      </c>
      <c r="P325" s="644"/>
      <c r="Q325" s="644"/>
      <c r="R325" s="632"/>
      <c r="S325" s="645"/>
    </row>
    <row r="326" spans="1:19" ht="14.4" customHeight="1" x14ac:dyDescent="0.3">
      <c r="A326" s="626" t="s">
        <v>1400</v>
      </c>
      <c r="B326" s="627" t="s">
        <v>1424</v>
      </c>
      <c r="C326" s="627" t="s">
        <v>512</v>
      </c>
      <c r="D326" s="627" t="s">
        <v>682</v>
      </c>
      <c r="E326" s="627" t="s">
        <v>1425</v>
      </c>
      <c r="F326" s="627" t="s">
        <v>1432</v>
      </c>
      <c r="G326" s="627" t="s">
        <v>656</v>
      </c>
      <c r="H326" s="644"/>
      <c r="I326" s="644"/>
      <c r="J326" s="627"/>
      <c r="K326" s="627"/>
      <c r="L326" s="644"/>
      <c r="M326" s="644"/>
      <c r="N326" s="627"/>
      <c r="O326" s="627"/>
      <c r="P326" s="644">
        <v>0.11</v>
      </c>
      <c r="Q326" s="644">
        <v>962.41000000000008</v>
      </c>
      <c r="R326" s="632"/>
      <c r="S326" s="645">
        <v>8749.181818181818</v>
      </c>
    </row>
    <row r="327" spans="1:19" ht="14.4" customHeight="1" x14ac:dyDescent="0.3">
      <c r="A327" s="626" t="s">
        <v>1400</v>
      </c>
      <c r="B327" s="627" t="s">
        <v>1424</v>
      </c>
      <c r="C327" s="627" t="s">
        <v>512</v>
      </c>
      <c r="D327" s="627" t="s">
        <v>682</v>
      </c>
      <c r="E327" s="627" t="s">
        <v>1425</v>
      </c>
      <c r="F327" s="627" t="s">
        <v>1434</v>
      </c>
      <c r="G327" s="627" t="s">
        <v>565</v>
      </c>
      <c r="H327" s="644">
        <v>2</v>
      </c>
      <c r="I327" s="644">
        <v>1686.92</v>
      </c>
      <c r="J327" s="627">
        <v>1</v>
      </c>
      <c r="K327" s="627">
        <v>843.46</v>
      </c>
      <c r="L327" s="644">
        <v>1</v>
      </c>
      <c r="M327" s="644">
        <v>843.46</v>
      </c>
      <c r="N327" s="627">
        <v>0.5</v>
      </c>
      <c r="O327" s="627">
        <v>843.46</v>
      </c>
      <c r="P327" s="644">
        <v>3</v>
      </c>
      <c r="Q327" s="644">
        <v>1551</v>
      </c>
      <c r="R327" s="632">
        <v>0.91942712161809681</v>
      </c>
      <c r="S327" s="645">
        <v>517</v>
      </c>
    </row>
    <row r="328" spans="1:19" ht="14.4" customHeight="1" x14ac:dyDescent="0.3">
      <c r="A328" s="626" t="s">
        <v>1400</v>
      </c>
      <c r="B328" s="627" t="s">
        <v>1424</v>
      </c>
      <c r="C328" s="627" t="s">
        <v>512</v>
      </c>
      <c r="D328" s="627" t="s">
        <v>682</v>
      </c>
      <c r="E328" s="627" t="s">
        <v>1425</v>
      </c>
      <c r="F328" s="627" t="s">
        <v>1436</v>
      </c>
      <c r="G328" s="627" t="s">
        <v>1437</v>
      </c>
      <c r="H328" s="644">
        <v>0.02</v>
      </c>
      <c r="I328" s="644">
        <v>90.95</v>
      </c>
      <c r="J328" s="627">
        <v>1</v>
      </c>
      <c r="K328" s="627">
        <v>4547.5</v>
      </c>
      <c r="L328" s="644"/>
      <c r="M328" s="644"/>
      <c r="N328" s="627"/>
      <c r="O328" s="627"/>
      <c r="P328" s="644"/>
      <c r="Q328" s="644"/>
      <c r="R328" s="632"/>
      <c r="S328" s="645"/>
    </row>
    <row r="329" spans="1:19" ht="14.4" customHeight="1" x14ac:dyDescent="0.3">
      <c r="A329" s="626" t="s">
        <v>1400</v>
      </c>
      <c r="B329" s="627" t="s">
        <v>1424</v>
      </c>
      <c r="C329" s="627" t="s">
        <v>512</v>
      </c>
      <c r="D329" s="627" t="s">
        <v>682</v>
      </c>
      <c r="E329" s="627" t="s">
        <v>1425</v>
      </c>
      <c r="F329" s="627" t="s">
        <v>1438</v>
      </c>
      <c r="G329" s="627" t="s">
        <v>1437</v>
      </c>
      <c r="H329" s="644">
        <v>0.15000000000000002</v>
      </c>
      <c r="I329" s="644">
        <v>1364.27</v>
      </c>
      <c r="J329" s="627">
        <v>1</v>
      </c>
      <c r="K329" s="627">
        <v>9095.1333333333314</v>
      </c>
      <c r="L329" s="644"/>
      <c r="M329" s="644"/>
      <c r="N329" s="627"/>
      <c r="O329" s="627"/>
      <c r="P329" s="644"/>
      <c r="Q329" s="644"/>
      <c r="R329" s="632"/>
      <c r="S329" s="645"/>
    </row>
    <row r="330" spans="1:19" ht="14.4" customHeight="1" x14ac:dyDescent="0.3">
      <c r="A330" s="626" t="s">
        <v>1400</v>
      </c>
      <c r="B330" s="627" t="s">
        <v>1424</v>
      </c>
      <c r="C330" s="627" t="s">
        <v>512</v>
      </c>
      <c r="D330" s="627" t="s">
        <v>682</v>
      </c>
      <c r="E330" s="627" t="s">
        <v>1425</v>
      </c>
      <c r="F330" s="627" t="s">
        <v>1439</v>
      </c>
      <c r="G330" s="627" t="s">
        <v>1440</v>
      </c>
      <c r="H330" s="644">
        <v>0.1</v>
      </c>
      <c r="I330" s="644">
        <v>194.93</v>
      </c>
      <c r="J330" s="627">
        <v>1</v>
      </c>
      <c r="K330" s="627">
        <v>1949.3</v>
      </c>
      <c r="L330" s="644"/>
      <c r="M330" s="644"/>
      <c r="N330" s="627"/>
      <c r="O330" s="627"/>
      <c r="P330" s="644"/>
      <c r="Q330" s="644"/>
      <c r="R330" s="632"/>
      <c r="S330" s="645"/>
    </row>
    <row r="331" spans="1:19" ht="14.4" customHeight="1" x14ac:dyDescent="0.3">
      <c r="A331" s="626" t="s">
        <v>1400</v>
      </c>
      <c r="B331" s="627" t="s">
        <v>1424</v>
      </c>
      <c r="C331" s="627" t="s">
        <v>512</v>
      </c>
      <c r="D331" s="627" t="s">
        <v>682</v>
      </c>
      <c r="E331" s="627" t="s">
        <v>1425</v>
      </c>
      <c r="F331" s="627" t="s">
        <v>1441</v>
      </c>
      <c r="G331" s="627" t="s">
        <v>1437</v>
      </c>
      <c r="H331" s="644">
        <v>0.65</v>
      </c>
      <c r="I331" s="644">
        <v>1182.3800000000001</v>
      </c>
      <c r="J331" s="627">
        <v>1</v>
      </c>
      <c r="K331" s="627">
        <v>1819.0461538461539</v>
      </c>
      <c r="L331" s="644">
        <v>1.4500000000000002</v>
      </c>
      <c r="M331" s="644">
        <v>2637.6</v>
      </c>
      <c r="N331" s="627">
        <v>2.2307549180466513</v>
      </c>
      <c r="O331" s="627">
        <v>1819.0344827586205</v>
      </c>
      <c r="P331" s="644"/>
      <c r="Q331" s="644"/>
      <c r="R331" s="632"/>
      <c r="S331" s="645"/>
    </row>
    <row r="332" spans="1:19" ht="14.4" customHeight="1" x14ac:dyDescent="0.3">
      <c r="A332" s="626" t="s">
        <v>1400</v>
      </c>
      <c r="B332" s="627" t="s">
        <v>1424</v>
      </c>
      <c r="C332" s="627" t="s">
        <v>512</v>
      </c>
      <c r="D332" s="627" t="s">
        <v>682</v>
      </c>
      <c r="E332" s="627" t="s">
        <v>1425</v>
      </c>
      <c r="F332" s="627" t="s">
        <v>1442</v>
      </c>
      <c r="G332" s="627" t="s">
        <v>571</v>
      </c>
      <c r="H332" s="644"/>
      <c r="I332" s="644"/>
      <c r="J332" s="627"/>
      <c r="K332" s="627"/>
      <c r="L332" s="644">
        <v>0.15</v>
      </c>
      <c r="M332" s="644">
        <v>77.64</v>
      </c>
      <c r="N332" s="627"/>
      <c r="O332" s="627">
        <v>517.6</v>
      </c>
      <c r="P332" s="644"/>
      <c r="Q332" s="644"/>
      <c r="R332" s="632"/>
      <c r="S332" s="645"/>
    </row>
    <row r="333" spans="1:19" ht="14.4" customHeight="1" x14ac:dyDescent="0.3">
      <c r="A333" s="626" t="s">
        <v>1400</v>
      </c>
      <c r="B333" s="627" t="s">
        <v>1424</v>
      </c>
      <c r="C333" s="627" t="s">
        <v>512</v>
      </c>
      <c r="D333" s="627" t="s">
        <v>682</v>
      </c>
      <c r="E333" s="627" t="s">
        <v>1425</v>
      </c>
      <c r="F333" s="627" t="s">
        <v>1443</v>
      </c>
      <c r="G333" s="627" t="s">
        <v>573</v>
      </c>
      <c r="H333" s="644">
        <v>0.05</v>
      </c>
      <c r="I333" s="644">
        <v>45.19</v>
      </c>
      <c r="J333" s="627">
        <v>1</v>
      </c>
      <c r="K333" s="627">
        <v>903.8</v>
      </c>
      <c r="L333" s="644">
        <v>0.15000000000000002</v>
      </c>
      <c r="M333" s="644">
        <v>135.57</v>
      </c>
      <c r="N333" s="627">
        <v>3</v>
      </c>
      <c r="O333" s="627">
        <v>903.79999999999984</v>
      </c>
      <c r="P333" s="644">
        <v>0.02</v>
      </c>
      <c r="Q333" s="644">
        <v>14.38</v>
      </c>
      <c r="R333" s="632">
        <v>0.31821199380393894</v>
      </c>
      <c r="S333" s="645">
        <v>719</v>
      </c>
    </row>
    <row r="334" spans="1:19" ht="14.4" customHeight="1" x14ac:dyDescent="0.3">
      <c r="A334" s="626" t="s">
        <v>1400</v>
      </c>
      <c r="B334" s="627" t="s">
        <v>1424</v>
      </c>
      <c r="C334" s="627" t="s">
        <v>512</v>
      </c>
      <c r="D334" s="627" t="s">
        <v>682</v>
      </c>
      <c r="E334" s="627" t="s">
        <v>1425</v>
      </c>
      <c r="F334" s="627" t="s">
        <v>1444</v>
      </c>
      <c r="G334" s="627" t="s">
        <v>1437</v>
      </c>
      <c r="H334" s="644">
        <v>0.02</v>
      </c>
      <c r="I334" s="644">
        <v>654.85</v>
      </c>
      <c r="J334" s="627">
        <v>1</v>
      </c>
      <c r="K334" s="627">
        <v>32742.5</v>
      </c>
      <c r="L334" s="644">
        <v>0.05</v>
      </c>
      <c r="M334" s="644">
        <v>2073.6999999999998</v>
      </c>
      <c r="N334" s="627">
        <v>3.1666793922272274</v>
      </c>
      <c r="O334" s="627">
        <v>41473.999999999993</v>
      </c>
      <c r="P334" s="644"/>
      <c r="Q334" s="644"/>
      <c r="R334" s="632"/>
      <c r="S334" s="645"/>
    </row>
    <row r="335" spans="1:19" ht="14.4" customHeight="1" x14ac:dyDescent="0.3">
      <c r="A335" s="626" t="s">
        <v>1400</v>
      </c>
      <c r="B335" s="627" t="s">
        <v>1424</v>
      </c>
      <c r="C335" s="627" t="s">
        <v>512</v>
      </c>
      <c r="D335" s="627" t="s">
        <v>682</v>
      </c>
      <c r="E335" s="627" t="s">
        <v>1425</v>
      </c>
      <c r="F335" s="627" t="s">
        <v>1445</v>
      </c>
      <c r="G335" s="627" t="s">
        <v>1437</v>
      </c>
      <c r="H335" s="644"/>
      <c r="I335" s="644"/>
      <c r="J335" s="627"/>
      <c r="K335" s="627"/>
      <c r="L335" s="644"/>
      <c r="M335" s="644"/>
      <c r="N335" s="627"/>
      <c r="O335" s="627"/>
      <c r="P335" s="644">
        <v>2.4500000000000002</v>
      </c>
      <c r="Q335" s="644">
        <v>1606.02</v>
      </c>
      <c r="R335" s="632"/>
      <c r="S335" s="645">
        <v>655.5183673469387</v>
      </c>
    </row>
    <row r="336" spans="1:19" ht="14.4" customHeight="1" x14ac:dyDescent="0.3">
      <c r="A336" s="626" t="s">
        <v>1400</v>
      </c>
      <c r="B336" s="627" t="s">
        <v>1424</v>
      </c>
      <c r="C336" s="627" t="s">
        <v>512</v>
      </c>
      <c r="D336" s="627" t="s">
        <v>682</v>
      </c>
      <c r="E336" s="627" t="s">
        <v>1425</v>
      </c>
      <c r="F336" s="627" t="s">
        <v>1448</v>
      </c>
      <c r="G336" s="627" t="s">
        <v>641</v>
      </c>
      <c r="H336" s="644"/>
      <c r="I336" s="644"/>
      <c r="J336" s="627"/>
      <c r="K336" s="627"/>
      <c r="L336" s="644"/>
      <c r="M336" s="644"/>
      <c r="N336" s="627"/>
      <c r="O336" s="627"/>
      <c r="P336" s="644">
        <v>0.33</v>
      </c>
      <c r="Q336" s="644">
        <v>480.67</v>
      </c>
      <c r="R336" s="632"/>
      <c r="S336" s="645">
        <v>1456.5757575757575</v>
      </c>
    </row>
    <row r="337" spans="1:19" ht="14.4" customHeight="1" x14ac:dyDescent="0.3">
      <c r="A337" s="626" t="s">
        <v>1400</v>
      </c>
      <c r="B337" s="627" t="s">
        <v>1424</v>
      </c>
      <c r="C337" s="627" t="s">
        <v>512</v>
      </c>
      <c r="D337" s="627" t="s">
        <v>682</v>
      </c>
      <c r="E337" s="627" t="s">
        <v>1407</v>
      </c>
      <c r="F337" s="627" t="s">
        <v>1460</v>
      </c>
      <c r="G337" s="627" t="s">
        <v>1461</v>
      </c>
      <c r="H337" s="644"/>
      <c r="I337" s="644"/>
      <c r="J337" s="627"/>
      <c r="K337" s="627"/>
      <c r="L337" s="644">
        <v>2</v>
      </c>
      <c r="M337" s="644">
        <v>412</v>
      </c>
      <c r="N337" s="627"/>
      <c r="O337" s="627">
        <v>206</v>
      </c>
      <c r="P337" s="644"/>
      <c r="Q337" s="644"/>
      <c r="R337" s="632"/>
      <c r="S337" s="645"/>
    </row>
    <row r="338" spans="1:19" ht="14.4" customHeight="1" x14ac:dyDescent="0.3">
      <c r="A338" s="626" t="s">
        <v>1400</v>
      </c>
      <c r="B338" s="627" t="s">
        <v>1424</v>
      </c>
      <c r="C338" s="627" t="s">
        <v>512</v>
      </c>
      <c r="D338" s="627" t="s">
        <v>682</v>
      </c>
      <c r="E338" s="627" t="s">
        <v>1407</v>
      </c>
      <c r="F338" s="627" t="s">
        <v>1464</v>
      </c>
      <c r="G338" s="627" t="s">
        <v>1465</v>
      </c>
      <c r="H338" s="644">
        <v>17</v>
      </c>
      <c r="I338" s="644">
        <v>3621</v>
      </c>
      <c r="J338" s="627">
        <v>1</v>
      </c>
      <c r="K338" s="627">
        <v>213</v>
      </c>
      <c r="L338" s="644">
        <v>8</v>
      </c>
      <c r="M338" s="644">
        <v>1712</v>
      </c>
      <c r="N338" s="627">
        <v>0.47279756973211817</v>
      </c>
      <c r="O338" s="627">
        <v>214</v>
      </c>
      <c r="P338" s="644"/>
      <c r="Q338" s="644"/>
      <c r="R338" s="632"/>
      <c r="S338" s="645"/>
    </row>
    <row r="339" spans="1:19" ht="14.4" customHeight="1" x14ac:dyDescent="0.3">
      <c r="A339" s="626" t="s">
        <v>1400</v>
      </c>
      <c r="B339" s="627" t="s">
        <v>1424</v>
      </c>
      <c r="C339" s="627" t="s">
        <v>512</v>
      </c>
      <c r="D339" s="627" t="s">
        <v>682</v>
      </c>
      <c r="E339" s="627" t="s">
        <v>1407</v>
      </c>
      <c r="F339" s="627" t="s">
        <v>1466</v>
      </c>
      <c r="G339" s="627" t="s">
        <v>1467</v>
      </c>
      <c r="H339" s="644">
        <v>29</v>
      </c>
      <c r="I339" s="644">
        <v>4495</v>
      </c>
      <c r="J339" s="627">
        <v>1</v>
      </c>
      <c r="K339" s="627">
        <v>155</v>
      </c>
      <c r="L339" s="644">
        <v>16</v>
      </c>
      <c r="M339" s="644">
        <v>2480</v>
      </c>
      <c r="N339" s="627">
        <v>0.55172413793103448</v>
      </c>
      <c r="O339" s="627">
        <v>155</v>
      </c>
      <c r="P339" s="644"/>
      <c r="Q339" s="644"/>
      <c r="R339" s="632"/>
      <c r="S339" s="645"/>
    </row>
    <row r="340" spans="1:19" ht="14.4" customHeight="1" x14ac:dyDescent="0.3">
      <c r="A340" s="626" t="s">
        <v>1400</v>
      </c>
      <c r="B340" s="627" t="s">
        <v>1424</v>
      </c>
      <c r="C340" s="627" t="s">
        <v>512</v>
      </c>
      <c r="D340" s="627" t="s">
        <v>682</v>
      </c>
      <c r="E340" s="627" t="s">
        <v>1407</v>
      </c>
      <c r="F340" s="627" t="s">
        <v>1468</v>
      </c>
      <c r="G340" s="627" t="s">
        <v>1469</v>
      </c>
      <c r="H340" s="644">
        <v>21</v>
      </c>
      <c r="I340" s="644">
        <v>3927</v>
      </c>
      <c r="J340" s="627">
        <v>1</v>
      </c>
      <c r="K340" s="627">
        <v>187</v>
      </c>
      <c r="L340" s="644">
        <v>29</v>
      </c>
      <c r="M340" s="644">
        <v>5423</v>
      </c>
      <c r="N340" s="627">
        <v>1.3809523809523809</v>
      </c>
      <c r="O340" s="627">
        <v>187</v>
      </c>
      <c r="P340" s="644"/>
      <c r="Q340" s="644"/>
      <c r="R340" s="632"/>
      <c r="S340" s="645"/>
    </row>
    <row r="341" spans="1:19" ht="14.4" customHeight="1" x14ac:dyDescent="0.3">
      <c r="A341" s="626" t="s">
        <v>1400</v>
      </c>
      <c r="B341" s="627" t="s">
        <v>1424</v>
      </c>
      <c r="C341" s="627" t="s">
        <v>512</v>
      </c>
      <c r="D341" s="627" t="s">
        <v>682</v>
      </c>
      <c r="E341" s="627" t="s">
        <v>1407</v>
      </c>
      <c r="F341" s="627" t="s">
        <v>1470</v>
      </c>
      <c r="G341" s="627" t="s">
        <v>1471</v>
      </c>
      <c r="H341" s="644">
        <v>8</v>
      </c>
      <c r="I341" s="644">
        <v>1024</v>
      </c>
      <c r="J341" s="627">
        <v>1</v>
      </c>
      <c r="K341" s="627">
        <v>128</v>
      </c>
      <c r="L341" s="644">
        <v>7</v>
      </c>
      <c r="M341" s="644">
        <v>896</v>
      </c>
      <c r="N341" s="627">
        <v>0.875</v>
      </c>
      <c r="O341" s="627">
        <v>128</v>
      </c>
      <c r="P341" s="644"/>
      <c r="Q341" s="644"/>
      <c r="R341" s="632"/>
      <c r="S341" s="645"/>
    </row>
    <row r="342" spans="1:19" ht="14.4" customHeight="1" x14ac:dyDescent="0.3">
      <c r="A342" s="626" t="s">
        <v>1400</v>
      </c>
      <c r="B342" s="627" t="s">
        <v>1424</v>
      </c>
      <c r="C342" s="627" t="s">
        <v>512</v>
      </c>
      <c r="D342" s="627" t="s">
        <v>682</v>
      </c>
      <c r="E342" s="627" t="s">
        <v>1407</v>
      </c>
      <c r="F342" s="627" t="s">
        <v>1472</v>
      </c>
      <c r="G342" s="627" t="s">
        <v>1473</v>
      </c>
      <c r="H342" s="644">
        <v>15</v>
      </c>
      <c r="I342" s="644">
        <v>3345</v>
      </c>
      <c r="J342" s="627">
        <v>1</v>
      </c>
      <c r="K342" s="627">
        <v>223</v>
      </c>
      <c r="L342" s="644">
        <v>17</v>
      </c>
      <c r="M342" s="644">
        <v>3808</v>
      </c>
      <c r="N342" s="627">
        <v>1.1384155455904335</v>
      </c>
      <c r="O342" s="627">
        <v>224</v>
      </c>
      <c r="P342" s="644"/>
      <c r="Q342" s="644"/>
      <c r="R342" s="632"/>
      <c r="S342" s="645"/>
    </row>
    <row r="343" spans="1:19" ht="14.4" customHeight="1" x14ac:dyDescent="0.3">
      <c r="A343" s="626" t="s">
        <v>1400</v>
      </c>
      <c r="B343" s="627" t="s">
        <v>1424</v>
      </c>
      <c r="C343" s="627" t="s">
        <v>512</v>
      </c>
      <c r="D343" s="627" t="s">
        <v>682</v>
      </c>
      <c r="E343" s="627" t="s">
        <v>1407</v>
      </c>
      <c r="F343" s="627" t="s">
        <v>1474</v>
      </c>
      <c r="G343" s="627" t="s">
        <v>1475</v>
      </c>
      <c r="H343" s="644">
        <v>10</v>
      </c>
      <c r="I343" s="644">
        <v>2230</v>
      </c>
      <c r="J343" s="627">
        <v>1</v>
      </c>
      <c r="K343" s="627">
        <v>223</v>
      </c>
      <c r="L343" s="644">
        <v>5</v>
      </c>
      <c r="M343" s="644">
        <v>1120</v>
      </c>
      <c r="N343" s="627">
        <v>0.50224215246636772</v>
      </c>
      <c r="O343" s="627">
        <v>224</v>
      </c>
      <c r="P343" s="644"/>
      <c r="Q343" s="644"/>
      <c r="R343" s="632"/>
      <c r="S343" s="645"/>
    </row>
    <row r="344" spans="1:19" ht="14.4" customHeight="1" x14ac:dyDescent="0.3">
      <c r="A344" s="626" t="s">
        <v>1400</v>
      </c>
      <c r="B344" s="627" t="s">
        <v>1424</v>
      </c>
      <c r="C344" s="627" t="s">
        <v>512</v>
      </c>
      <c r="D344" s="627" t="s">
        <v>682</v>
      </c>
      <c r="E344" s="627" t="s">
        <v>1407</v>
      </c>
      <c r="F344" s="627" t="s">
        <v>1478</v>
      </c>
      <c r="G344" s="627" t="s">
        <v>1479</v>
      </c>
      <c r="H344" s="644">
        <v>30</v>
      </c>
      <c r="I344" s="644">
        <v>6750</v>
      </c>
      <c r="J344" s="627">
        <v>1</v>
      </c>
      <c r="K344" s="627">
        <v>225</v>
      </c>
      <c r="L344" s="644">
        <v>21</v>
      </c>
      <c r="M344" s="644">
        <v>4746</v>
      </c>
      <c r="N344" s="627">
        <v>0.70311111111111113</v>
      </c>
      <c r="O344" s="627">
        <v>226</v>
      </c>
      <c r="P344" s="644"/>
      <c r="Q344" s="644"/>
      <c r="R344" s="632"/>
      <c r="S344" s="645"/>
    </row>
    <row r="345" spans="1:19" ht="14.4" customHeight="1" x14ac:dyDescent="0.3">
      <c r="A345" s="626" t="s">
        <v>1400</v>
      </c>
      <c r="B345" s="627" t="s">
        <v>1424</v>
      </c>
      <c r="C345" s="627" t="s">
        <v>512</v>
      </c>
      <c r="D345" s="627" t="s">
        <v>682</v>
      </c>
      <c r="E345" s="627" t="s">
        <v>1407</v>
      </c>
      <c r="F345" s="627" t="s">
        <v>1492</v>
      </c>
      <c r="G345" s="627" t="s">
        <v>1493</v>
      </c>
      <c r="H345" s="644">
        <v>30</v>
      </c>
      <c r="I345" s="644">
        <v>10350</v>
      </c>
      <c r="J345" s="627">
        <v>1</v>
      </c>
      <c r="K345" s="627">
        <v>345</v>
      </c>
      <c r="L345" s="644">
        <v>33</v>
      </c>
      <c r="M345" s="644">
        <v>11418</v>
      </c>
      <c r="N345" s="627">
        <v>1.1031884057971015</v>
      </c>
      <c r="O345" s="627">
        <v>346</v>
      </c>
      <c r="P345" s="644">
        <v>21</v>
      </c>
      <c r="Q345" s="644">
        <v>7287</v>
      </c>
      <c r="R345" s="632">
        <v>0.70405797101449274</v>
      </c>
      <c r="S345" s="645">
        <v>347</v>
      </c>
    </row>
    <row r="346" spans="1:19" ht="14.4" customHeight="1" x14ac:dyDescent="0.3">
      <c r="A346" s="626" t="s">
        <v>1400</v>
      </c>
      <c r="B346" s="627" t="s">
        <v>1424</v>
      </c>
      <c r="C346" s="627" t="s">
        <v>512</v>
      </c>
      <c r="D346" s="627" t="s">
        <v>682</v>
      </c>
      <c r="E346" s="627" t="s">
        <v>1407</v>
      </c>
      <c r="F346" s="627" t="s">
        <v>1494</v>
      </c>
      <c r="G346" s="627" t="s">
        <v>1495</v>
      </c>
      <c r="H346" s="644"/>
      <c r="I346" s="644"/>
      <c r="J346" s="627"/>
      <c r="K346" s="627"/>
      <c r="L346" s="644">
        <v>8</v>
      </c>
      <c r="M346" s="644">
        <v>6992</v>
      </c>
      <c r="N346" s="627"/>
      <c r="O346" s="627">
        <v>874</v>
      </c>
      <c r="P346" s="644">
        <v>12</v>
      </c>
      <c r="Q346" s="644">
        <v>10524</v>
      </c>
      <c r="R346" s="632"/>
      <c r="S346" s="645">
        <v>877</v>
      </c>
    </row>
    <row r="347" spans="1:19" ht="14.4" customHeight="1" x14ac:dyDescent="0.3">
      <c r="A347" s="626" t="s">
        <v>1400</v>
      </c>
      <c r="B347" s="627" t="s">
        <v>1424</v>
      </c>
      <c r="C347" s="627" t="s">
        <v>512</v>
      </c>
      <c r="D347" s="627" t="s">
        <v>682</v>
      </c>
      <c r="E347" s="627" t="s">
        <v>1407</v>
      </c>
      <c r="F347" s="627" t="s">
        <v>1496</v>
      </c>
      <c r="G347" s="627" t="s">
        <v>1497</v>
      </c>
      <c r="H347" s="644">
        <v>3</v>
      </c>
      <c r="I347" s="644">
        <v>3882</v>
      </c>
      <c r="J347" s="627">
        <v>1</v>
      </c>
      <c r="K347" s="627">
        <v>1294</v>
      </c>
      <c r="L347" s="644">
        <v>3</v>
      </c>
      <c r="M347" s="644">
        <v>3882</v>
      </c>
      <c r="N347" s="627">
        <v>1</v>
      </c>
      <c r="O347" s="627">
        <v>1294</v>
      </c>
      <c r="P347" s="644">
        <v>2</v>
      </c>
      <c r="Q347" s="644">
        <v>2594</v>
      </c>
      <c r="R347" s="632">
        <v>0.66821226172076253</v>
      </c>
      <c r="S347" s="645">
        <v>1297</v>
      </c>
    </row>
    <row r="348" spans="1:19" ht="14.4" customHeight="1" x14ac:dyDescent="0.3">
      <c r="A348" s="626" t="s">
        <v>1400</v>
      </c>
      <c r="B348" s="627" t="s">
        <v>1424</v>
      </c>
      <c r="C348" s="627" t="s">
        <v>512</v>
      </c>
      <c r="D348" s="627" t="s">
        <v>682</v>
      </c>
      <c r="E348" s="627" t="s">
        <v>1407</v>
      </c>
      <c r="F348" s="627" t="s">
        <v>1498</v>
      </c>
      <c r="G348" s="627" t="s">
        <v>1499</v>
      </c>
      <c r="H348" s="644">
        <v>2</v>
      </c>
      <c r="I348" s="644">
        <v>2356</v>
      </c>
      <c r="J348" s="627">
        <v>1</v>
      </c>
      <c r="K348" s="627">
        <v>1178</v>
      </c>
      <c r="L348" s="644">
        <v>3</v>
      </c>
      <c r="M348" s="644">
        <v>3534</v>
      </c>
      <c r="N348" s="627">
        <v>1.5</v>
      </c>
      <c r="O348" s="627">
        <v>1178</v>
      </c>
      <c r="P348" s="644"/>
      <c r="Q348" s="644"/>
      <c r="R348" s="632"/>
      <c r="S348" s="645"/>
    </row>
    <row r="349" spans="1:19" ht="14.4" customHeight="1" x14ac:dyDescent="0.3">
      <c r="A349" s="626" t="s">
        <v>1400</v>
      </c>
      <c r="B349" s="627" t="s">
        <v>1424</v>
      </c>
      <c r="C349" s="627" t="s">
        <v>512</v>
      </c>
      <c r="D349" s="627" t="s">
        <v>682</v>
      </c>
      <c r="E349" s="627" t="s">
        <v>1407</v>
      </c>
      <c r="F349" s="627" t="s">
        <v>1500</v>
      </c>
      <c r="G349" s="627" t="s">
        <v>1501</v>
      </c>
      <c r="H349" s="644">
        <v>35</v>
      </c>
      <c r="I349" s="644">
        <v>180495</v>
      </c>
      <c r="J349" s="627">
        <v>1</v>
      </c>
      <c r="K349" s="627">
        <v>5157</v>
      </c>
      <c r="L349" s="644">
        <v>34</v>
      </c>
      <c r="M349" s="644">
        <v>175372</v>
      </c>
      <c r="N349" s="627">
        <v>0.97161694229757056</v>
      </c>
      <c r="O349" s="627">
        <v>5158</v>
      </c>
      <c r="P349" s="644">
        <v>54</v>
      </c>
      <c r="Q349" s="644">
        <v>278748</v>
      </c>
      <c r="R349" s="632">
        <v>1.5443530291697831</v>
      </c>
      <c r="S349" s="645">
        <v>5162</v>
      </c>
    </row>
    <row r="350" spans="1:19" ht="14.4" customHeight="1" x14ac:dyDescent="0.3">
      <c r="A350" s="626" t="s">
        <v>1400</v>
      </c>
      <c r="B350" s="627" t="s">
        <v>1424</v>
      </c>
      <c r="C350" s="627" t="s">
        <v>512</v>
      </c>
      <c r="D350" s="627" t="s">
        <v>682</v>
      </c>
      <c r="E350" s="627" t="s">
        <v>1407</v>
      </c>
      <c r="F350" s="627" t="s">
        <v>1504</v>
      </c>
      <c r="G350" s="627" t="s">
        <v>1505</v>
      </c>
      <c r="H350" s="644">
        <v>1</v>
      </c>
      <c r="I350" s="644">
        <v>5620</v>
      </c>
      <c r="J350" s="627">
        <v>1</v>
      </c>
      <c r="K350" s="627">
        <v>5620</v>
      </c>
      <c r="L350" s="644">
        <v>1</v>
      </c>
      <c r="M350" s="644">
        <v>5621</v>
      </c>
      <c r="N350" s="627">
        <v>1.0001779359430605</v>
      </c>
      <c r="O350" s="627">
        <v>5621</v>
      </c>
      <c r="P350" s="644">
        <v>2</v>
      </c>
      <c r="Q350" s="644">
        <v>11252</v>
      </c>
      <c r="R350" s="632">
        <v>2.0021352313167258</v>
      </c>
      <c r="S350" s="645">
        <v>5626</v>
      </c>
    </row>
    <row r="351" spans="1:19" ht="14.4" customHeight="1" x14ac:dyDescent="0.3">
      <c r="A351" s="626" t="s">
        <v>1400</v>
      </c>
      <c r="B351" s="627" t="s">
        <v>1424</v>
      </c>
      <c r="C351" s="627" t="s">
        <v>512</v>
      </c>
      <c r="D351" s="627" t="s">
        <v>682</v>
      </c>
      <c r="E351" s="627" t="s">
        <v>1407</v>
      </c>
      <c r="F351" s="627" t="s">
        <v>1508</v>
      </c>
      <c r="G351" s="627" t="s">
        <v>1509</v>
      </c>
      <c r="H351" s="644">
        <v>77</v>
      </c>
      <c r="I351" s="644">
        <v>13629</v>
      </c>
      <c r="J351" s="627">
        <v>1</v>
      </c>
      <c r="K351" s="627">
        <v>177</v>
      </c>
      <c r="L351" s="644">
        <v>65</v>
      </c>
      <c r="M351" s="644">
        <v>11570</v>
      </c>
      <c r="N351" s="627">
        <v>0.84892508621322182</v>
      </c>
      <c r="O351" s="627">
        <v>178</v>
      </c>
      <c r="P351" s="644">
        <v>1</v>
      </c>
      <c r="Q351" s="644">
        <v>179</v>
      </c>
      <c r="R351" s="632">
        <v>1.3133758896470761E-2</v>
      </c>
      <c r="S351" s="645">
        <v>179</v>
      </c>
    </row>
    <row r="352" spans="1:19" ht="14.4" customHeight="1" x14ac:dyDescent="0.3">
      <c r="A352" s="626" t="s">
        <v>1400</v>
      </c>
      <c r="B352" s="627" t="s">
        <v>1424</v>
      </c>
      <c r="C352" s="627" t="s">
        <v>512</v>
      </c>
      <c r="D352" s="627" t="s">
        <v>682</v>
      </c>
      <c r="E352" s="627" t="s">
        <v>1407</v>
      </c>
      <c r="F352" s="627" t="s">
        <v>1510</v>
      </c>
      <c r="G352" s="627" t="s">
        <v>1511</v>
      </c>
      <c r="H352" s="644">
        <v>26</v>
      </c>
      <c r="I352" s="644">
        <v>53274</v>
      </c>
      <c r="J352" s="627">
        <v>1</v>
      </c>
      <c r="K352" s="627">
        <v>2049</v>
      </c>
      <c r="L352" s="644">
        <v>13</v>
      </c>
      <c r="M352" s="644">
        <v>26650</v>
      </c>
      <c r="N352" s="627">
        <v>0.50024402147388969</v>
      </c>
      <c r="O352" s="627">
        <v>2050</v>
      </c>
      <c r="P352" s="644">
        <v>30</v>
      </c>
      <c r="Q352" s="644">
        <v>61590</v>
      </c>
      <c r="R352" s="632">
        <v>1.156098659758982</v>
      </c>
      <c r="S352" s="645">
        <v>2053</v>
      </c>
    </row>
    <row r="353" spans="1:19" ht="14.4" customHeight="1" x14ac:dyDescent="0.3">
      <c r="A353" s="626" t="s">
        <v>1400</v>
      </c>
      <c r="B353" s="627" t="s">
        <v>1424</v>
      </c>
      <c r="C353" s="627" t="s">
        <v>512</v>
      </c>
      <c r="D353" s="627" t="s">
        <v>682</v>
      </c>
      <c r="E353" s="627" t="s">
        <v>1407</v>
      </c>
      <c r="F353" s="627" t="s">
        <v>1512</v>
      </c>
      <c r="G353" s="627" t="s">
        <v>1513</v>
      </c>
      <c r="H353" s="644">
        <v>30</v>
      </c>
      <c r="I353" s="644">
        <v>10350</v>
      </c>
      <c r="J353" s="627">
        <v>1</v>
      </c>
      <c r="K353" s="627">
        <v>345</v>
      </c>
      <c r="L353" s="644">
        <v>33</v>
      </c>
      <c r="M353" s="644">
        <v>11418</v>
      </c>
      <c r="N353" s="627">
        <v>1.1031884057971015</v>
      </c>
      <c r="O353" s="627">
        <v>346</v>
      </c>
      <c r="P353" s="644">
        <v>21</v>
      </c>
      <c r="Q353" s="644">
        <v>7287</v>
      </c>
      <c r="R353" s="632">
        <v>0.70405797101449274</v>
      </c>
      <c r="S353" s="645">
        <v>347</v>
      </c>
    </row>
    <row r="354" spans="1:19" ht="14.4" customHeight="1" x14ac:dyDescent="0.3">
      <c r="A354" s="626" t="s">
        <v>1400</v>
      </c>
      <c r="B354" s="627" t="s">
        <v>1424</v>
      </c>
      <c r="C354" s="627" t="s">
        <v>512</v>
      </c>
      <c r="D354" s="627" t="s">
        <v>682</v>
      </c>
      <c r="E354" s="627" t="s">
        <v>1407</v>
      </c>
      <c r="F354" s="627" t="s">
        <v>1514</v>
      </c>
      <c r="G354" s="627" t="s">
        <v>1515</v>
      </c>
      <c r="H354" s="644">
        <v>1</v>
      </c>
      <c r="I354" s="644">
        <v>308</v>
      </c>
      <c r="J354" s="627">
        <v>1</v>
      </c>
      <c r="K354" s="627">
        <v>308</v>
      </c>
      <c r="L354" s="644">
        <v>2</v>
      </c>
      <c r="M354" s="644">
        <v>616</v>
      </c>
      <c r="N354" s="627">
        <v>2</v>
      </c>
      <c r="O354" s="627">
        <v>308</v>
      </c>
      <c r="P354" s="644">
        <v>1</v>
      </c>
      <c r="Q354" s="644">
        <v>311</v>
      </c>
      <c r="R354" s="632">
        <v>1.0097402597402598</v>
      </c>
      <c r="S354" s="645">
        <v>311</v>
      </c>
    </row>
    <row r="355" spans="1:19" ht="14.4" customHeight="1" x14ac:dyDescent="0.3">
      <c r="A355" s="626" t="s">
        <v>1400</v>
      </c>
      <c r="B355" s="627" t="s">
        <v>1424</v>
      </c>
      <c r="C355" s="627" t="s">
        <v>512</v>
      </c>
      <c r="D355" s="627" t="s">
        <v>682</v>
      </c>
      <c r="E355" s="627" t="s">
        <v>1407</v>
      </c>
      <c r="F355" s="627" t="s">
        <v>1516</v>
      </c>
      <c r="G355" s="627" t="s">
        <v>1517</v>
      </c>
      <c r="H355" s="644">
        <v>3</v>
      </c>
      <c r="I355" s="644">
        <v>8211</v>
      </c>
      <c r="J355" s="627">
        <v>1</v>
      </c>
      <c r="K355" s="627">
        <v>2737</v>
      </c>
      <c r="L355" s="644">
        <v>5</v>
      </c>
      <c r="M355" s="644">
        <v>13685</v>
      </c>
      <c r="N355" s="627">
        <v>1.6666666666666667</v>
      </c>
      <c r="O355" s="627">
        <v>2737</v>
      </c>
      <c r="P355" s="644">
        <v>4</v>
      </c>
      <c r="Q355" s="644">
        <v>10960</v>
      </c>
      <c r="R355" s="632">
        <v>1.3347947874802095</v>
      </c>
      <c r="S355" s="645">
        <v>2740</v>
      </c>
    </row>
    <row r="356" spans="1:19" ht="14.4" customHeight="1" x14ac:dyDescent="0.3">
      <c r="A356" s="626" t="s">
        <v>1400</v>
      </c>
      <c r="B356" s="627" t="s">
        <v>1424</v>
      </c>
      <c r="C356" s="627" t="s">
        <v>512</v>
      </c>
      <c r="D356" s="627" t="s">
        <v>682</v>
      </c>
      <c r="E356" s="627" t="s">
        <v>1407</v>
      </c>
      <c r="F356" s="627" t="s">
        <v>1520</v>
      </c>
      <c r="G356" s="627" t="s">
        <v>1521</v>
      </c>
      <c r="H356" s="644"/>
      <c r="I356" s="644"/>
      <c r="J356" s="627"/>
      <c r="K356" s="627"/>
      <c r="L356" s="644">
        <v>5</v>
      </c>
      <c r="M356" s="644">
        <v>775</v>
      </c>
      <c r="N356" s="627"/>
      <c r="O356" s="627">
        <v>155</v>
      </c>
      <c r="P356" s="644">
        <v>1</v>
      </c>
      <c r="Q356" s="644">
        <v>156</v>
      </c>
      <c r="R356" s="632"/>
      <c r="S356" s="645">
        <v>156</v>
      </c>
    </row>
    <row r="357" spans="1:19" ht="14.4" customHeight="1" x14ac:dyDescent="0.3">
      <c r="A357" s="626" t="s">
        <v>1400</v>
      </c>
      <c r="B357" s="627" t="s">
        <v>1424</v>
      </c>
      <c r="C357" s="627" t="s">
        <v>512</v>
      </c>
      <c r="D357" s="627" t="s">
        <v>682</v>
      </c>
      <c r="E357" s="627" t="s">
        <v>1407</v>
      </c>
      <c r="F357" s="627" t="s">
        <v>1526</v>
      </c>
      <c r="G357" s="627" t="s">
        <v>1527</v>
      </c>
      <c r="H357" s="644">
        <v>8</v>
      </c>
      <c r="I357" s="644">
        <v>1240</v>
      </c>
      <c r="J357" s="627">
        <v>1</v>
      </c>
      <c r="K357" s="627">
        <v>155</v>
      </c>
      <c r="L357" s="644">
        <v>4</v>
      </c>
      <c r="M357" s="644">
        <v>620</v>
      </c>
      <c r="N357" s="627">
        <v>0.5</v>
      </c>
      <c r="O357" s="627">
        <v>155</v>
      </c>
      <c r="P357" s="644"/>
      <c r="Q357" s="644"/>
      <c r="R357" s="632"/>
      <c r="S357" s="645"/>
    </row>
    <row r="358" spans="1:19" ht="14.4" customHeight="1" x14ac:dyDescent="0.3">
      <c r="A358" s="626" t="s">
        <v>1400</v>
      </c>
      <c r="B358" s="627" t="s">
        <v>1424</v>
      </c>
      <c r="C358" s="627" t="s">
        <v>512</v>
      </c>
      <c r="D358" s="627" t="s">
        <v>682</v>
      </c>
      <c r="E358" s="627" t="s">
        <v>1407</v>
      </c>
      <c r="F358" s="627" t="s">
        <v>1528</v>
      </c>
      <c r="G358" s="627" t="s">
        <v>1529</v>
      </c>
      <c r="H358" s="644">
        <v>2</v>
      </c>
      <c r="I358" s="644">
        <v>398</v>
      </c>
      <c r="J358" s="627">
        <v>1</v>
      </c>
      <c r="K358" s="627">
        <v>199</v>
      </c>
      <c r="L358" s="644">
        <v>9</v>
      </c>
      <c r="M358" s="644">
        <v>1800</v>
      </c>
      <c r="N358" s="627">
        <v>4.5226130653266328</v>
      </c>
      <c r="O358" s="627">
        <v>200</v>
      </c>
      <c r="P358" s="644"/>
      <c r="Q358" s="644"/>
      <c r="R358" s="632"/>
      <c r="S358" s="645"/>
    </row>
    <row r="359" spans="1:19" ht="14.4" customHeight="1" x14ac:dyDescent="0.3">
      <c r="A359" s="626" t="s">
        <v>1400</v>
      </c>
      <c r="B359" s="627" t="s">
        <v>1424</v>
      </c>
      <c r="C359" s="627" t="s">
        <v>512</v>
      </c>
      <c r="D359" s="627" t="s">
        <v>682</v>
      </c>
      <c r="E359" s="627" t="s">
        <v>1407</v>
      </c>
      <c r="F359" s="627" t="s">
        <v>1530</v>
      </c>
      <c r="G359" s="627" t="s">
        <v>1531</v>
      </c>
      <c r="H359" s="644">
        <v>14</v>
      </c>
      <c r="I359" s="644">
        <v>2856</v>
      </c>
      <c r="J359" s="627">
        <v>1</v>
      </c>
      <c r="K359" s="627">
        <v>204</v>
      </c>
      <c r="L359" s="644"/>
      <c r="M359" s="644"/>
      <c r="N359" s="627"/>
      <c r="O359" s="627"/>
      <c r="P359" s="644"/>
      <c r="Q359" s="644"/>
      <c r="R359" s="632"/>
      <c r="S359" s="645"/>
    </row>
    <row r="360" spans="1:19" ht="14.4" customHeight="1" x14ac:dyDescent="0.3">
      <c r="A360" s="626" t="s">
        <v>1400</v>
      </c>
      <c r="B360" s="627" t="s">
        <v>1424</v>
      </c>
      <c r="C360" s="627" t="s">
        <v>512</v>
      </c>
      <c r="D360" s="627" t="s">
        <v>682</v>
      </c>
      <c r="E360" s="627" t="s">
        <v>1407</v>
      </c>
      <c r="F360" s="627" t="s">
        <v>1536</v>
      </c>
      <c r="G360" s="627" t="s">
        <v>1537</v>
      </c>
      <c r="H360" s="644">
        <v>25</v>
      </c>
      <c r="I360" s="644">
        <v>4075</v>
      </c>
      <c r="J360" s="627">
        <v>1</v>
      </c>
      <c r="K360" s="627">
        <v>163</v>
      </c>
      <c r="L360" s="644">
        <v>14</v>
      </c>
      <c r="M360" s="644">
        <v>2282</v>
      </c>
      <c r="N360" s="627">
        <v>0.56000000000000005</v>
      </c>
      <c r="O360" s="627">
        <v>163</v>
      </c>
      <c r="P360" s="644"/>
      <c r="Q360" s="644"/>
      <c r="R360" s="632"/>
      <c r="S360" s="645"/>
    </row>
    <row r="361" spans="1:19" ht="14.4" customHeight="1" x14ac:dyDescent="0.3">
      <c r="A361" s="626" t="s">
        <v>1400</v>
      </c>
      <c r="B361" s="627" t="s">
        <v>1424</v>
      </c>
      <c r="C361" s="627" t="s">
        <v>512</v>
      </c>
      <c r="D361" s="627" t="s">
        <v>682</v>
      </c>
      <c r="E361" s="627" t="s">
        <v>1407</v>
      </c>
      <c r="F361" s="627" t="s">
        <v>1540</v>
      </c>
      <c r="G361" s="627" t="s">
        <v>1541</v>
      </c>
      <c r="H361" s="644">
        <v>4</v>
      </c>
      <c r="I361" s="644">
        <v>8620</v>
      </c>
      <c r="J361" s="627">
        <v>1</v>
      </c>
      <c r="K361" s="627">
        <v>2155</v>
      </c>
      <c r="L361" s="644">
        <v>12</v>
      </c>
      <c r="M361" s="644">
        <v>25872</v>
      </c>
      <c r="N361" s="627">
        <v>3.0013921113689097</v>
      </c>
      <c r="O361" s="627">
        <v>2156</v>
      </c>
      <c r="P361" s="644">
        <v>14</v>
      </c>
      <c r="Q361" s="644">
        <v>30226</v>
      </c>
      <c r="R361" s="632">
        <v>3.5064965197215776</v>
      </c>
      <c r="S361" s="645">
        <v>2159</v>
      </c>
    </row>
    <row r="362" spans="1:19" ht="14.4" customHeight="1" x14ac:dyDescent="0.3">
      <c r="A362" s="626" t="s">
        <v>1400</v>
      </c>
      <c r="B362" s="627" t="s">
        <v>1424</v>
      </c>
      <c r="C362" s="627" t="s">
        <v>512</v>
      </c>
      <c r="D362" s="627" t="s">
        <v>682</v>
      </c>
      <c r="E362" s="627" t="s">
        <v>1407</v>
      </c>
      <c r="F362" s="627" t="s">
        <v>1542</v>
      </c>
      <c r="G362" s="627" t="s">
        <v>1543</v>
      </c>
      <c r="H362" s="644">
        <v>2</v>
      </c>
      <c r="I362" s="644">
        <v>326</v>
      </c>
      <c r="J362" s="627">
        <v>1</v>
      </c>
      <c r="K362" s="627">
        <v>163</v>
      </c>
      <c r="L362" s="644">
        <v>1</v>
      </c>
      <c r="M362" s="644">
        <v>163</v>
      </c>
      <c r="N362" s="627">
        <v>0.5</v>
      </c>
      <c r="O362" s="627">
        <v>163</v>
      </c>
      <c r="P362" s="644"/>
      <c r="Q362" s="644"/>
      <c r="R362" s="632"/>
      <c r="S362" s="645"/>
    </row>
    <row r="363" spans="1:19" ht="14.4" customHeight="1" x14ac:dyDescent="0.3">
      <c r="A363" s="626" t="s">
        <v>1400</v>
      </c>
      <c r="B363" s="627" t="s">
        <v>1424</v>
      </c>
      <c r="C363" s="627" t="s">
        <v>512</v>
      </c>
      <c r="D363" s="627" t="s">
        <v>682</v>
      </c>
      <c r="E363" s="627" t="s">
        <v>1407</v>
      </c>
      <c r="F363" s="627" t="s">
        <v>1544</v>
      </c>
      <c r="G363" s="627" t="s">
        <v>1545</v>
      </c>
      <c r="H363" s="644"/>
      <c r="I363" s="644"/>
      <c r="J363" s="627"/>
      <c r="K363" s="627"/>
      <c r="L363" s="644">
        <v>1</v>
      </c>
      <c r="M363" s="644">
        <v>935</v>
      </c>
      <c r="N363" s="627"/>
      <c r="O363" s="627">
        <v>935</v>
      </c>
      <c r="P363" s="644"/>
      <c r="Q363" s="644"/>
      <c r="R363" s="632"/>
      <c r="S363" s="645"/>
    </row>
    <row r="364" spans="1:19" ht="14.4" customHeight="1" x14ac:dyDescent="0.3">
      <c r="A364" s="626" t="s">
        <v>1400</v>
      </c>
      <c r="B364" s="627" t="s">
        <v>1424</v>
      </c>
      <c r="C364" s="627" t="s">
        <v>512</v>
      </c>
      <c r="D364" s="627" t="s">
        <v>682</v>
      </c>
      <c r="E364" s="627" t="s">
        <v>1407</v>
      </c>
      <c r="F364" s="627" t="s">
        <v>1558</v>
      </c>
      <c r="G364" s="627" t="s">
        <v>1559</v>
      </c>
      <c r="H364" s="644"/>
      <c r="I364" s="644"/>
      <c r="J364" s="627"/>
      <c r="K364" s="627"/>
      <c r="L364" s="644">
        <v>4</v>
      </c>
      <c r="M364" s="644">
        <v>1244</v>
      </c>
      <c r="N364" s="627"/>
      <c r="O364" s="627">
        <v>311</v>
      </c>
      <c r="P364" s="644">
        <v>3</v>
      </c>
      <c r="Q364" s="644">
        <v>936</v>
      </c>
      <c r="R364" s="632"/>
      <c r="S364" s="645">
        <v>312</v>
      </c>
    </row>
    <row r="365" spans="1:19" ht="14.4" customHeight="1" x14ac:dyDescent="0.3">
      <c r="A365" s="626" t="s">
        <v>1400</v>
      </c>
      <c r="B365" s="627" t="s">
        <v>1424</v>
      </c>
      <c r="C365" s="627" t="s">
        <v>512</v>
      </c>
      <c r="D365" s="627" t="s">
        <v>674</v>
      </c>
      <c r="E365" s="627" t="s">
        <v>1425</v>
      </c>
      <c r="F365" s="627" t="s">
        <v>1446</v>
      </c>
      <c r="G365" s="627" t="s">
        <v>1437</v>
      </c>
      <c r="H365" s="644"/>
      <c r="I365" s="644"/>
      <c r="J365" s="627"/>
      <c r="K365" s="627"/>
      <c r="L365" s="644"/>
      <c r="M365" s="644"/>
      <c r="N365" s="627"/>
      <c r="O365" s="627"/>
      <c r="P365" s="644">
        <v>0.27</v>
      </c>
      <c r="Q365" s="644">
        <v>3343.41</v>
      </c>
      <c r="R365" s="632"/>
      <c r="S365" s="645">
        <v>12382.999999999998</v>
      </c>
    </row>
    <row r="366" spans="1:19" ht="14.4" customHeight="1" x14ac:dyDescent="0.3">
      <c r="A366" s="626" t="s">
        <v>1400</v>
      </c>
      <c r="B366" s="627" t="s">
        <v>1424</v>
      </c>
      <c r="C366" s="627" t="s">
        <v>512</v>
      </c>
      <c r="D366" s="627" t="s">
        <v>674</v>
      </c>
      <c r="E366" s="627" t="s">
        <v>1407</v>
      </c>
      <c r="F366" s="627" t="s">
        <v>1464</v>
      </c>
      <c r="G366" s="627" t="s">
        <v>1465</v>
      </c>
      <c r="H366" s="644"/>
      <c r="I366" s="644"/>
      <c r="J366" s="627"/>
      <c r="K366" s="627"/>
      <c r="L366" s="644"/>
      <c r="M366" s="644"/>
      <c r="N366" s="627"/>
      <c r="O366" s="627"/>
      <c r="P366" s="644">
        <v>6</v>
      </c>
      <c r="Q366" s="644">
        <v>1290</v>
      </c>
      <c r="R366" s="632"/>
      <c r="S366" s="645">
        <v>215</v>
      </c>
    </row>
    <row r="367" spans="1:19" ht="14.4" customHeight="1" x14ac:dyDescent="0.3">
      <c r="A367" s="626" t="s">
        <v>1400</v>
      </c>
      <c r="B367" s="627" t="s">
        <v>1424</v>
      </c>
      <c r="C367" s="627" t="s">
        <v>512</v>
      </c>
      <c r="D367" s="627" t="s">
        <v>674</v>
      </c>
      <c r="E367" s="627" t="s">
        <v>1407</v>
      </c>
      <c r="F367" s="627" t="s">
        <v>1466</v>
      </c>
      <c r="G367" s="627" t="s">
        <v>1467</v>
      </c>
      <c r="H367" s="644"/>
      <c r="I367" s="644"/>
      <c r="J367" s="627"/>
      <c r="K367" s="627"/>
      <c r="L367" s="644"/>
      <c r="M367" s="644"/>
      <c r="N367" s="627"/>
      <c r="O367" s="627"/>
      <c r="P367" s="644">
        <v>9</v>
      </c>
      <c r="Q367" s="644">
        <v>1404</v>
      </c>
      <c r="R367" s="632"/>
      <c r="S367" s="645">
        <v>156</v>
      </c>
    </row>
    <row r="368" spans="1:19" ht="14.4" customHeight="1" x14ac:dyDescent="0.3">
      <c r="A368" s="626" t="s">
        <v>1400</v>
      </c>
      <c r="B368" s="627" t="s">
        <v>1424</v>
      </c>
      <c r="C368" s="627" t="s">
        <v>512</v>
      </c>
      <c r="D368" s="627" t="s">
        <v>674</v>
      </c>
      <c r="E368" s="627" t="s">
        <v>1407</v>
      </c>
      <c r="F368" s="627" t="s">
        <v>1468</v>
      </c>
      <c r="G368" s="627" t="s">
        <v>1469</v>
      </c>
      <c r="H368" s="644"/>
      <c r="I368" s="644"/>
      <c r="J368" s="627"/>
      <c r="K368" s="627"/>
      <c r="L368" s="644"/>
      <c r="M368" s="644"/>
      <c r="N368" s="627"/>
      <c r="O368" s="627"/>
      <c r="P368" s="644">
        <v>17</v>
      </c>
      <c r="Q368" s="644">
        <v>3196</v>
      </c>
      <c r="R368" s="632"/>
      <c r="S368" s="645">
        <v>188</v>
      </c>
    </row>
    <row r="369" spans="1:19" ht="14.4" customHeight="1" x14ac:dyDescent="0.3">
      <c r="A369" s="626" t="s">
        <v>1400</v>
      </c>
      <c r="B369" s="627" t="s">
        <v>1424</v>
      </c>
      <c r="C369" s="627" t="s">
        <v>512</v>
      </c>
      <c r="D369" s="627" t="s">
        <v>674</v>
      </c>
      <c r="E369" s="627" t="s">
        <v>1407</v>
      </c>
      <c r="F369" s="627" t="s">
        <v>1470</v>
      </c>
      <c r="G369" s="627" t="s">
        <v>1471</v>
      </c>
      <c r="H369" s="644"/>
      <c r="I369" s="644"/>
      <c r="J369" s="627"/>
      <c r="K369" s="627"/>
      <c r="L369" s="644"/>
      <c r="M369" s="644"/>
      <c r="N369" s="627"/>
      <c r="O369" s="627"/>
      <c r="P369" s="644">
        <v>12</v>
      </c>
      <c r="Q369" s="644">
        <v>1548</v>
      </c>
      <c r="R369" s="632"/>
      <c r="S369" s="645">
        <v>129</v>
      </c>
    </row>
    <row r="370" spans="1:19" ht="14.4" customHeight="1" x14ac:dyDescent="0.3">
      <c r="A370" s="626" t="s">
        <v>1400</v>
      </c>
      <c r="B370" s="627" t="s">
        <v>1424</v>
      </c>
      <c r="C370" s="627" t="s">
        <v>512</v>
      </c>
      <c r="D370" s="627" t="s">
        <v>674</v>
      </c>
      <c r="E370" s="627" t="s">
        <v>1407</v>
      </c>
      <c r="F370" s="627" t="s">
        <v>1472</v>
      </c>
      <c r="G370" s="627" t="s">
        <v>1473</v>
      </c>
      <c r="H370" s="644">
        <v>2</v>
      </c>
      <c r="I370" s="644">
        <v>446</v>
      </c>
      <c r="J370" s="627">
        <v>1</v>
      </c>
      <c r="K370" s="627">
        <v>223</v>
      </c>
      <c r="L370" s="644"/>
      <c r="M370" s="644"/>
      <c r="N370" s="627"/>
      <c r="O370" s="627"/>
      <c r="P370" s="644">
        <v>7</v>
      </c>
      <c r="Q370" s="644">
        <v>1575</v>
      </c>
      <c r="R370" s="632">
        <v>3.5313901345291479</v>
      </c>
      <c r="S370" s="645">
        <v>225</v>
      </c>
    </row>
    <row r="371" spans="1:19" ht="14.4" customHeight="1" x14ac:dyDescent="0.3">
      <c r="A371" s="626" t="s">
        <v>1400</v>
      </c>
      <c r="B371" s="627" t="s">
        <v>1424</v>
      </c>
      <c r="C371" s="627" t="s">
        <v>512</v>
      </c>
      <c r="D371" s="627" t="s">
        <v>674</v>
      </c>
      <c r="E371" s="627" t="s">
        <v>1407</v>
      </c>
      <c r="F371" s="627" t="s">
        <v>1474</v>
      </c>
      <c r="G371" s="627" t="s">
        <v>1475</v>
      </c>
      <c r="H371" s="644"/>
      <c r="I371" s="644"/>
      <c r="J371" s="627"/>
      <c r="K371" s="627"/>
      <c r="L371" s="644"/>
      <c r="M371" s="644"/>
      <c r="N371" s="627"/>
      <c r="O371" s="627"/>
      <c r="P371" s="644">
        <v>5</v>
      </c>
      <c r="Q371" s="644">
        <v>1125</v>
      </c>
      <c r="R371" s="632"/>
      <c r="S371" s="645">
        <v>225</v>
      </c>
    </row>
    <row r="372" spans="1:19" ht="14.4" customHeight="1" x14ac:dyDescent="0.3">
      <c r="A372" s="626" t="s">
        <v>1400</v>
      </c>
      <c r="B372" s="627" t="s">
        <v>1424</v>
      </c>
      <c r="C372" s="627" t="s">
        <v>512</v>
      </c>
      <c r="D372" s="627" t="s">
        <v>674</v>
      </c>
      <c r="E372" s="627" t="s">
        <v>1407</v>
      </c>
      <c r="F372" s="627" t="s">
        <v>1478</v>
      </c>
      <c r="G372" s="627" t="s">
        <v>1479</v>
      </c>
      <c r="H372" s="644"/>
      <c r="I372" s="644"/>
      <c r="J372" s="627"/>
      <c r="K372" s="627"/>
      <c r="L372" s="644"/>
      <c r="M372" s="644"/>
      <c r="N372" s="627"/>
      <c r="O372" s="627"/>
      <c r="P372" s="644">
        <v>28</v>
      </c>
      <c r="Q372" s="644">
        <v>6356</v>
      </c>
      <c r="R372" s="632"/>
      <c r="S372" s="645">
        <v>227</v>
      </c>
    </row>
    <row r="373" spans="1:19" ht="14.4" customHeight="1" x14ac:dyDescent="0.3">
      <c r="A373" s="626" t="s">
        <v>1400</v>
      </c>
      <c r="B373" s="627" t="s">
        <v>1424</v>
      </c>
      <c r="C373" s="627" t="s">
        <v>512</v>
      </c>
      <c r="D373" s="627" t="s">
        <v>674</v>
      </c>
      <c r="E373" s="627" t="s">
        <v>1407</v>
      </c>
      <c r="F373" s="627" t="s">
        <v>1492</v>
      </c>
      <c r="G373" s="627" t="s">
        <v>1493</v>
      </c>
      <c r="H373" s="644"/>
      <c r="I373" s="644"/>
      <c r="J373" s="627"/>
      <c r="K373" s="627"/>
      <c r="L373" s="644"/>
      <c r="M373" s="644"/>
      <c r="N373" s="627"/>
      <c r="O373" s="627"/>
      <c r="P373" s="644">
        <v>32</v>
      </c>
      <c r="Q373" s="644">
        <v>11104</v>
      </c>
      <c r="R373" s="632"/>
      <c r="S373" s="645">
        <v>347</v>
      </c>
    </row>
    <row r="374" spans="1:19" ht="14.4" customHeight="1" x14ac:dyDescent="0.3">
      <c r="A374" s="626" t="s">
        <v>1400</v>
      </c>
      <c r="B374" s="627" t="s">
        <v>1424</v>
      </c>
      <c r="C374" s="627" t="s">
        <v>512</v>
      </c>
      <c r="D374" s="627" t="s">
        <v>674</v>
      </c>
      <c r="E374" s="627" t="s">
        <v>1407</v>
      </c>
      <c r="F374" s="627" t="s">
        <v>1494</v>
      </c>
      <c r="G374" s="627" t="s">
        <v>1495</v>
      </c>
      <c r="H374" s="644"/>
      <c r="I374" s="644"/>
      <c r="J374" s="627"/>
      <c r="K374" s="627"/>
      <c r="L374" s="644"/>
      <c r="M374" s="644"/>
      <c r="N374" s="627"/>
      <c r="O374" s="627"/>
      <c r="P374" s="644">
        <v>3</v>
      </c>
      <c r="Q374" s="644">
        <v>2631</v>
      </c>
      <c r="R374" s="632"/>
      <c r="S374" s="645">
        <v>877</v>
      </c>
    </row>
    <row r="375" spans="1:19" ht="14.4" customHeight="1" x14ac:dyDescent="0.3">
      <c r="A375" s="626" t="s">
        <v>1400</v>
      </c>
      <c r="B375" s="627" t="s">
        <v>1424</v>
      </c>
      <c r="C375" s="627" t="s">
        <v>512</v>
      </c>
      <c r="D375" s="627" t="s">
        <v>674</v>
      </c>
      <c r="E375" s="627" t="s">
        <v>1407</v>
      </c>
      <c r="F375" s="627" t="s">
        <v>1508</v>
      </c>
      <c r="G375" s="627" t="s">
        <v>1509</v>
      </c>
      <c r="H375" s="644"/>
      <c r="I375" s="644"/>
      <c r="J375" s="627"/>
      <c r="K375" s="627"/>
      <c r="L375" s="644"/>
      <c r="M375" s="644"/>
      <c r="N375" s="627"/>
      <c r="O375" s="627"/>
      <c r="P375" s="644">
        <v>77</v>
      </c>
      <c r="Q375" s="644">
        <v>13783</v>
      </c>
      <c r="R375" s="632"/>
      <c r="S375" s="645">
        <v>179</v>
      </c>
    </row>
    <row r="376" spans="1:19" ht="14.4" customHeight="1" x14ac:dyDescent="0.3">
      <c r="A376" s="626" t="s">
        <v>1400</v>
      </c>
      <c r="B376" s="627" t="s">
        <v>1424</v>
      </c>
      <c r="C376" s="627" t="s">
        <v>512</v>
      </c>
      <c r="D376" s="627" t="s">
        <v>674</v>
      </c>
      <c r="E376" s="627" t="s">
        <v>1407</v>
      </c>
      <c r="F376" s="627" t="s">
        <v>1510</v>
      </c>
      <c r="G376" s="627" t="s">
        <v>1511</v>
      </c>
      <c r="H376" s="644"/>
      <c r="I376" s="644"/>
      <c r="J376" s="627"/>
      <c r="K376" s="627"/>
      <c r="L376" s="644"/>
      <c r="M376" s="644"/>
      <c r="N376" s="627"/>
      <c r="O376" s="627"/>
      <c r="P376" s="644">
        <v>13</v>
      </c>
      <c r="Q376" s="644">
        <v>26689</v>
      </c>
      <c r="R376" s="632"/>
      <c r="S376" s="645">
        <v>2053</v>
      </c>
    </row>
    <row r="377" spans="1:19" ht="14.4" customHeight="1" x14ac:dyDescent="0.3">
      <c r="A377" s="626" t="s">
        <v>1400</v>
      </c>
      <c r="B377" s="627" t="s">
        <v>1424</v>
      </c>
      <c r="C377" s="627" t="s">
        <v>512</v>
      </c>
      <c r="D377" s="627" t="s">
        <v>674</v>
      </c>
      <c r="E377" s="627" t="s">
        <v>1407</v>
      </c>
      <c r="F377" s="627" t="s">
        <v>1512</v>
      </c>
      <c r="G377" s="627" t="s">
        <v>1513</v>
      </c>
      <c r="H377" s="644"/>
      <c r="I377" s="644"/>
      <c r="J377" s="627"/>
      <c r="K377" s="627"/>
      <c r="L377" s="644"/>
      <c r="M377" s="644"/>
      <c r="N377" s="627"/>
      <c r="O377" s="627"/>
      <c r="P377" s="644">
        <v>32</v>
      </c>
      <c r="Q377" s="644">
        <v>11104</v>
      </c>
      <c r="R377" s="632"/>
      <c r="S377" s="645">
        <v>347</v>
      </c>
    </row>
    <row r="378" spans="1:19" ht="14.4" customHeight="1" x14ac:dyDescent="0.3">
      <c r="A378" s="626" t="s">
        <v>1400</v>
      </c>
      <c r="B378" s="627" t="s">
        <v>1424</v>
      </c>
      <c r="C378" s="627" t="s">
        <v>512</v>
      </c>
      <c r="D378" s="627" t="s">
        <v>674</v>
      </c>
      <c r="E378" s="627" t="s">
        <v>1407</v>
      </c>
      <c r="F378" s="627" t="s">
        <v>1520</v>
      </c>
      <c r="G378" s="627" t="s">
        <v>1521</v>
      </c>
      <c r="H378" s="644"/>
      <c r="I378" s="644"/>
      <c r="J378" s="627"/>
      <c r="K378" s="627"/>
      <c r="L378" s="644"/>
      <c r="M378" s="644"/>
      <c r="N378" s="627"/>
      <c r="O378" s="627"/>
      <c r="P378" s="644">
        <v>4</v>
      </c>
      <c r="Q378" s="644">
        <v>624</v>
      </c>
      <c r="R378" s="632"/>
      <c r="S378" s="645">
        <v>156</v>
      </c>
    </row>
    <row r="379" spans="1:19" ht="14.4" customHeight="1" x14ac:dyDescent="0.3">
      <c r="A379" s="626" t="s">
        <v>1400</v>
      </c>
      <c r="B379" s="627" t="s">
        <v>1424</v>
      </c>
      <c r="C379" s="627" t="s">
        <v>512</v>
      </c>
      <c r="D379" s="627" t="s">
        <v>674</v>
      </c>
      <c r="E379" s="627" t="s">
        <v>1407</v>
      </c>
      <c r="F379" s="627" t="s">
        <v>1526</v>
      </c>
      <c r="G379" s="627" t="s">
        <v>1527</v>
      </c>
      <c r="H379" s="644">
        <v>1</v>
      </c>
      <c r="I379" s="644">
        <v>155</v>
      </c>
      <c r="J379" s="627">
        <v>1</v>
      </c>
      <c r="K379" s="627">
        <v>155</v>
      </c>
      <c r="L379" s="644"/>
      <c r="M379" s="644"/>
      <c r="N379" s="627"/>
      <c r="O379" s="627"/>
      <c r="P379" s="644">
        <v>5</v>
      </c>
      <c r="Q379" s="644">
        <v>780</v>
      </c>
      <c r="R379" s="632">
        <v>5.032258064516129</v>
      </c>
      <c r="S379" s="645">
        <v>156</v>
      </c>
    </row>
    <row r="380" spans="1:19" ht="14.4" customHeight="1" x14ac:dyDescent="0.3">
      <c r="A380" s="626" t="s">
        <v>1400</v>
      </c>
      <c r="B380" s="627" t="s">
        <v>1424</v>
      </c>
      <c r="C380" s="627" t="s">
        <v>512</v>
      </c>
      <c r="D380" s="627" t="s">
        <v>674</v>
      </c>
      <c r="E380" s="627" t="s">
        <v>1407</v>
      </c>
      <c r="F380" s="627" t="s">
        <v>1528</v>
      </c>
      <c r="G380" s="627" t="s">
        <v>1529</v>
      </c>
      <c r="H380" s="644"/>
      <c r="I380" s="644"/>
      <c r="J380" s="627"/>
      <c r="K380" s="627"/>
      <c r="L380" s="644"/>
      <c r="M380" s="644"/>
      <c r="N380" s="627"/>
      <c r="O380" s="627"/>
      <c r="P380" s="644">
        <v>4</v>
      </c>
      <c r="Q380" s="644">
        <v>804</v>
      </c>
      <c r="R380" s="632"/>
      <c r="S380" s="645">
        <v>201</v>
      </c>
    </row>
    <row r="381" spans="1:19" ht="14.4" customHeight="1" x14ac:dyDescent="0.3">
      <c r="A381" s="626" t="s">
        <v>1400</v>
      </c>
      <c r="B381" s="627" t="s">
        <v>1424</v>
      </c>
      <c r="C381" s="627" t="s">
        <v>512</v>
      </c>
      <c r="D381" s="627" t="s">
        <v>674</v>
      </c>
      <c r="E381" s="627" t="s">
        <v>1407</v>
      </c>
      <c r="F381" s="627" t="s">
        <v>1536</v>
      </c>
      <c r="G381" s="627" t="s">
        <v>1537</v>
      </c>
      <c r="H381" s="644"/>
      <c r="I381" s="644"/>
      <c r="J381" s="627"/>
      <c r="K381" s="627"/>
      <c r="L381" s="644"/>
      <c r="M381" s="644"/>
      <c r="N381" s="627"/>
      <c r="O381" s="627"/>
      <c r="P381" s="644">
        <v>11</v>
      </c>
      <c r="Q381" s="644">
        <v>1804</v>
      </c>
      <c r="R381" s="632"/>
      <c r="S381" s="645">
        <v>164</v>
      </c>
    </row>
    <row r="382" spans="1:19" ht="14.4" customHeight="1" x14ac:dyDescent="0.3">
      <c r="A382" s="626" t="s">
        <v>1400</v>
      </c>
      <c r="B382" s="627" t="s">
        <v>1424</v>
      </c>
      <c r="C382" s="627" t="s">
        <v>512</v>
      </c>
      <c r="D382" s="627" t="s">
        <v>674</v>
      </c>
      <c r="E382" s="627" t="s">
        <v>1407</v>
      </c>
      <c r="F382" s="627" t="s">
        <v>1540</v>
      </c>
      <c r="G382" s="627" t="s">
        <v>1541</v>
      </c>
      <c r="H382" s="644"/>
      <c r="I382" s="644"/>
      <c r="J382" s="627"/>
      <c r="K382" s="627"/>
      <c r="L382" s="644"/>
      <c r="M382" s="644"/>
      <c r="N382" s="627"/>
      <c r="O382" s="627"/>
      <c r="P382" s="644">
        <v>4</v>
      </c>
      <c r="Q382" s="644">
        <v>8636</v>
      </c>
      <c r="R382" s="632"/>
      <c r="S382" s="645">
        <v>2159</v>
      </c>
    </row>
    <row r="383" spans="1:19" ht="14.4" customHeight="1" x14ac:dyDescent="0.3">
      <c r="A383" s="626" t="s">
        <v>1400</v>
      </c>
      <c r="B383" s="627" t="s">
        <v>1424</v>
      </c>
      <c r="C383" s="627" t="s">
        <v>512</v>
      </c>
      <c r="D383" s="627" t="s">
        <v>674</v>
      </c>
      <c r="E383" s="627" t="s">
        <v>1407</v>
      </c>
      <c r="F383" s="627" t="s">
        <v>1542</v>
      </c>
      <c r="G383" s="627" t="s">
        <v>1543</v>
      </c>
      <c r="H383" s="644"/>
      <c r="I383" s="644"/>
      <c r="J383" s="627"/>
      <c r="K383" s="627"/>
      <c r="L383" s="644"/>
      <c r="M383" s="644"/>
      <c r="N383" s="627"/>
      <c r="O383" s="627"/>
      <c r="P383" s="644">
        <v>1</v>
      </c>
      <c r="Q383" s="644">
        <v>164</v>
      </c>
      <c r="R383" s="632"/>
      <c r="S383" s="645">
        <v>164</v>
      </c>
    </row>
    <row r="384" spans="1:19" ht="14.4" customHeight="1" x14ac:dyDescent="0.3">
      <c r="A384" s="626" t="s">
        <v>1400</v>
      </c>
      <c r="B384" s="627" t="s">
        <v>1424</v>
      </c>
      <c r="C384" s="627" t="s">
        <v>512</v>
      </c>
      <c r="D384" s="627" t="s">
        <v>1398</v>
      </c>
      <c r="E384" s="627" t="s">
        <v>1425</v>
      </c>
      <c r="F384" s="627" t="s">
        <v>1432</v>
      </c>
      <c r="G384" s="627" t="s">
        <v>656</v>
      </c>
      <c r="H384" s="644"/>
      <c r="I384" s="644"/>
      <c r="J384" s="627"/>
      <c r="K384" s="627"/>
      <c r="L384" s="644">
        <v>0.1</v>
      </c>
      <c r="M384" s="644">
        <v>988.79</v>
      </c>
      <c r="N384" s="627"/>
      <c r="O384" s="627">
        <v>9887.9</v>
      </c>
      <c r="P384" s="644">
        <v>0.02</v>
      </c>
      <c r="Q384" s="644">
        <v>174.98</v>
      </c>
      <c r="R384" s="632"/>
      <c r="S384" s="645">
        <v>8749</v>
      </c>
    </row>
    <row r="385" spans="1:19" ht="14.4" customHeight="1" x14ac:dyDescent="0.3">
      <c r="A385" s="626" t="s">
        <v>1400</v>
      </c>
      <c r="B385" s="627" t="s">
        <v>1424</v>
      </c>
      <c r="C385" s="627" t="s">
        <v>512</v>
      </c>
      <c r="D385" s="627" t="s">
        <v>1398</v>
      </c>
      <c r="E385" s="627" t="s">
        <v>1425</v>
      </c>
      <c r="F385" s="627" t="s">
        <v>1434</v>
      </c>
      <c r="G385" s="627" t="s">
        <v>565</v>
      </c>
      <c r="H385" s="644"/>
      <c r="I385" s="644"/>
      <c r="J385" s="627"/>
      <c r="K385" s="627"/>
      <c r="L385" s="644">
        <v>2</v>
      </c>
      <c r="M385" s="644">
        <v>1686.92</v>
      </c>
      <c r="N385" s="627"/>
      <c r="O385" s="627">
        <v>843.46</v>
      </c>
      <c r="P385" s="644"/>
      <c r="Q385" s="644"/>
      <c r="R385" s="632"/>
      <c r="S385" s="645"/>
    </row>
    <row r="386" spans="1:19" ht="14.4" customHeight="1" x14ac:dyDescent="0.3">
      <c r="A386" s="626" t="s">
        <v>1400</v>
      </c>
      <c r="B386" s="627" t="s">
        <v>1424</v>
      </c>
      <c r="C386" s="627" t="s">
        <v>512</v>
      </c>
      <c r="D386" s="627" t="s">
        <v>1398</v>
      </c>
      <c r="E386" s="627" t="s">
        <v>1425</v>
      </c>
      <c r="F386" s="627" t="s">
        <v>1438</v>
      </c>
      <c r="G386" s="627" t="s">
        <v>1437</v>
      </c>
      <c r="H386" s="644"/>
      <c r="I386" s="644"/>
      <c r="J386" s="627"/>
      <c r="K386" s="627"/>
      <c r="L386" s="644">
        <v>0.1</v>
      </c>
      <c r="M386" s="644">
        <v>909.52</v>
      </c>
      <c r="N386" s="627"/>
      <c r="O386" s="627">
        <v>9095.1999999999989</v>
      </c>
      <c r="P386" s="644"/>
      <c r="Q386" s="644"/>
      <c r="R386" s="632"/>
      <c r="S386" s="645"/>
    </row>
    <row r="387" spans="1:19" ht="14.4" customHeight="1" x14ac:dyDescent="0.3">
      <c r="A387" s="626" t="s">
        <v>1400</v>
      </c>
      <c r="B387" s="627" t="s">
        <v>1424</v>
      </c>
      <c r="C387" s="627" t="s">
        <v>512</v>
      </c>
      <c r="D387" s="627" t="s">
        <v>1398</v>
      </c>
      <c r="E387" s="627" t="s">
        <v>1425</v>
      </c>
      <c r="F387" s="627" t="s">
        <v>1444</v>
      </c>
      <c r="G387" s="627" t="s">
        <v>1437</v>
      </c>
      <c r="H387" s="644"/>
      <c r="I387" s="644"/>
      <c r="J387" s="627"/>
      <c r="K387" s="627"/>
      <c r="L387" s="644">
        <v>0.02</v>
      </c>
      <c r="M387" s="644">
        <v>945.9</v>
      </c>
      <c r="N387" s="627"/>
      <c r="O387" s="627">
        <v>47295</v>
      </c>
      <c r="P387" s="644"/>
      <c r="Q387" s="644"/>
      <c r="R387" s="632"/>
      <c r="S387" s="645"/>
    </row>
    <row r="388" spans="1:19" ht="14.4" customHeight="1" x14ac:dyDescent="0.3">
      <c r="A388" s="626" t="s">
        <v>1400</v>
      </c>
      <c r="B388" s="627" t="s">
        <v>1424</v>
      </c>
      <c r="C388" s="627" t="s">
        <v>512</v>
      </c>
      <c r="D388" s="627" t="s">
        <v>1398</v>
      </c>
      <c r="E388" s="627" t="s">
        <v>1425</v>
      </c>
      <c r="F388" s="627" t="s">
        <v>1445</v>
      </c>
      <c r="G388" s="627" t="s">
        <v>1437</v>
      </c>
      <c r="H388" s="644"/>
      <c r="I388" s="644"/>
      <c r="J388" s="627"/>
      <c r="K388" s="627"/>
      <c r="L388" s="644"/>
      <c r="M388" s="644"/>
      <c r="N388" s="627"/>
      <c r="O388" s="627"/>
      <c r="P388" s="644">
        <v>1.55</v>
      </c>
      <c r="Q388" s="644">
        <v>1016.06</v>
      </c>
      <c r="R388" s="632"/>
      <c r="S388" s="645">
        <v>655.52258064516127</v>
      </c>
    </row>
    <row r="389" spans="1:19" ht="14.4" customHeight="1" x14ac:dyDescent="0.3">
      <c r="A389" s="626" t="s">
        <v>1400</v>
      </c>
      <c r="B389" s="627" t="s">
        <v>1424</v>
      </c>
      <c r="C389" s="627" t="s">
        <v>512</v>
      </c>
      <c r="D389" s="627" t="s">
        <v>1398</v>
      </c>
      <c r="E389" s="627" t="s">
        <v>1425</v>
      </c>
      <c r="F389" s="627" t="s">
        <v>1447</v>
      </c>
      <c r="G389" s="627" t="s">
        <v>1437</v>
      </c>
      <c r="H389" s="644"/>
      <c r="I389" s="644"/>
      <c r="J389" s="627"/>
      <c r="K389" s="627"/>
      <c r="L389" s="644"/>
      <c r="M389" s="644"/>
      <c r="N389" s="627"/>
      <c r="O389" s="627"/>
      <c r="P389" s="644">
        <v>0.02</v>
      </c>
      <c r="Q389" s="644">
        <v>32.79</v>
      </c>
      <c r="R389" s="632"/>
      <c r="S389" s="645">
        <v>1639.5</v>
      </c>
    </row>
    <row r="390" spans="1:19" ht="14.4" customHeight="1" x14ac:dyDescent="0.3">
      <c r="A390" s="626" t="s">
        <v>1400</v>
      </c>
      <c r="B390" s="627" t="s">
        <v>1424</v>
      </c>
      <c r="C390" s="627" t="s">
        <v>512</v>
      </c>
      <c r="D390" s="627" t="s">
        <v>1398</v>
      </c>
      <c r="E390" s="627" t="s">
        <v>1425</v>
      </c>
      <c r="F390" s="627" t="s">
        <v>1449</v>
      </c>
      <c r="G390" s="627" t="s">
        <v>641</v>
      </c>
      <c r="H390" s="644"/>
      <c r="I390" s="644"/>
      <c r="J390" s="627"/>
      <c r="K390" s="627"/>
      <c r="L390" s="644"/>
      <c r="M390" s="644"/>
      <c r="N390" s="627"/>
      <c r="O390" s="627"/>
      <c r="P390" s="644">
        <v>0.4</v>
      </c>
      <c r="Q390" s="644">
        <v>2023.47</v>
      </c>
      <c r="R390" s="632"/>
      <c r="S390" s="645">
        <v>5058.6750000000002</v>
      </c>
    </row>
    <row r="391" spans="1:19" ht="14.4" customHeight="1" x14ac:dyDescent="0.3">
      <c r="A391" s="626" t="s">
        <v>1400</v>
      </c>
      <c r="B391" s="627" t="s">
        <v>1424</v>
      </c>
      <c r="C391" s="627" t="s">
        <v>512</v>
      </c>
      <c r="D391" s="627" t="s">
        <v>1398</v>
      </c>
      <c r="E391" s="627" t="s">
        <v>1402</v>
      </c>
      <c r="F391" s="627" t="s">
        <v>1452</v>
      </c>
      <c r="G391" s="627" t="s">
        <v>1453</v>
      </c>
      <c r="H391" s="644"/>
      <c r="I391" s="644"/>
      <c r="J391" s="627"/>
      <c r="K391" s="627"/>
      <c r="L391" s="644"/>
      <c r="M391" s="644"/>
      <c r="N391" s="627"/>
      <c r="O391" s="627"/>
      <c r="P391" s="644">
        <v>1</v>
      </c>
      <c r="Q391" s="644">
        <v>893.9</v>
      </c>
      <c r="R391" s="632"/>
      <c r="S391" s="645">
        <v>893.9</v>
      </c>
    </row>
    <row r="392" spans="1:19" ht="14.4" customHeight="1" x14ac:dyDescent="0.3">
      <c r="A392" s="626" t="s">
        <v>1400</v>
      </c>
      <c r="B392" s="627" t="s">
        <v>1424</v>
      </c>
      <c r="C392" s="627" t="s">
        <v>512</v>
      </c>
      <c r="D392" s="627" t="s">
        <v>1398</v>
      </c>
      <c r="E392" s="627" t="s">
        <v>1407</v>
      </c>
      <c r="F392" s="627" t="s">
        <v>1460</v>
      </c>
      <c r="G392" s="627" t="s">
        <v>1461</v>
      </c>
      <c r="H392" s="644"/>
      <c r="I392" s="644"/>
      <c r="J392" s="627"/>
      <c r="K392" s="627"/>
      <c r="L392" s="644"/>
      <c r="M392" s="644"/>
      <c r="N392" s="627"/>
      <c r="O392" s="627"/>
      <c r="P392" s="644">
        <v>1</v>
      </c>
      <c r="Q392" s="644">
        <v>207</v>
      </c>
      <c r="R392" s="632"/>
      <c r="S392" s="645">
        <v>207</v>
      </c>
    </row>
    <row r="393" spans="1:19" ht="14.4" customHeight="1" x14ac:dyDescent="0.3">
      <c r="A393" s="626" t="s">
        <v>1400</v>
      </c>
      <c r="B393" s="627" t="s">
        <v>1424</v>
      </c>
      <c r="C393" s="627" t="s">
        <v>512</v>
      </c>
      <c r="D393" s="627" t="s">
        <v>1398</v>
      </c>
      <c r="E393" s="627" t="s">
        <v>1407</v>
      </c>
      <c r="F393" s="627" t="s">
        <v>1464</v>
      </c>
      <c r="G393" s="627" t="s">
        <v>1465</v>
      </c>
      <c r="H393" s="644"/>
      <c r="I393" s="644"/>
      <c r="J393" s="627"/>
      <c r="K393" s="627"/>
      <c r="L393" s="644">
        <v>12</v>
      </c>
      <c r="M393" s="644">
        <v>2568</v>
      </c>
      <c r="N393" s="627"/>
      <c r="O393" s="627">
        <v>214</v>
      </c>
      <c r="P393" s="644">
        <v>12</v>
      </c>
      <c r="Q393" s="644">
        <v>2580</v>
      </c>
      <c r="R393" s="632"/>
      <c r="S393" s="645">
        <v>215</v>
      </c>
    </row>
    <row r="394" spans="1:19" ht="14.4" customHeight="1" x14ac:dyDescent="0.3">
      <c r="A394" s="626" t="s">
        <v>1400</v>
      </c>
      <c r="B394" s="627" t="s">
        <v>1424</v>
      </c>
      <c r="C394" s="627" t="s">
        <v>512</v>
      </c>
      <c r="D394" s="627" t="s">
        <v>1398</v>
      </c>
      <c r="E394" s="627" t="s">
        <v>1407</v>
      </c>
      <c r="F394" s="627" t="s">
        <v>1466</v>
      </c>
      <c r="G394" s="627" t="s">
        <v>1467</v>
      </c>
      <c r="H394" s="644"/>
      <c r="I394" s="644"/>
      <c r="J394" s="627"/>
      <c r="K394" s="627"/>
      <c r="L394" s="644">
        <v>16</v>
      </c>
      <c r="M394" s="644">
        <v>2480</v>
      </c>
      <c r="N394" s="627"/>
      <c r="O394" s="627">
        <v>155</v>
      </c>
      <c r="P394" s="644">
        <v>23</v>
      </c>
      <c r="Q394" s="644">
        <v>3588</v>
      </c>
      <c r="R394" s="632"/>
      <c r="S394" s="645">
        <v>156</v>
      </c>
    </row>
    <row r="395" spans="1:19" ht="14.4" customHeight="1" x14ac:dyDescent="0.3">
      <c r="A395" s="626" t="s">
        <v>1400</v>
      </c>
      <c r="B395" s="627" t="s">
        <v>1424</v>
      </c>
      <c r="C395" s="627" t="s">
        <v>512</v>
      </c>
      <c r="D395" s="627" t="s">
        <v>1398</v>
      </c>
      <c r="E395" s="627" t="s">
        <v>1407</v>
      </c>
      <c r="F395" s="627" t="s">
        <v>1468</v>
      </c>
      <c r="G395" s="627" t="s">
        <v>1469</v>
      </c>
      <c r="H395" s="644"/>
      <c r="I395" s="644"/>
      <c r="J395" s="627"/>
      <c r="K395" s="627"/>
      <c r="L395" s="644">
        <v>24</v>
      </c>
      <c r="M395" s="644">
        <v>4488</v>
      </c>
      <c r="N395" s="627"/>
      <c r="O395" s="627">
        <v>187</v>
      </c>
      <c r="P395" s="644">
        <v>31</v>
      </c>
      <c r="Q395" s="644">
        <v>5828</v>
      </c>
      <c r="R395" s="632"/>
      <c r="S395" s="645">
        <v>188</v>
      </c>
    </row>
    <row r="396" spans="1:19" ht="14.4" customHeight="1" x14ac:dyDescent="0.3">
      <c r="A396" s="626" t="s">
        <v>1400</v>
      </c>
      <c r="B396" s="627" t="s">
        <v>1424</v>
      </c>
      <c r="C396" s="627" t="s">
        <v>512</v>
      </c>
      <c r="D396" s="627" t="s">
        <v>1398</v>
      </c>
      <c r="E396" s="627" t="s">
        <v>1407</v>
      </c>
      <c r="F396" s="627" t="s">
        <v>1470</v>
      </c>
      <c r="G396" s="627" t="s">
        <v>1471</v>
      </c>
      <c r="H396" s="644"/>
      <c r="I396" s="644"/>
      <c r="J396" s="627"/>
      <c r="K396" s="627"/>
      <c r="L396" s="644">
        <v>14</v>
      </c>
      <c r="M396" s="644">
        <v>1792</v>
      </c>
      <c r="N396" s="627"/>
      <c r="O396" s="627">
        <v>128</v>
      </c>
      <c r="P396" s="644">
        <v>15</v>
      </c>
      <c r="Q396" s="644">
        <v>1935</v>
      </c>
      <c r="R396" s="632"/>
      <c r="S396" s="645">
        <v>129</v>
      </c>
    </row>
    <row r="397" spans="1:19" ht="14.4" customHeight="1" x14ac:dyDescent="0.3">
      <c r="A397" s="626" t="s">
        <v>1400</v>
      </c>
      <c r="B397" s="627" t="s">
        <v>1424</v>
      </c>
      <c r="C397" s="627" t="s">
        <v>512</v>
      </c>
      <c r="D397" s="627" t="s">
        <v>1398</v>
      </c>
      <c r="E397" s="627" t="s">
        <v>1407</v>
      </c>
      <c r="F397" s="627" t="s">
        <v>1472</v>
      </c>
      <c r="G397" s="627" t="s">
        <v>1473</v>
      </c>
      <c r="H397" s="644"/>
      <c r="I397" s="644"/>
      <c r="J397" s="627"/>
      <c r="K397" s="627"/>
      <c r="L397" s="644">
        <v>11</v>
      </c>
      <c r="M397" s="644">
        <v>2464</v>
      </c>
      <c r="N397" s="627"/>
      <c r="O397" s="627">
        <v>224</v>
      </c>
      <c r="P397" s="644">
        <v>14</v>
      </c>
      <c r="Q397" s="644">
        <v>3150</v>
      </c>
      <c r="R397" s="632"/>
      <c r="S397" s="645">
        <v>225</v>
      </c>
    </row>
    <row r="398" spans="1:19" ht="14.4" customHeight="1" x14ac:dyDescent="0.3">
      <c r="A398" s="626" t="s">
        <v>1400</v>
      </c>
      <c r="B398" s="627" t="s">
        <v>1424</v>
      </c>
      <c r="C398" s="627" t="s">
        <v>512</v>
      </c>
      <c r="D398" s="627" t="s">
        <v>1398</v>
      </c>
      <c r="E398" s="627" t="s">
        <v>1407</v>
      </c>
      <c r="F398" s="627" t="s">
        <v>1474</v>
      </c>
      <c r="G398" s="627" t="s">
        <v>1475</v>
      </c>
      <c r="H398" s="644"/>
      <c r="I398" s="644"/>
      <c r="J398" s="627"/>
      <c r="K398" s="627"/>
      <c r="L398" s="644">
        <v>4</v>
      </c>
      <c r="M398" s="644">
        <v>896</v>
      </c>
      <c r="N398" s="627"/>
      <c r="O398" s="627">
        <v>224</v>
      </c>
      <c r="P398" s="644">
        <v>8</v>
      </c>
      <c r="Q398" s="644">
        <v>1800</v>
      </c>
      <c r="R398" s="632"/>
      <c r="S398" s="645">
        <v>225</v>
      </c>
    </row>
    <row r="399" spans="1:19" ht="14.4" customHeight="1" x14ac:dyDescent="0.3">
      <c r="A399" s="626" t="s">
        <v>1400</v>
      </c>
      <c r="B399" s="627" t="s">
        <v>1424</v>
      </c>
      <c r="C399" s="627" t="s">
        <v>512</v>
      </c>
      <c r="D399" s="627" t="s">
        <v>1398</v>
      </c>
      <c r="E399" s="627" t="s">
        <v>1407</v>
      </c>
      <c r="F399" s="627" t="s">
        <v>1478</v>
      </c>
      <c r="G399" s="627" t="s">
        <v>1479</v>
      </c>
      <c r="H399" s="644"/>
      <c r="I399" s="644"/>
      <c r="J399" s="627"/>
      <c r="K399" s="627"/>
      <c r="L399" s="644">
        <v>51</v>
      </c>
      <c r="M399" s="644">
        <v>11526</v>
      </c>
      <c r="N399" s="627"/>
      <c r="O399" s="627">
        <v>226</v>
      </c>
      <c r="P399" s="644">
        <v>47</v>
      </c>
      <c r="Q399" s="644">
        <v>10669</v>
      </c>
      <c r="R399" s="632"/>
      <c r="S399" s="645">
        <v>227</v>
      </c>
    </row>
    <row r="400" spans="1:19" ht="14.4" customHeight="1" x14ac:dyDescent="0.3">
      <c r="A400" s="626" t="s">
        <v>1400</v>
      </c>
      <c r="B400" s="627" t="s">
        <v>1424</v>
      </c>
      <c r="C400" s="627" t="s">
        <v>512</v>
      </c>
      <c r="D400" s="627" t="s">
        <v>1398</v>
      </c>
      <c r="E400" s="627" t="s">
        <v>1407</v>
      </c>
      <c r="F400" s="627" t="s">
        <v>1488</v>
      </c>
      <c r="G400" s="627" t="s">
        <v>1489</v>
      </c>
      <c r="H400" s="644"/>
      <c r="I400" s="644"/>
      <c r="J400" s="627"/>
      <c r="K400" s="627"/>
      <c r="L400" s="644"/>
      <c r="M400" s="644"/>
      <c r="N400" s="627"/>
      <c r="O400" s="627"/>
      <c r="P400" s="644">
        <v>2</v>
      </c>
      <c r="Q400" s="644">
        <v>708</v>
      </c>
      <c r="R400" s="632"/>
      <c r="S400" s="645">
        <v>354</v>
      </c>
    </row>
    <row r="401" spans="1:19" ht="14.4" customHeight="1" x14ac:dyDescent="0.3">
      <c r="A401" s="626" t="s">
        <v>1400</v>
      </c>
      <c r="B401" s="627" t="s">
        <v>1424</v>
      </c>
      <c r="C401" s="627" t="s">
        <v>512</v>
      </c>
      <c r="D401" s="627" t="s">
        <v>1398</v>
      </c>
      <c r="E401" s="627" t="s">
        <v>1407</v>
      </c>
      <c r="F401" s="627" t="s">
        <v>1492</v>
      </c>
      <c r="G401" s="627" t="s">
        <v>1493</v>
      </c>
      <c r="H401" s="644"/>
      <c r="I401" s="644"/>
      <c r="J401" s="627"/>
      <c r="K401" s="627"/>
      <c r="L401" s="644">
        <v>37</v>
      </c>
      <c r="M401" s="644">
        <v>12802</v>
      </c>
      <c r="N401" s="627"/>
      <c r="O401" s="627">
        <v>346</v>
      </c>
      <c r="P401" s="644">
        <v>33</v>
      </c>
      <c r="Q401" s="644">
        <v>11451</v>
      </c>
      <c r="R401" s="632"/>
      <c r="S401" s="645">
        <v>347</v>
      </c>
    </row>
    <row r="402" spans="1:19" ht="14.4" customHeight="1" x14ac:dyDescent="0.3">
      <c r="A402" s="626" t="s">
        <v>1400</v>
      </c>
      <c r="B402" s="627" t="s">
        <v>1424</v>
      </c>
      <c r="C402" s="627" t="s">
        <v>512</v>
      </c>
      <c r="D402" s="627" t="s">
        <v>1398</v>
      </c>
      <c r="E402" s="627" t="s">
        <v>1407</v>
      </c>
      <c r="F402" s="627" t="s">
        <v>1494</v>
      </c>
      <c r="G402" s="627" t="s">
        <v>1495</v>
      </c>
      <c r="H402" s="644"/>
      <c r="I402" s="644"/>
      <c r="J402" s="627"/>
      <c r="K402" s="627"/>
      <c r="L402" s="644">
        <v>4</v>
      </c>
      <c r="M402" s="644">
        <v>3496</v>
      </c>
      <c r="N402" s="627"/>
      <c r="O402" s="627">
        <v>874</v>
      </c>
      <c r="P402" s="644">
        <v>4</v>
      </c>
      <c r="Q402" s="644">
        <v>3508</v>
      </c>
      <c r="R402" s="632"/>
      <c r="S402" s="645">
        <v>877</v>
      </c>
    </row>
    <row r="403" spans="1:19" ht="14.4" customHeight="1" x14ac:dyDescent="0.3">
      <c r="A403" s="626" t="s">
        <v>1400</v>
      </c>
      <c r="B403" s="627" t="s">
        <v>1424</v>
      </c>
      <c r="C403" s="627" t="s">
        <v>512</v>
      </c>
      <c r="D403" s="627" t="s">
        <v>1398</v>
      </c>
      <c r="E403" s="627" t="s">
        <v>1407</v>
      </c>
      <c r="F403" s="627" t="s">
        <v>1500</v>
      </c>
      <c r="G403" s="627" t="s">
        <v>1501</v>
      </c>
      <c r="H403" s="644"/>
      <c r="I403" s="644"/>
      <c r="J403" s="627"/>
      <c r="K403" s="627"/>
      <c r="L403" s="644">
        <v>23</v>
      </c>
      <c r="M403" s="644">
        <v>118634</v>
      </c>
      <c r="N403" s="627"/>
      <c r="O403" s="627">
        <v>5158</v>
      </c>
      <c r="P403" s="644">
        <v>46</v>
      </c>
      <c r="Q403" s="644">
        <v>237452</v>
      </c>
      <c r="R403" s="632"/>
      <c r="S403" s="645">
        <v>5162</v>
      </c>
    </row>
    <row r="404" spans="1:19" ht="14.4" customHeight="1" x14ac:dyDescent="0.3">
      <c r="A404" s="626" t="s">
        <v>1400</v>
      </c>
      <c r="B404" s="627" t="s">
        <v>1424</v>
      </c>
      <c r="C404" s="627" t="s">
        <v>512</v>
      </c>
      <c r="D404" s="627" t="s">
        <v>1398</v>
      </c>
      <c r="E404" s="627" t="s">
        <v>1407</v>
      </c>
      <c r="F404" s="627" t="s">
        <v>1508</v>
      </c>
      <c r="G404" s="627" t="s">
        <v>1509</v>
      </c>
      <c r="H404" s="644"/>
      <c r="I404" s="644"/>
      <c r="J404" s="627"/>
      <c r="K404" s="627"/>
      <c r="L404" s="644">
        <v>106</v>
      </c>
      <c r="M404" s="644">
        <v>18868</v>
      </c>
      <c r="N404" s="627"/>
      <c r="O404" s="627">
        <v>178</v>
      </c>
      <c r="P404" s="644">
        <v>86</v>
      </c>
      <c r="Q404" s="644">
        <v>15394</v>
      </c>
      <c r="R404" s="632"/>
      <c r="S404" s="645">
        <v>179</v>
      </c>
    </row>
    <row r="405" spans="1:19" ht="14.4" customHeight="1" x14ac:dyDescent="0.3">
      <c r="A405" s="626" t="s">
        <v>1400</v>
      </c>
      <c r="B405" s="627" t="s">
        <v>1424</v>
      </c>
      <c r="C405" s="627" t="s">
        <v>512</v>
      </c>
      <c r="D405" s="627" t="s">
        <v>1398</v>
      </c>
      <c r="E405" s="627" t="s">
        <v>1407</v>
      </c>
      <c r="F405" s="627" t="s">
        <v>1510</v>
      </c>
      <c r="G405" s="627" t="s">
        <v>1511</v>
      </c>
      <c r="H405" s="644"/>
      <c r="I405" s="644"/>
      <c r="J405" s="627"/>
      <c r="K405" s="627"/>
      <c r="L405" s="644">
        <v>21</v>
      </c>
      <c r="M405" s="644">
        <v>43050</v>
      </c>
      <c r="N405" s="627"/>
      <c r="O405" s="627">
        <v>2050</v>
      </c>
      <c r="P405" s="644">
        <v>22</v>
      </c>
      <c r="Q405" s="644">
        <v>45166</v>
      </c>
      <c r="R405" s="632"/>
      <c r="S405" s="645">
        <v>2053</v>
      </c>
    </row>
    <row r="406" spans="1:19" ht="14.4" customHeight="1" x14ac:dyDescent="0.3">
      <c r="A406" s="626" t="s">
        <v>1400</v>
      </c>
      <c r="B406" s="627" t="s">
        <v>1424</v>
      </c>
      <c r="C406" s="627" t="s">
        <v>512</v>
      </c>
      <c r="D406" s="627" t="s">
        <v>1398</v>
      </c>
      <c r="E406" s="627" t="s">
        <v>1407</v>
      </c>
      <c r="F406" s="627" t="s">
        <v>1512</v>
      </c>
      <c r="G406" s="627" t="s">
        <v>1513</v>
      </c>
      <c r="H406" s="644"/>
      <c r="I406" s="644"/>
      <c r="J406" s="627"/>
      <c r="K406" s="627"/>
      <c r="L406" s="644">
        <v>37</v>
      </c>
      <c r="M406" s="644">
        <v>12802</v>
      </c>
      <c r="N406" s="627"/>
      <c r="O406" s="627">
        <v>346</v>
      </c>
      <c r="P406" s="644">
        <v>33</v>
      </c>
      <c r="Q406" s="644">
        <v>11451</v>
      </c>
      <c r="R406" s="632"/>
      <c r="S406" s="645">
        <v>347</v>
      </c>
    </row>
    <row r="407" spans="1:19" ht="14.4" customHeight="1" x14ac:dyDescent="0.3">
      <c r="A407" s="626" t="s">
        <v>1400</v>
      </c>
      <c r="B407" s="627" t="s">
        <v>1424</v>
      </c>
      <c r="C407" s="627" t="s">
        <v>512</v>
      </c>
      <c r="D407" s="627" t="s">
        <v>1398</v>
      </c>
      <c r="E407" s="627" t="s">
        <v>1407</v>
      </c>
      <c r="F407" s="627" t="s">
        <v>1514</v>
      </c>
      <c r="G407" s="627" t="s">
        <v>1515</v>
      </c>
      <c r="H407" s="644"/>
      <c r="I407" s="644"/>
      <c r="J407" s="627"/>
      <c r="K407" s="627"/>
      <c r="L407" s="644">
        <v>1</v>
      </c>
      <c r="M407" s="644">
        <v>308</v>
      </c>
      <c r="N407" s="627"/>
      <c r="O407" s="627">
        <v>308</v>
      </c>
      <c r="P407" s="644">
        <v>1</v>
      </c>
      <c r="Q407" s="644">
        <v>311</v>
      </c>
      <c r="R407" s="632"/>
      <c r="S407" s="645">
        <v>311</v>
      </c>
    </row>
    <row r="408" spans="1:19" ht="14.4" customHeight="1" x14ac:dyDescent="0.3">
      <c r="A408" s="626" t="s">
        <v>1400</v>
      </c>
      <c r="B408" s="627" t="s">
        <v>1424</v>
      </c>
      <c r="C408" s="627" t="s">
        <v>512</v>
      </c>
      <c r="D408" s="627" t="s">
        <v>1398</v>
      </c>
      <c r="E408" s="627" t="s">
        <v>1407</v>
      </c>
      <c r="F408" s="627" t="s">
        <v>1516</v>
      </c>
      <c r="G408" s="627" t="s">
        <v>1517</v>
      </c>
      <c r="H408" s="644"/>
      <c r="I408" s="644"/>
      <c r="J408" s="627"/>
      <c r="K408" s="627"/>
      <c r="L408" s="644">
        <v>2</v>
      </c>
      <c r="M408" s="644">
        <v>5474</v>
      </c>
      <c r="N408" s="627"/>
      <c r="O408" s="627">
        <v>2737</v>
      </c>
      <c r="P408" s="644">
        <v>2</v>
      </c>
      <c r="Q408" s="644">
        <v>5480</v>
      </c>
      <c r="R408" s="632"/>
      <c r="S408" s="645">
        <v>2740</v>
      </c>
    </row>
    <row r="409" spans="1:19" ht="14.4" customHeight="1" x14ac:dyDescent="0.3">
      <c r="A409" s="626" t="s">
        <v>1400</v>
      </c>
      <c r="B409" s="627" t="s">
        <v>1424</v>
      </c>
      <c r="C409" s="627" t="s">
        <v>512</v>
      </c>
      <c r="D409" s="627" t="s">
        <v>1398</v>
      </c>
      <c r="E409" s="627" t="s">
        <v>1407</v>
      </c>
      <c r="F409" s="627" t="s">
        <v>1520</v>
      </c>
      <c r="G409" s="627" t="s">
        <v>1521</v>
      </c>
      <c r="H409" s="644"/>
      <c r="I409" s="644"/>
      <c r="J409" s="627"/>
      <c r="K409" s="627"/>
      <c r="L409" s="644">
        <v>3</v>
      </c>
      <c r="M409" s="644">
        <v>465</v>
      </c>
      <c r="N409" s="627"/>
      <c r="O409" s="627">
        <v>155</v>
      </c>
      <c r="P409" s="644">
        <v>9</v>
      </c>
      <c r="Q409" s="644">
        <v>1404</v>
      </c>
      <c r="R409" s="632"/>
      <c r="S409" s="645">
        <v>156</v>
      </c>
    </row>
    <row r="410" spans="1:19" ht="14.4" customHeight="1" x14ac:dyDescent="0.3">
      <c r="A410" s="626" t="s">
        <v>1400</v>
      </c>
      <c r="B410" s="627" t="s">
        <v>1424</v>
      </c>
      <c r="C410" s="627" t="s">
        <v>512</v>
      </c>
      <c r="D410" s="627" t="s">
        <v>1398</v>
      </c>
      <c r="E410" s="627" t="s">
        <v>1407</v>
      </c>
      <c r="F410" s="627" t="s">
        <v>1526</v>
      </c>
      <c r="G410" s="627" t="s">
        <v>1527</v>
      </c>
      <c r="H410" s="644"/>
      <c r="I410" s="644"/>
      <c r="J410" s="627"/>
      <c r="K410" s="627"/>
      <c r="L410" s="644">
        <v>5</v>
      </c>
      <c r="M410" s="644">
        <v>775</v>
      </c>
      <c r="N410" s="627"/>
      <c r="O410" s="627">
        <v>155</v>
      </c>
      <c r="P410" s="644">
        <v>7</v>
      </c>
      <c r="Q410" s="644">
        <v>1092</v>
      </c>
      <c r="R410" s="632"/>
      <c r="S410" s="645">
        <v>156</v>
      </c>
    </row>
    <row r="411" spans="1:19" ht="14.4" customHeight="1" x14ac:dyDescent="0.3">
      <c r="A411" s="626" t="s">
        <v>1400</v>
      </c>
      <c r="B411" s="627" t="s">
        <v>1424</v>
      </c>
      <c r="C411" s="627" t="s">
        <v>512</v>
      </c>
      <c r="D411" s="627" t="s">
        <v>1398</v>
      </c>
      <c r="E411" s="627" t="s">
        <v>1407</v>
      </c>
      <c r="F411" s="627" t="s">
        <v>1528</v>
      </c>
      <c r="G411" s="627" t="s">
        <v>1529</v>
      </c>
      <c r="H411" s="644"/>
      <c r="I411" s="644"/>
      <c r="J411" s="627"/>
      <c r="K411" s="627"/>
      <c r="L411" s="644">
        <v>4</v>
      </c>
      <c r="M411" s="644">
        <v>800</v>
      </c>
      <c r="N411" s="627"/>
      <c r="O411" s="627">
        <v>200</v>
      </c>
      <c r="P411" s="644">
        <v>9</v>
      </c>
      <c r="Q411" s="644">
        <v>1809</v>
      </c>
      <c r="R411" s="632"/>
      <c r="S411" s="645">
        <v>201</v>
      </c>
    </row>
    <row r="412" spans="1:19" ht="14.4" customHeight="1" x14ac:dyDescent="0.3">
      <c r="A412" s="626" t="s">
        <v>1400</v>
      </c>
      <c r="B412" s="627" t="s">
        <v>1424</v>
      </c>
      <c r="C412" s="627" t="s">
        <v>512</v>
      </c>
      <c r="D412" s="627" t="s">
        <v>1398</v>
      </c>
      <c r="E412" s="627" t="s">
        <v>1407</v>
      </c>
      <c r="F412" s="627" t="s">
        <v>1530</v>
      </c>
      <c r="G412" s="627" t="s">
        <v>1531</v>
      </c>
      <c r="H412" s="644"/>
      <c r="I412" s="644"/>
      <c r="J412" s="627"/>
      <c r="K412" s="627"/>
      <c r="L412" s="644">
        <v>5</v>
      </c>
      <c r="M412" s="644">
        <v>1025</v>
      </c>
      <c r="N412" s="627"/>
      <c r="O412" s="627">
        <v>205</v>
      </c>
      <c r="P412" s="644">
        <v>3</v>
      </c>
      <c r="Q412" s="644">
        <v>621</v>
      </c>
      <c r="R412" s="632"/>
      <c r="S412" s="645">
        <v>207</v>
      </c>
    </row>
    <row r="413" spans="1:19" ht="14.4" customHeight="1" x14ac:dyDescent="0.3">
      <c r="A413" s="626" t="s">
        <v>1400</v>
      </c>
      <c r="B413" s="627" t="s">
        <v>1424</v>
      </c>
      <c r="C413" s="627" t="s">
        <v>512</v>
      </c>
      <c r="D413" s="627" t="s">
        <v>1398</v>
      </c>
      <c r="E413" s="627" t="s">
        <v>1407</v>
      </c>
      <c r="F413" s="627" t="s">
        <v>1532</v>
      </c>
      <c r="G413" s="627" t="s">
        <v>1533</v>
      </c>
      <c r="H413" s="644"/>
      <c r="I413" s="644"/>
      <c r="J413" s="627"/>
      <c r="K413" s="627"/>
      <c r="L413" s="644">
        <v>1</v>
      </c>
      <c r="M413" s="644">
        <v>427</v>
      </c>
      <c r="N413" s="627"/>
      <c r="O413" s="627">
        <v>427</v>
      </c>
      <c r="P413" s="644"/>
      <c r="Q413" s="644"/>
      <c r="R413" s="632"/>
      <c r="S413" s="645"/>
    </row>
    <row r="414" spans="1:19" ht="14.4" customHeight="1" x14ac:dyDescent="0.3">
      <c r="A414" s="626" t="s">
        <v>1400</v>
      </c>
      <c r="B414" s="627" t="s">
        <v>1424</v>
      </c>
      <c r="C414" s="627" t="s">
        <v>512</v>
      </c>
      <c r="D414" s="627" t="s">
        <v>1398</v>
      </c>
      <c r="E414" s="627" t="s">
        <v>1407</v>
      </c>
      <c r="F414" s="627" t="s">
        <v>1536</v>
      </c>
      <c r="G414" s="627" t="s">
        <v>1537</v>
      </c>
      <c r="H414" s="644"/>
      <c r="I414" s="644"/>
      <c r="J414" s="627"/>
      <c r="K414" s="627"/>
      <c r="L414" s="644">
        <v>14</v>
      </c>
      <c r="M414" s="644">
        <v>2282</v>
      </c>
      <c r="N414" s="627"/>
      <c r="O414" s="627">
        <v>163</v>
      </c>
      <c r="P414" s="644">
        <v>21</v>
      </c>
      <c r="Q414" s="644">
        <v>3444</v>
      </c>
      <c r="R414" s="632"/>
      <c r="S414" s="645">
        <v>164</v>
      </c>
    </row>
    <row r="415" spans="1:19" ht="14.4" customHeight="1" x14ac:dyDescent="0.3">
      <c r="A415" s="626" t="s">
        <v>1400</v>
      </c>
      <c r="B415" s="627" t="s">
        <v>1424</v>
      </c>
      <c r="C415" s="627" t="s">
        <v>512</v>
      </c>
      <c r="D415" s="627" t="s">
        <v>1398</v>
      </c>
      <c r="E415" s="627" t="s">
        <v>1407</v>
      </c>
      <c r="F415" s="627" t="s">
        <v>1538</v>
      </c>
      <c r="G415" s="627" t="s">
        <v>1539</v>
      </c>
      <c r="H415" s="644"/>
      <c r="I415" s="644"/>
      <c r="J415" s="627"/>
      <c r="K415" s="627"/>
      <c r="L415" s="644"/>
      <c r="M415" s="644"/>
      <c r="N415" s="627"/>
      <c r="O415" s="627"/>
      <c r="P415" s="644">
        <v>2</v>
      </c>
      <c r="Q415" s="644">
        <v>876</v>
      </c>
      <c r="R415" s="632"/>
      <c r="S415" s="645">
        <v>438</v>
      </c>
    </row>
    <row r="416" spans="1:19" ht="14.4" customHeight="1" x14ac:dyDescent="0.3">
      <c r="A416" s="626" t="s">
        <v>1400</v>
      </c>
      <c r="B416" s="627" t="s">
        <v>1424</v>
      </c>
      <c r="C416" s="627" t="s">
        <v>512</v>
      </c>
      <c r="D416" s="627" t="s">
        <v>1398</v>
      </c>
      <c r="E416" s="627" t="s">
        <v>1407</v>
      </c>
      <c r="F416" s="627" t="s">
        <v>1540</v>
      </c>
      <c r="G416" s="627" t="s">
        <v>1541</v>
      </c>
      <c r="H416" s="644"/>
      <c r="I416" s="644"/>
      <c r="J416" s="627"/>
      <c r="K416" s="627"/>
      <c r="L416" s="644">
        <v>6</v>
      </c>
      <c r="M416" s="644">
        <v>12936</v>
      </c>
      <c r="N416" s="627"/>
      <c r="O416" s="627">
        <v>2156</v>
      </c>
      <c r="P416" s="644">
        <v>10</v>
      </c>
      <c r="Q416" s="644">
        <v>21590</v>
      </c>
      <c r="R416" s="632"/>
      <c r="S416" s="645">
        <v>2159</v>
      </c>
    </row>
    <row r="417" spans="1:19" ht="14.4" customHeight="1" x14ac:dyDescent="0.3">
      <c r="A417" s="626" t="s">
        <v>1400</v>
      </c>
      <c r="B417" s="627" t="s">
        <v>1424</v>
      </c>
      <c r="C417" s="627" t="s">
        <v>512</v>
      </c>
      <c r="D417" s="627" t="s">
        <v>1398</v>
      </c>
      <c r="E417" s="627" t="s">
        <v>1407</v>
      </c>
      <c r="F417" s="627" t="s">
        <v>1542</v>
      </c>
      <c r="G417" s="627" t="s">
        <v>1543</v>
      </c>
      <c r="H417" s="644"/>
      <c r="I417" s="644"/>
      <c r="J417" s="627"/>
      <c r="K417" s="627"/>
      <c r="L417" s="644">
        <v>1</v>
      </c>
      <c r="M417" s="644">
        <v>163</v>
      </c>
      <c r="N417" s="627"/>
      <c r="O417" s="627">
        <v>163</v>
      </c>
      <c r="P417" s="644">
        <v>3</v>
      </c>
      <c r="Q417" s="644">
        <v>492</v>
      </c>
      <c r="R417" s="632"/>
      <c r="S417" s="645">
        <v>164</v>
      </c>
    </row>
    <row r="418" spans="1:19" ht="14.4" customHeight="1" x14ac:dyDescent="0.3">
      <c r="A418" s="626" t="s">
        <v>1400</v>
      </c>
      <c r="B418" s="627" t="s">
        <v>1424</v>
      </c>
      <c r="C418" s="627" t="s">
        <v>512</v>
      </c>
      <c r="D418" s="627" t="s">
        <v>1395</v>
      </c>
      <c r="E418" s="627" t="s">
        <v>1425</v>
      </c>
      <c r="F418" s="627" t="s">
        <v>1438</v>
      </c>
      <c r="G418" s="627" t="s">
        <v>1437</v>
      </c>
      <c r="H418" s="644"/>
      <c r="I418" s="644"/>
      <c r="J418" s="627"/>
      <c r="K418" s="627"/>
      <c r="L418" s="644">
        <v>0.05</v>
      </c>
      <c r="M418" s="644">
        <v>454.76</v>
      </c>
      <c r="N418" s="627"/>
      <c r="O418" s="627">
        <v>9095.1999999999989</v>
      </c>
      <c r="P418" s="644"/>
      <c r="Q418" s="644"/>
      <c r="R418" s="632"/>
      <c r="S418" s="645"/>
    </row>
    <row r="419" spans="1:19" ht="14.4" customHeight="1" x14ac:dyDescent="0.3">
      <c r="A419" s="626" t="s">
        <v>1400</v>
      </c>
      <c r="B419" s="627" t="s">
        <v>1424</v>
      </c>
      <c r="C419" s="627" t="s">
        <v>512</v>
      </c>
      <c r="D419" s="627" t="s">
        <v>1395</v>
      </c>
      <c r="E419" s="627" t="s">
        <v>1425</v>
      </c>
      <c r="F419" s="627" t="s">
        <v>1441</v>
      </c>
      <c r="G419" s="627" t="s">
        <v>1437</v>
      </c>
      <c r="H419" s="644"/>
      <c r="I419" s="644"/>
      <c r="J419" s="627"/>
      <c r="K419" s="627"/>
      <c r="L419" s="644">
        <v>1.03</v>
      </c>
      <c r="M419" s="644">
        <v>1864.51</v>
      </c>
      <c r="N419" s="627"/>
      <c r="O419" s="627">
        <v>1810.2038834951456</v>
      </c>
      <c r="P419" s="644"/>
      <c r="Q419" s="644"/>
      <c r="R419" s="632"/>
      <c r="S419" s="645"/>
    </row>
    <row r="420" spans="1:19" ht="14.4" customHeight="1" x14ac:dyDescent="0.3">
      <c r="A420" s="626" t="s">
        <v>1400</v>
      </c>
      <c r="B420" s="627" t="s">
        <v>1424</v>
      </c>
      <c r="C420" s="627" t="s">
        <v>512</v>
      </c>
      <c r="D420" s="627" t="s">
        <v>1395</v>
      </c>
      <c r="E420" s="627" t="s">
        <v>1425</v>
      </c>
      <c r="F420" s="627" t="s">
        <v>1444</v>
      </c>
      <c r="G420" s="627" t="s">
        <v>1437</v>
      </c>
      <c r="H420" s="644"/>
      <c r="I420" s="644"/>
      <c r="J420" s="627"/>
      <c r="K420" s="627"/>
      <c r="L420" s="644">
        <v>9.0000000000000011E-2</v>
      </c>
      <c r="M420" s="644">
        <v>3055.9700000000003</v>
      </c>
      <c r="N420" s="627"/>
      <c r="O420" s="627">
        <v>33955.222222222219</v>
      </c>
      <c r="P420" s="644"/>
      <c r="Q420" s="644"/>
      <c r="R420" s="632"/>
      <c r="S420" s="645"/>
    </row>
    <row r="421" spans="1:19" ht="14.4" customHeight="1" x14ac:dyDescent="0.3">
      <c r="A421" s="626" t="s">
        <v>1400</v>
      </c>
      <c r="B421" s="627" t="s">
        <v>1424</v>
      </c>
      <c r="C421" s="627" t="s">
        <v>512</v>
      </c>
      <c r="D421" s="627" t="s">
        <v>1395</v>
      </c>
      <c r="E421" s="627" t="s">
        <v>1425</v>
      </c>
      <c r="F421" s="627" t="s">
        <v>1445</v>
      </c>
      <c r="G421" s="627" t="s">
        <v>1437</v>
      </c>
      <c r="H421" s="644"/>
      <c r="I421" s="644"/>
      <c r="J421" s="627"/>
      <c r="K421" s="627"/>
      <c r="L421" s="644"/>
      <c r="M421" s="644"/>
      <c r="N421" s="627"/>
      <c r="O421" s="627"/>
      <c r="P421" s="644">
        <v>1.4500000000000002</v>
      </c>
      <c r="Q421" s="644">
        <v>950.51</v>
      </c>
      <c r="R421" s="632"/>
      <c r="S421" s="645">
        <v>655.52413793103437</v>
      </c>
    </row>
    <row r="422" spans="1:19" ht="14.4" customHeight="1" x14ac:dyDescent="0.3">
      <c r="A422" s="626" t="s">
        <v>1400</v>
      </c>
      <c r="B422" s="627" t="s">
        <v>1424</v>
      </c>
      <c r="C422" s="627" t="s">
        <v>512</v>
      </c>
      <c r="D422" s="627" t="s">
        <v>1395</v>
      </c>
      <c r="E422" s="627" t="s">
        <v>1407</v>
      </c>
      <c r="F422" s="627" t="s">
        <v>1460</v>
      </c>
      <c r="G422" s="627" t="s">
        <v>1461</v>
      </c>
      <c r="H422" s="644"/>
      <c r="I422" s="644"/>
      <c r="J422" s="627"/>
      <c r="K422" s="627"/>
      <c r="L422" s="644"/>
      <c r="M422" s="644"/>
      <c r="N422" s="627"/>
      <c r="O422" s="627"/>
      <c r="P422" s="644">
        <v>1</v>
      </c>
      <c r="Q422" s="644">
        <v>207</v>
      </c>
      <c r="R422" s="632"/>
      <c r="S422" s="645">
        <v>207</v>
      </c>
    </row>
    <row r="423" spans="1:19" ht="14.4" customHeight="1" x14ac:dyDescent="0.3">
      <c r="A423" s="626" t="s">
        <v>1400</v>
      </c>
      <c r="B423" s="627" t="s">
        <v>1424</v>
      </c>
      <c r="C423" s="627" t="s">
        <v>512</v>
      </c>
      <c r="D423" s="627" t="s">
        <v>1395</v>
      </c>
      <c r="E423" s="627" t="s">
        <v>1407</v>
      </c>
      <c r="F423" s="627" t="s">
        <v>1464</v>
      </c>
      <c r="G423" s="627" t="s">
        <v>1465</v>
      </c>
      <c r="H423" s="644">
        <v>6</v>
      </c>
      <c r="I423" s="644">
        <v>1278</v>
      </c>
      <c r="J423" s="627">
        <v>1</v>
      </c>
      <c r="K423" s="627">
        <v>213</v>
      </c>
      <c r="L423" s="644">
        <v>11</v>
      </c>
      <c r="M423" s="644">
        <v>2354</v>
      </c>
      <c r="N423" s="627">
        <v>1.8419405320813771</v>
      </c>
      <c r="O423" s="627">
        <v>214</v>
      </c>
      <c r="P423" s="644">
        <v>2</v>
      </c>
      <c r="Q423" s="644">
        <v>430</v>
      </c>
      <c r="R423" s="632">
        <v>0.33646322378716748</v>
      </c>
      <c r="S423" s="645">
        <v>215</v>
      </c>
    </row>
    <row r="424" spans="1:19" ht="14.4" customHeight="1" x14ac:dyDescent="0.3">
      <c r="A424" s="626" t="s">
        <v>1400</v>
      </c>
      <c r="B424" s="627" t="s">
        <v>1424</v>
      </c>
      <c r="C424" s="627" t="s">
        <v>512</v>
      </c>
      <c r="D424" s="627" t="s">
        <v>1395</v>
      </c>
      <c r="E424" s="627" t="s">
        <v>1407</v>
      </c>
      <c r="F424" s="627" t="s">
        <v>1466</v>
      </c>
      <c r="G424" s="627" t="s">
        <v>1467</v>
      </c>
      <c r="H424" s="644">
        <v>10</v>
      </c>
      <c r="I424" s="644">
        <v>1550</v>
      </c>
      <c r="J424" s="627">
        <v>1</v>
      </c>
      <c r="K424" s="627">
        <v>155</v>
      </c>
      <c r="L424" s="644">
        <v>11</v>
      </c>
      <c r="M424" s="644">
        <v>1705</v>
      </c>
      <c r="N424" s="627">
        <v>1.1000000000000001</v>
      </c>
      <c r="O424" s="627">
        <v>155</v>
      </c>
      <c r="P424" s="644">
        <v>14</v>
      </c>
      <c r="Q424" s="644">
        <v>2184</v>
      </c>
      <c r="R424" s="632">
        <v>1.409032258064516</v>
      </c>
      <c r="S424" s="645">
        <v>156</v>
      </c>
    </row>
    <row r="425" spans="1:19" ht="14.4" customHeight="1" x14ac:dyDescent="0.3">
      <c r="A425" s="626" t="s">
        <v>1400</v>
      </c>
      <c r="B425" s="627" t="s">
        <v>1424</v>
      </c>
      <c r="C425" s="627" t="s">
        <v>512</v>
      </c>
      <c r="D425" s="627" t="s">
        <v>1395</v>
      </c>
      <c r="E425" s="627" t="s">
        <v>1407</v>
      </c>
      <c r="F425" s="627" t="s">
        <v>1468</v>
      </c>
      <c r="G425" s="627" t="s">
        <v>1469</v>
      </c>
      <c r="H425" s="644">
        <v>8</v>
      </c>
      <c r="I425" s="644">
        <v>1496</v>
      </c>
      <c r="J425" s="627">
        <v>1</v>
      </c>
      <c r="K425" s="627">
        <v>187</v>
      </c>
      <c r="L425" s="644">
        <v>23</v>
      </c>
      <c r="M425" s="644">
        <v>4301</v>
      </c>
      <c r="N425" s="627">
        <v>2.875</v>
      </c>
      <c r="O425" s="627">
        <v>187</v>
      </c>
      <c r="P425" s="644">
        <v>13</v>
      </c>
      <c r="Q425" s="644">
        <v>2444</v>
      </c>
      <c r="R425" s="632">
        <v>1.6336898395721926</v>
      </c>
      <c r="S425" s="645">
        <v>188</v>
      </c>
    </row>
    <row r="426" spans="1:19" ht="14.4" customHeight="1" x14ac:dyDescent="0.3">
      <c r="A426" s="626" t="s">
        <v>1400</v>
      </c>
      <c r="B426" s="627" t="s">
        <v>1424</v>
      </c>
      <c r="C426" s="627" t="s">
        <v>512</v>
      </c>
      <c r="D426" s="627" t="s">
        <v>1395</v>
      </c>
      <c r="E426" s="627" t="s">
        <v>1407</v>
      </c>
      <c r="F426" s="627" t="s">
        <v>1470</v>
      </c>
      <c r="G426" s="627" t="s">
        <v>1471</v>
      </c>
      <c r="H426" s="644">
        <v>3</v>
      </c>
      <c r="I426" s="644">
        <v>384</v>
      </c>
      <c r="J426" s="627">
        <v>1</v>
      </c>
      <c r="K426" s="627">
        <v>128</v>
      </c>
      <c r="L426" s="644">
        <v>6</v>
      </c>
      <c r="M426" s="644">
        <v>768</v>
      </c>
      <c r="N426" s="627">
        <v>2</v>
      </c>
      <c r="O426" s="627">
        <v>128</v>
      </c>
      <c r="P426" s="644">
        <v>3</v>
      </c>
      <c r="Q426" s="644">
        <v>387</v>
      </c>
      <c r="R426" s="632">
        <v>1.0078125</v>
      </c>
      <c r="S426" s="645">
        <v>129</v>
      </c>
    </row>
    <row r="427" spans="1:19" ht="14.4" customHeight="1" x14ac:dyDescent="0.3">
      <c r="A427" s="626" t="s">
        <v>1400</v>
      </c>
      <c r="B427" s="627" t="s">
        <v>1424</v>
      </c>
      <c r="C427" s="627" t="s">
        <v>512</v>
      </c>
      <c r="D427" s="627" t="s">
        <v>1395</v>
      </c>
      <c r="E427" s="627" t="s">
        <v>1407</v>
      </c>
      <c r="F427" s="627" t="s">
        <v>1472</v>
      </c>
      <c r="G427" s="627" t="s">
        <v>1473</v>
      </c>
      <c r="H427" s="644">
        <v>11</v>
      </c>
      <c r="I427" s="644">
        <v>2453</v>
      </c>
      <c r="J427" s="627">
        <v>1</v>
      </c>
      <c r="K427" s="627">
        <v>223</v>
      </c>
      <c r="L427" s="644">
        <v>9</v>
      </c>
      <c r="M427" s="644">
        <v>2016</v>
      </c>
      <c r="N427" s="627">
        <v>0.82185079494496538</v>
      </c>
      <c r="O427" s="627">
        <v>224</v>
      </c>
      <c r="P427" s="644">
        <v>4</v>
      </c>
      <c r="Q427" s="644">
        <v>900</v>
      </c>
      <c r="R427" s="632">
        <v>0.36689767631471665</v>
      </c>
      <c r="S427" s="645">
        <v>225</v>
      </c>
    </row>
    <row r="428" spans="1:19" ht="14.4" customHeight="1" x14ac:dyDescent="0.3">
      <c r="A428" s="626" t="s">
        <v>1400</v>
      </c>
      <c r="B428" s="627" t="s">
        <v>1424</v>
      </c>
      <c r="C428" s="627" t="s">
        <v>512</v>
      </c>
      <c r="D428" s="627" t="s">
        <v>1395</v>
      </c>
      <c r="E428" s="627" t="s">
        <v>1407</v>
      </c>
      <c r="F428" s="627" t="s">
        <v>1474</v>
      </c>
      <c r="G428" s="627" t="s">
        <v>1475</v>
      </c>
      <c r="H428" s="644">
        <v>4</v>
      </c>
      <c r="I428" s="644">
        <v>892</v>
      </c>
      <c r="J428" s="627">
        <v>1</v>
      </c>
      <c r="K428" s="627">
        <v>223</v>
      </c>
      <c r="L428" s="644">
        <v>3</v>
      </c>
      <c r="M428" s="644">
        <v>672</v>
      </c>
      <c r="N428" s="627">
        <v>0.75336322869955152</v>
      </c>
      <c r="O428" s="627">
        <v>224</v>
      </c>
      <c r="P428" s="644">
        <v>7</v>
      </c>
      <c r="Q428" s="644">
        <v>1575</v>
      </c>
      <c r="R428" s="632">
        <v>1.7656950672645739</v>
      </c>
      <c r="S428" s="645">
        <v>225</v>
      </c>
    </row>
    <row r="429" spans="1:19" ht="14.4" customHeight="1" x14ac:dyDescent="0.3">
      <c r="A429" s="626" t="s">
        <v>1400</v>
      </c>
      <c r="B429" s="627" t="s">
        <v>1424</v>
      </c>
      <c r="C429" s="627" t="s">
        <v>512</v>
      </c>
      <c r="D429" s="627" t="s">
        <v>1395</v>
      </c>
      <c r="E429" s="627" t="s">
        <v>1407</v>
      </c>
      <c r="F429" s="627" t="s">
        <v>1478</v>
      </c>
      <c r="G429" s="627" t="s">
        <v>1479</v>
      </c>
      <c r="H429" s="644">
        <v>10</v>
      </c>
      <c r="I429" s="644">
        <v>2250</v>
      </c>
      <c r="J429" s="627">
        <v>1</v>
      </c>
      <c r="K429" s="627">
        <v>225</v>
      </c>
      <c r="L429" s="644">
        <v>30</v>
      </c>
      <c r="M429" s="644">
        <v>6780</v>
      </c>
      <c r="N429" s="627">
        <v>3.0133333333333332</v>
      </c>
      <c r="O429" s="627">
        <v>226</v>
      </c>
      <c r="P429" s="644">
        <v>27</v>
      </c>
      <c r="Q429" s="644">
        <v>6129</v>
      </c>
      <c r="R429" s="632">
        <v>2.7240000000000002</v>
      </c>
      <c r="S429" s="645">
        <v>227</v>
      </c>
    </row>
    <row r="430" spans="1:19" ht="14.4" customHeight="1" x14ac:dyDescent="0.3">
      <c r="A430" s="626" t="s">
        <v>1400</v>
      </c>
      <c r="B430" s="627" t="s">
        <v>1424</v>
      </c>
      <c r="C430" s="627" t="s">
        <v>512</v>
      </c>
      <c r="D430" s="627" t="s">
        <v>1395</v>
      </c>
      <c r="E430" s="627" t="s">
        <v>1407</v>
      </c>
      <c r="F430" s="627" t="s">
        <v>1492</v>
      </c>
      <c r="G430" s="627" t="s">
        <v>1493</v>
      </c>
      <c r="H430" s="644">
        <v>13</v>
      </c>
      <c r="I430" s="644">
        <v>4485</v>
      </c>
      <c r="J430" s="627">
        <v>1</v>
      </c>
      <c r="K430" s="627">
        <v>345</v>
      </c>
      <c r="L430" s="644">
        <v>28</v>
      </c>
      <c r="M430" s="644">
        <v>9688</v>
      </c>
      <c r="N430" s="627">
        <v>2.1600891861761427</v>
      </c>
      <c r="O430" s="627">
        <v>346</v>
      </c>
      <c r="P430" s="644">
        <v>26</v>
      </c>
      <c r="Q430" s="644">
        <v>9022</v>
      </c>
      <c r="R430" s="632">
        <v>2.0115942028985505</v>
      </c>
      <c r="S430" s="645">
        <v>347</v>
      </c>
    </row>
    <row r="431" spans="1:19" ht="14.4" customHeight="1" x14ac:dyDescent="0.3">
      <c r="A431" s="626" t="s">
        <v>1400</v>
      </c>
      <c r="B431" s="627" t="s">
        <v>1424</v>
      </c>
      <c r="C431" s="627" t="s">
        <v>512</v>
      </c>
      <c r="D431" s="627" t="s">
        <v>1395</v>
      </c>
      <c r="E431" s="627" t="s">
        <v>1407</v>
      </c>
      <c r="F431" s="627" t="s">
        <v>1494</v>
      </c>
      <c r="G431" s="627" t="s">
        <v>1495</v>
      </c>
      <c r="H431" s="644">
        <v>2</v>
      </c>
      <c r="I431" s="644">
        <v>1746</v>
      </c>
      <c r="J431" s="627">
        <v>1</v>
      </c>
      <c r="K431" s="627">
        <v>873</v>
      </c>
      <c r="L431" s="644">
        <v>2</v>
      </c>
      <c r="M431" s="644">
        <v>1748</v>
      </c>
      <c r="N431" s="627">
        <v>1.0011454753722795</v>
      </c>
      <c r="O431" s="627">
        <v>874</v>
      </c>
      <c r="P431" s="644">
        <v>2</v>
      </c>
      <c r="Q431" s="644">
        <v>1754</v>
      </c>
      <c r="R431" s="632">
        <v>1.004581901489118</v>
      </c>
      <c r="S431" s="645">
        <v>877</v>
      </c>
    </row>
    <row r="432" spans="1:19" ht="14.4" customHeight="1" x14ac:dyDescent="0.3">
      <c r="A432" s="626" t="s">
        <v>1400</v>
      </c>
      <c r="B432" s="627" t="s">
        <v>1424</v>
      </c>
      <c r="C432" s="627" t="s">
        <v>512</v>
      </c>
      <c r="D432" s="627" t="s">
        <v>1395</v>
      </c>
      <c r="E432" s="627" t="s">
        <v>1407</v>
      </c>
      <c r="F432" s="627" t="s">
        <v>1496</v>
      </c>
      <c r="G432" s="627" t="s">
        <v>1497</v>
      </c>
      <c r="H432" s="644"/>
      <c r="I432" s="644"/>
      <c r="J432" s="627"/>
      <c r="K432" s="627"/>
      <c r="L432" s="644"/>
      <c r="M432" s="644"/>
      <c r="N432" s="627"/>
      <c r="O432" s="627"/>
      <c r="P432" s="644">
        <v>1</v>
      </c>
      <c r="Q432" s="644">
        <v>1297</v>
      </c>
      <c r="R432" s="632"/>
      <c r="S432" s="645">
        <v>1297</v>
      </c>
    </row>
    <row r="433" spans="1:19" ht="14.4" customHeight="1" x14ac:dyDescent="0.3">
      <c r="A433" s="626" t="s">
        <v>1400</v>
      </c>
      <c r="B433" s="627" t="s">
        <v>1424</v>
      </c>
      <c r="C433" s="627" t="s">
        <v>512</v>
      </c>
      <c r="D433" s="627" t="s">
        <v>1395</v>
      </c>
      <c r="E433" s="627" t="s">
        <v>1407</v>
      </c>
      <c r="F433" s="627" t="s">
        <v>1508</v>
      </c>
      <c r="G433" s="627" t="s">
        <v>1509</v>
      </c>
      <c r="H433" s="644">
        <v>35</v>
      </c>
      <c r="I433" s="644">
        <v>6195</v>
      </c>
      <c r="J433" s="627">
        <v>1</v>
      </c>
      <c r="K433" s="627">
        <v>177</v>
      </c>
      <c r="L433" s="644">
        <v>86</v>
      </c>
      <c r="M433" s="644">
        <v>15308</v>
      </c>
      <c r="N433" s="627">
        <v>2.4710250201775628</v>
      </c>
      <c r="O433" s="627">
        <v>178</v>
      </c>
      <c r="P433" s="644">
        <v>64</v>
      </c>
      <c r="Q433" s="644">
        <v>11456</v>
      </c>
      <c r="R433" s="632">
        <v>1.849233252623083</v>
      </c>
      <c r="S433" s="645">
        <v>179</v>
      </c>
    </row>
    <row r="434" spans="1:19" ht="14.4" customHeight="1" x14ac:dyDescent="0.3">
      <c r="A434" s="626" t="s">
        <v>1400</v>
      </c>
      <c r="B434" s="627" t="s">
        <v>1424</v>
      </c>
      <c r="C434" s="627" t="s">
        <v>512</v>
      </c>
      <c r="D434" s="627" t="s">
        <v>1395</v>
      </c>
      <c r="E434" s="627" t="s">
        <v>1407</v>
      </c>
      <c r="F434" s="627" t="s">
        <v>1510</v>
      </c>
      <c r="G434" s="627" t="s">
        <v>1511</v>
      </c>
      <c r="H434" s="644"/>
      <c r="I434" s="644"/>
      <c r="J434" s="627"/>
      <c r="K434" s="627"/>
      <c r="L434" s="644">
        <v>26</v>
      </c>
      <c r="M434" s="644">
        <v>53300</v>
      </c>
      <c r="N434" s="627"/>
      <c r="O434" s="627">
        <v>2050</v>
      </c>
      <c r="P434" s="644">
        <v>9</v>
      </c>
      <c r="Q434" s="644">
        <v>18477</v>
      </c>
      <c r="R434" s="632"/>
      <c r="S434" s="645">
        <v>2053</v>
      </c>
    </row>
    <row r="435" spans="1:19" ht="14.4" customHeight="1" x14ac:dyDescent="0.3">
      <c r="A435" s="626" t="s">
        <v>1400</v>
      </c>
      <c r="B435" s="627" t="s">
        <v>1424</v>
      </c>
      <c r="C435" s="627" t="s">
        <v>512</v>
      </c>
      <c r="D435" s="627" t="s">
        <v>1395</v>
      </c>
      <c r="E435" s="627" t="s">
        <v>1407</v>
      </c>
      <c r="F435" s="627" t="s">
        <v>1512</v>
      </c>
      <c r="G435" s="627" t="s">
        <v>1513</v>
      </c>
      <c r="H435" s="644">
        <v>13</v>
      </c>
      <c r="I435" s="644">
        <v>4485</v>
      </c>
      <c r="J435" s="627">
        <v>1</v>
      </c>
      <c r="K435" s="627">
        <v>345</v>
      </c>
      <c r="L435" s="644">
        <v>28</v>
      </c>
      <c r="M435" s="644">
        <v>9688</v>
      </c>
      <c r="N435" s="627">
        <v>2.1600891861761427</v>
      </c>
      <c r="O435" s="627">
        <v>346</v>
      </c>
      <c r="P435" s="644">
        <v>26</v>
      </c>
      <c r="Q435" s="644">
        <v>9022</v>
      </c>
      <c r="R435" s="632">
        <v>2.0115942028985505</v>
      </c>
      <c r="S435" s="645">
        <v>347</v>
      </c>
    </row>
    <row r="436" spans="1:19" ht="14.4" customHeight="1" x14ac:dyDescent="0.3">
      <c r="A436" s="626" t="s">
        <v>1400</v>
      </c>
      <c r="B436" s="627" t="s">
        <v>1424</v>
      </c>
      <c r="C436" s="627" t="s">
        <v>512</v>
      </c>
      <c r="D436" s="627" t="s">
        <v>1395</v>
      </c>
      <c r="E436" s="627" t="s">
        <v>1407</v>
      </c>
      <c r="F436" s="627" t="s">
        <v>1514</v>
      </c>
      <c r="G436" s="627" t="s">
        <v>1515</v>
      </c>
      <c r="H436" s="644">
        <v>1</v>
      </c>
      <c r="I436" s="644">
        <v>308</v>
      </c>
      <c r="J436" s="627">
        <v>1</v>
      </c>
      <c r="K436" s="627">
        <v>308</v>
      </c>
      <c r="L436" s="644"/>
      <c r="M436" s="644"/>
      <c r="N436" s="627"/>
      <c r="O436" s="627"/>
      <c r="P436" s="644"/>
      <c r="Q436" s="644"/>
      <c r="R436" s="632"/>
      <c r="S436" s="645"/>
    </row>
    <row r="437" spans="1:19" ht="14.4" customHeight="1" x14ac:dyDescent="0.3">
      <c r="A437" s="626" t="s">
        <v>1400</v>
      </c>
      <c r="B437" s="627" t="s">
        <v>1424</v>
      </c>
      <c r="C437" s="627" t="s">
        <v>512</v>
      </c>
      <c r="D437" s="627" t="s">
        <v>1395</v>
      </c>
      <c r="E437" s="627" t="s">
        <v>1407</v>
      </c>
      <c r="F437" s="627" t="s">
        <v>1520</v>
      </c>
      <c r="G437" s="627" t="s">
        <v>1521</v>
      </c>
      <c r="H437" s="644">
        <v>2</v>
      </c>
      <c r="I437" s="644">
        <v>308</v>
      </c>
      <c r="J437" s="627">
        <v>1</v>
      </c>
      <c r="K437" s="627">
        <v>154</v>
      </c>
      <c r="L437" s="644">
        <v>1</v>
      </c>
      <c r="M437" s="644">
        <v>155</v>
      </c>
      <c r="N437" s="627">
        <v>0.50324675324675328</v>
      </c>
      <c r="O437" s="627">
        <v>155</v>
      </c>
      <c r="P437" s="644">
        <v>2</v>
      </c>
      <c r="Q437" s="644">
        <v>312</v>
      </c>
      <c r="R437" s="632">
        <v>1.0129870129870129</v>
      </c>
      <c r="S437" s="645">
        <v>156</v>
      </c>
    </row>
    <row r="438" spans="1:19" ht="14.4" customHeight="1" x14ac:dyDescent="0.3">
      <c r="A438" s="626" t="s">
        <v>1400</v>
      </c>
      <c r="B438" s="627" t="s">
        <v>1424</v>
      </c>
      <c r="C438" s="627" t="s">
        <v>512</v>
      </c>
      <c r="D438" s="627" t="s">
        <v>1395</v>
      </c>
      <c r="E438" s="627" t="s">
        <v>1407</v>
      </c>
      <c r="F438" s="627" t="s">
        <v>1526</v>
      </c>
      <c r="G438" s="627" t="s">
        <v>1527</v>
      </c>
      <c r="H438" s="644">
        <v>1</v>
      </c>
      <c r="I438" s="644">
        <v>155</v>
      </c>
      <c r="J438" s="627">
        <v>1</v>
      </c>
      <c r="K438" s="627">
        <v>155</v>
      </c>
      <c r="L438" s="644">
        <v>3</v>
      </c>
      <c r="M438" s="644">
        <v>465</v>
      </c>
      <c r="N438" s="627">
        <v>3</v>
      </c>
      <c r="O438" s="627">
        <v>155</v>
      </c>
      <c r="P438" s="644">
        <v>3</v>
      </c>
      <c r="Q438" s="644">
        <v>468</v>
      </c>
      <c r="R438" s="632">
        <v>3.0193548387096776</v>
      </c>
      <c r="S438" s="645">
        <v>156</v>
      </c>
    </row>
    <row r="439" spans="1:19" ht="14.4" customHeight="1" x14ac:dyDescent="0.3">
      <c r="A439" s="626" t="s">
        <v>1400</v>
      </c>
      <c r="B439" s="627" t="s">
        <v>1424</v>
      </c>
      <c r="C439" s="627" t="s">
        <v>512</v>
      </c>
      <c r="D439" s="627" t="s">
        <v>1395</v>
      </c>
      <c r="E439" s="627" t="s">
        <v>1407</v>
      </c>
      <c r="F439" s="627" t="s">
        <v>1528</v>
      </c>
      <c r="G439" s="627" t="s">
        <v>1529</v>
      </c>
      <c r="H439" s="644">
        <v>5</v>
      </c>
      <c r="I439" s="644">
        <v>995</v>
      </c>
      <c r="J439" s="627">
        <v>1</v>
      </c>
      <c r="K439" s="627">
        <v>199</v>
      </c>
      <c r="L439" s="644"/>
      <c r="M439" s="644"/>
      <c r="N439" s="627"/>
      <c r="O439" s="627"/>
      <c r="P439" s="644"/>
      <c r="Q439" s="644"/>
      <c r="R439" s="632"/>
      <c r="S439" s="645"/>
    </row>
    <row r="440" spans="1:19" ht="14.4" customHeight="1" x14ac:dyDescent="0.3">
      <c r="A440" s="626" t="s">
        <v>1400</v>
      </c>
      <c r="B440" s="627" t="s">
        <v>1424</v>
      </c>
      <c r="C440" s="627" t="s">
        <v>512</v>
      </c>
      <c r="D440" s="627" t="s">
        <v>1395</v>
      </c>
      <c r="E440" s="627" t="s">
        <v>1407</v>
      </c>
      <c r="F440" s="627" t="s">
        <v>1532</v>
      </c>
      <c r="G440" s="627" t="s">
        <v>1533</v>
      </c>
      <c r="H440" s="644"/>
      <c r="I440" s="644"/>
      <c r="J440" s="627"/>
      <c r="K440" s="627"/>
      <c r="L440" s="644">
        <v>2</v>
      </c>
      <c r="M440" s="644">
        <v>854</v>
      </c>
      <c r="N440" s="627"/>
      <c r="O440" s="627">
        <v>427</v>
      </c>
      <c r="P440" s="644"/>
      <c r="Q440" s="644"/>
      <c r="R440" s="632"/>
      <c r="S440" s="645"/>
    </row>
    <row r="441" spans="1:19" ht="14.4" customHeight="1" x14ac:dyDescent="0.3">
      <c r="A441" s="626" t="s">
        <v>1400</v>
      </c>
      <c r="B441" s="627" t="s">
        <v>1424</v>
      </c>
      <c r="C441" s="627" t="s">
        <v>512</v>
      </c>
      <c r="D441" s="627" t="s">
        <v>1395</v>
      </c>
      <c r="E441" s="627" t="s">
        <v>1407</v>
      </c>
      <c r="F441" s="627" t="s">
        <v>1536</v>
      </c>
      <c r="G441" s="627" t="s">
        <v>1537</v>
      </c>
      <c r="H441" s="644">
        <v>13</v>
      </c>
      <c r="I441" s="644">
        <v>2119</v>
      </c>
      <c r="J441" s="627">
        <v>1</v>
      </c>
      <c r="K441" s="627">
        <v>163</v>
      </c>
      <c r="L441" s="644">
        <v>11</v>
      </c>
      <c r="M441" s="644">
        <v>1793</v>
      </c>
      <c r="N441" s="627">
        <v>0.84615384615384615</v>
      </c>
      <c r="O441" s="627">
        <v>163</v>
      </c>
      <c r="P441" s="644">
        <v>7</v>
      </c>
      <c r="Q441" s="644">
        <v>1148</v>
      </c>
      <c r="R441" s="632">
        <v>0.54176498348277491</v>
      </c>
      <c r="S441" s="645">
        <v>164</v>
      </c>
    </row>
    <row r="442" spans="1:19" ht="14.4" customHeight="1" x14ac:dyDescent="0.3">
      <c r="A442" s="626" t="s">
        <v>1400</v>
      </c>
      <c r="B442" s="627" t="s">
        <v>1424</v>
      </c>
      <c r="C442" s="627" t="s">
        <v>512</v>
      </c>
      <c r="D442" s="627" t="s">
        <v>1395</v>
      </c>
      <c r="E442" s="627" t="s">
        <v>1407</v>
      </c>
      <c r="F442" s="627" t="s">
        <v>1540</v>
      </c>
      <c r="G442" s="627" t="s">
        <v>1541</v>
      </c>
      <c r="H442" s="644"/>
      <c r="I442" s="644"/>
      <c r="J442" s="627"/>
      <c r="K442" s="627"/>
      <c r="L442" s="644">
        <v>18</v>
      </c>
      <c r="M442" s="644">
        <v>38808</v>
      </c>
      <c r="N442" s="627"/>
      <c r="O442" s="627">
        <v>2156</v>
      </c>
      <c r="P442" s="644">
        <v>7</v>
      </c>
      <c r="Q442" s="644">
        <v>15113</v>
      </c>
      <c r="R442" s="632"/>
      <c r="S442" s="645">
        <v>2159</v>
      </c>
    </row>
    <row r="443" spans="1:19" ht="14.4" customHeight="1" x14ac:dyDescent="0.3">
      <c r="A443" s="626" t="s">
        <v>1400</v>
      </c>
      <c r="B443" s="627" t="s">
        <v>1424</v>
      </c>
      <c r="C443" s="627" t="s">
        <v>512</v>
      </c>
      <c r="D443" s="627" t="s">
        <v>1395</v>
      </c>
      <c r="E443" s="627" t="s">
        <v>1407</v>
      </c>
      <c r="F443" s="627" t="s">
        <v>1542</v>
      </c>
      <c r="G443" s="627" t="s">
        <v>1543</v>
      </c>
      <c r="H443" s="644"/>
      <c r="I443" s="644"/>
      <c r="J443" s="627"/>
      <c r="K443" s="627"/>
      <c r="L443" s="644">
        <v>2</v>
      </c>
      <c r="M443" s="644">
        <v>326</v>
      </c>
      <c r="N443" s="627"/>
      <c r="O443" s="627">
        <v>163</v>
      </c>
      <c r="P443" s="644"/>
      <c r="Q443" s="644"/>
      <c r="R443" s="632"/>
      <c r="S443" s="645"/>
    </row>
    <row r="444" spans="1:19" ht="14.4" customHeight="1" x14ac:dyDescent="0.3">
      <c r="A444" s="626" t="s">
        <v>1400</v>
      </c>
      <c r="B444" s="627" t="s">
        <v>1424</v>
      </c>
      <c r="C444" s="627" t="s">
        <v>512</v>
      </c>
      <c r="D444" s="627" t="s">
        <v>1393</v>
      </c>
      <c r="E444" s="627" t="s">
        <v>1425</v>
      </c>
      <c r="F444" s="627" t="s">
        <v>1429</v>
      </c>
      <c r="G444" s="627" t="s">
        <v>641</v>
      </c>
      <c r="H444" s="644"/>
      <c r="I444" s="644"/>
      <c r="J444" s="627"/>
      <c r="K444" s="627"/>
      <c r="L444" s="644">
        <v>1.2</v>
      </c>
      <c r="M444" s="644">
        <v>7771.5700000000006</v>
      </c>
      <c r="N444" s="627"/>
      <c r="O444" s="627">
        <v>6476.3083333333343</v>
      </c>
      <c r="P444" s="644"/>
      <c r="Q444" s="644"/>
      <c r="R444" s="632"/>
      <c r="S444" s="645"/>
    </row>
    <row r="445" spans="1:19" ht="14.4" customHeight="1" x14ac:dyDescent="0.3">
      <c r="A445" s="626" t="s">
        <v>1400</v>
      </c>
      <c r="B445" s="627" t="s">
        <v>1424</v>
      </c>
      <c r="C445" s="627" t="s">
        <v>512</v>
      </c>
      <c r="D445" s="627" t="s">
        <v>1393</v>
      </c>
      <c r="E445" s="627" t="s">
        <v>1425</v>
      </c>
      <c r="F445" s="627" t="s">
        <v>1439</v>
      </c>
      <c r="G445" s="627" t="s">
        <v>1440</v>
      </c>
      <c r="H445" s="644"/>
      <c r="I445" s="644"/>
      <c r="J445" s="627"/>
      <c r="K445" s="627"/>
      <c r="L445" s="644">
        <v>0.1</v>
      </c>
      <c r="M445" s="644">
        <v>194.93</v>
      </c>
      <c r="N445" s="627"/>
      <c r="O445" s="627">
        <v>1949.3</v>
      </c>
      <c r="P445" s="644"/>
      <c r="Q445" s="644"/>
      <c r="R445" s="632"/>
      <c r="S445" s="645"/>
    </row>
    <row r="446" spans="1:19" ht="14.4" customHeight="1" x14ac:dyDescent="0.3">
      <c r="A446" s="626" t="s">
        <v>1400</v>
      </c>
      <c r="B446" s="627" t="s">
        <v>1424</v>
      </c>
      <c r="C446" s="627" t="s">
        <v>512</v>
      </c>
      <c r="D446" s="627" t="s">
        <v>1393</v>
      </c>
      <c r="E446" s="627" t="s">
        <v>1425</v>
      </c>
      <c r="F446" s="627" t="s">
        <v>1444</v>
      </c>
      <c r="G446" s="627" t="s">
        <v>1437</v>
      </c>
      <c r="H446" s="644"/>
      <c r="I446" s="644"/>
      <c r="J446" s="627"/>
      <c r="K446" s="627"/>
      <c r="L446" s="644">
        <v>0.04</v>
      </c>
      <c r="M446" s="644">
        <v>1200.56</v>
      </c>
      <c r="N446" s="627"/>
      <c r="O446" s="627">
        <v>30013.999999999996</v>
      </c>
      <c r="P446" s="644"/>
      <c r="Q446" s="644"/>
      <c r="R446" s="632"/>
      <c r="S446" s="645"/>
    </row>
    <row r="447" spans="1:19" ht="14.4" customHeight="1" x14ac:dyDescent="0.3">
      <c r="A447" s="626" t="s">
        <v>1400</v>
      </c>
      <c r="B447" s="627" t="s">
        <v>1424</v>
      </c>
      <c r="C447" s="627" t="s">
        <v>512</v>
      </c>
      <c r="D447" s="627" t="s">
        <v>1393</v>
      </c>
      <c r="E447" s="627" t="s">
        <v>1425</v>
      </c>
      <c r="F447" s="627" t="s">
        <v>1448</v>
      </c>
      <c r="G447" s="627" t="s">
        <v>641</v>
      </c>
      <c r="H447" s="644"/>
      <c r="I447" s="644"/>
      <c r="J447" s="627"/>
      <c r="K447" s="627"/>
      <c r="L447" s="644"/>
      <c r="M447" s="644"/>
      <c r="N447" s="627"/>
      <c r="O447" s="627"/>
      <c r="P447" s="644">
        <v>0.66</v>
      </c>
      <c r="Q447" s="644">
        <v>961.34</v>
      </c>
      <c r="R447" s="632"/>
      <c r="S447" s="645">
        <v>1456.5757575757575</v>
      </c>
    </row>
    <row r="448" spans="1:19" ht="14.4" customHeight="1" x14ac:dyDescent="0.3">
      <c r="A448" s="626" t="s">
        <v>1400</v>
      </c>
      <c r="B448" s="627" t="s">
        <v>1424</v>
      </c>
      <c r="C448" s="627" t="s">
        <v>512</v>
      </c>
      <c r="D448" s="627" t="s">
        <v>1393</v>
      </c>
      <c r="E448" s="627" t="s">
        <v>1425</v>
      </c>
      <c r="F448" s="627" t="s">
        <v>1449</v>
      </c>
      <c r="G448" s="627" t="s">
        <v>641</v>
      </c>
      <c r="H448" s="644"/>
      <c r="I448" s="644"/>
      <c r="J448" s="627"/>
      <c r="K448" s="627"/>
      <c r="L448" s="644"/>
      <c r="M448" s="644"/>
      <c r="N448" s="627"/>
      <c r="O448" s="627"/>
      <c r="P448" s="644">
        <v>0.2</v>
      </c>
      <c r="Q448" s="644">
        <v>728.21</v>
      </c>
      <c r="R448" s="632"/>
      <c r="S448" s="645">
        <v>3641.05</v>
      </c>
    </row>
    <row r="449" spans="1:19" ht="14.4" customHeight="1" x14ac:dyDescent="0.3">
      <c r="A449" s="626" t="s">
        <v>1400</v>
      </c>
      <c r="B449" s="627" t="s">
        <v>1424</v>
      </c>
      <c r="C449" s="627" t="s">
        <v>512</v>
      </c>
      <c r="D449" s="627" t="s">
        <v>1393</v>
      </c>
      <c r="E449" s="627" t="s">
        <v>1407</v>
      </c>
      <c r="F449" s="627" t="s">
        <v>1464</v>
      </c>
      <c r="G449" s="627" t="s">
        <v>1465</v>
      </c>
      <c r="H449" s="644"/>
      <c r="I449" s="644"/>
      <c r="J449" s="627"/>
      <c r="K449" s="627"/>
      <c r="L449" s="644">
        <v>7</v>
      </c>
      <c r="M449" s="644">
        <v>1498</v>
      </c>
      <c r="N449" s="627"/>
      <c r="O449" s="627">
        <v>214</v>
      </c>
      <c r="P449" s="644">
        <v>9</v>
      </c>
      <c r="Q449" s="644">
        <v>1935</v>
      </c>
      <c r="R449" s="632"/>
      <c r="S449" s="645">
        <v>215</v>
      </c>
    </row>
    <row r="450" spans="1:19" ht="14.4" customHeight="1" x14ac:dyDescent="0.3">
      <c r="A450" s="626" t="s">
        <v>1400</v>
      </c>
      <c r="B450" s="627" t="s">
        <v>1424</v>
      </c>
      <c r="C450" s="627" t="s">
        <v>512</v>
      </c>
      <c r="D450" s="627" t="s">
        <v>1393</v>
      </c>
      <c r="E450" s="627" t="s">
        <v>1407</v>
      </c>
      <c r="F450" s="627" t="s">
        <v>1466</v>
      </c>
      <c r="G450" s="627" t="s">
        <v>1467</v>
      </c>
      <c r="H450" s="644"/>
      <c r="I450" s="644"/>
      <c r="J450" s="627"/>
      <c r="K450" s="627"/>
      <c r="L450" s="644">
        <v>6</v>
      </c>
      <c r="M450" s="644">
        <v>930</v>
      </c>
      <c r="N450" s="627"/>
      <c r="O450" s="627">
        <v>155</v>
      </c>
      <c r="P450" s="644">
        <v>16</v>
      </c>
      <c r="Q450" s="644">
        <v>2496</v>
      </c>
      <c r="R450" s="632"/>
      <c r="S450" s="645">
        <v>156</v>
      </c>
    </row>
    <row r="451" spans="1:19" ht="14.4" customHeight="1" x14ac:dyDescent="0.3">
      <c r="A451" s="626" t="s">
        <v>1400</v>
      </c>
      <c r="B451" s="627" t="s">
        <v>1424</v>
      </c>
      <c r="C451" s="627" t="s">
        <v>512</v>
      </c>
      <c r="D451" s="627" t="s">
        <v>1393</v>
      </c>
      <c r="E451" s="627" t="s">
        <v>1407</v>
      </c>
      <c r="F451" s="627" t="s">
        <v>1468</v>
      </c>
      <c r="G451" s="627" t="s">
        <v>1469</v>
      </c>
      <c r="H451" s="644"/>
      <c r="I451" s="644"/>
      <c r="J451" s="627"/>
      <c r="K451" s="627"/>
      <c r="L451" s="644">
        <v>14</v>
      </c>
      <c r="M451" s="644">
        <v>2618</v>
      </c>
      <c r="N451" s="627"/>
      <c r="O451" s="627">
        <v>187</v>
      </c>
      <c r="P451" s="644">
        <v>40</v>
      </c>
      <c r="Q451" s="644">
        <v>7520</v>
      </c>
      <c r="R451" s="632"/>
      <c r="S451" s="645">
        <v>188</v>
      </c>
    </row>
    <row r="452" spans="1:19" ht="14.4" customHeight="1" x14ac:dyDescent="0.3">
      <c r="A452" s="626" t="s">
        <v>1400</v>
      </c>
      <c r="B452" s="627" t="s">
        <v>1424</v>
      </c>
      <c r="C452" s="627" t="s">
        <v>512</v>
      </c>
      <c r="D452" s="627" t="s">
        <v>1393</v>
      </c>
      <c r="E452" s="627" t="s">
        <v>1407</v>
      </c>
      <c r="F452" s="627" t="s">
        <v>1470</v>
      </c>
      <c r="G452" s="627" t="s">
        <v>1471</v>
      </c>
      <c r="H452" s="644"/>
      <c r="I452" s="644"/>
      <c r="J452" s="627"/>
      <c r="K452" s="627"/>
      <c r="L452" s="644">
        <v>12</v>
      </c>
      <c r="M452" s="644">
        <v>1536</v>
      </c>
      <c r="N452" s="627"/>
      <c r="O452" s="627">
        <v>128</v>
      </c>
      <c r="P452" s="644">
        <v>18</v>
      </c>
      <c r="Q452" s="644">
        <v>2322</v>
      </c>
      <c r="R452" s="632"/>
      <c r="S452" s="645">
        <v>129</v>
      </c>
    </row>
    <row r="453" spans="1:19" ht="14.4" customHeight="1" x14ac:dyDescent="0.3">
      <c r="A453" s="626" t="s">
        <v>1400</v>
      </c>
      <c r="B453" s="627" t="s">
        <v>1424</v>
      </c>
      <c r="C453" s="627" t="s">
        <v>512</v>
      </c>
      <c r="D453" s="627" t="s">
        <v>1393</v>
      </c>
      <c r="E453" s="627" t="s">
        <v>1407</v>
      </c>
      <c r="F453" s="627" t="s">
        <v>1472</v>
      </c>
      <c r="G453" s="627" t="s">
        <v>1473</v>
      </c>
      <c r="H453" s="644"/>
      <c r="I453" s="644"/>
      <c r="J453" s="627"/>
      <c r="K453" s="627"/>
      <c r="L453" s="644">
        <v>14</v>
      </c>
      <c r="M453" s="644">
        <v>3136</v>
      </c>
      <c r="N453" s="627"/>
      <c r="O453" s="627">
        <v>224</v>
      </c>
      <c r="P453" s="644">
        <v>6</v>
      </c>
      <c r="Q453" s="644">
        <v>1350</v>
      </c>
      <c r="R453" s="632"/>
      <c r="S453" s="645">
        <v>225</v>
      </c>
    </row>
    <row r="454" spans="1:19" ht="14.4" customHeight="1" x14ac:dyDescent="0.3">
      <c r="A454" s="626" t="s">
        <v>1400</v>
      </c>
      <c r="B454" s="627" t="s">
        <v>1424</v>
      </c>
      <c r="C454" s="627" t="s">
        <v>512</v>
      </c>
      <c r="D454" s="627" t="s">
        <v>1393</v>
      </c>
      <c r="E454" s="627" t="s">
        <v>1407</v>
      </c>
      <c r="F454" s="627" t="s">
        <v>1474</v>
      </c>
      <c r="G454" s="627" t="s">
        <v>1475</v>
      </c>
      <c r="H454" s="644"/>
      <c r="I454" s="644"/>
      <c r="J454" s="627"/>
      <c r="K454" s="627"/>
      <c r="L454" s="644">
        <v>11</v>
      </c>
      <c r="M454" s="644">
        <v>2464</v>
      </c>
      <c r="N454" s="627"/>
      <c r="O454" s="627">
        <v>224</v>
      </c>
      <c r="P454" s="644">
        <v>6</v>
      </c>
      <c r="Q454" s="644">
        <v>1350</v>
      </c>
      <c r="R454" s="632"/>
      <c r="S454" s="645">
        <v>225</v>
      </c>
    </row>
    <row r="455" spans="1:19" ht="14.4" customHeight="1" x14ac:dyDescent="0.3">
      <c r="A455" s="626" t="s">
        <v>1400</v>
      </c>
      <c r="B455" s="627" t="s">
        <v>1424</v>
      </c>
      <c r="C455" s="627" t="s">
        <v>512</v>
      </c>
      <c r="D455" s="627" t="s">
        <v>1393</v>
      </c>
      <c r="E455" s="627" t="s">
        <v>1407</v>
      </c>
      <c r="F455" s="627" t="s">
        <v>1478</v>
      </c>
      <c r="G455" s="627" t="s">
        <v>1479</v>
      </c>
      <c r="H455" s="644"/>
      <c r="I455" s="644"/>
      <c r="J455" s="627"/>
      <c r="K455" s="627"/>
      <c r="L455" s="644">
        <v>19</v>
      </c>
      <c r="M455" s="644">
        <v>4294</v>
      </c>
      <c r="N455" s="627"/>
      <c r="O455" s="627">
        <v>226</v>
      </c>
      <c r="P455" s="644">
        <v>29</v>
      </c>
      <c r="Q455" s="644">
        <v>6583</v>
      </c>
      <c r="R455" s="632"/>
      <c r="S455" s="645">
        <v>227</v>
      </c>
    </row>
    <row r="456" spans="1:19" ht="14.4" customHeight="1" x14ac:dyDescent="0.3">
      <c r="A456" s="626" t="s">
        <v>1400</v>
      </c>
      <c r="B456" s="627" t="s">
        <v>1424</v>
      </c>
      <c r="C456" s="627" t="s">
        <v>512</v>
      </c>
      <c r="D456" s="627" t="s">
        <v>1393</v>
      </c>
      <c r="E456" s="627" t="s">
        <v>1407</v>
      </c>
      <c r="F456" s="627" t="s">
        <v>1492</v>
      </c>
      <c r="G456" s="627" t="s">
        <v>1493</v>
      </c>
      <c r="H456" s="644"/>
      <c r="I456" s="644"/>
      <c r="J456" s="627"/>
      <c r="K456" s="627"/>
      <c r="L456" s="644">
        <v>19</v>
      </c>
      <c r="M456" s="644">
        <v>6574</v>
      </c>
      <c r="N456" s="627"/>
      <c r="O456" s="627">
        <v>346</v>
      </c>
      <c r="P456" s="644">
        <v>36</v>
      </c>
      <c r="Q456" s="644">
        <v>12492</v>
      </c>
      <c r="R456" s="632"/>
      <c r="S456" s="645">
        <v>347</v>
      </c>
    </row>
    <row r="457" spans="1:19" ht="14.4" customHeight="1" x14ac:dyDescent="0.3">
      <c r="A457" s="626" t="s">
        <v>1400</v>
      </c>
      <c r="B457" s="627" t="s">
        <v>1424</v>
      </c>
      <c r="C457" s="627" t="s">
        <v>512</v>
      </c>
      <c r="D457" s="627" t="s">
        <v>1393</v>
      </c>
      <c r="E457" s="627" t="s">
        <v>1407</v>
      </c>
      <c r="F457" s="627" t="s">
        <v>1494</v>
      </c>
      <c r="G457" s="627" t="s">
        <v>1495</v>
      </c>
      <c r="H457" s="644"/>
      <c r="I457" s="644"/>
      <c r="J457" s="627"/>
      <c r="K457" s="627"/>
      <c r="L457" s="644">
        <v>3</v>
      </c>
      <c r="M457" s="644">
        <v>2622</v>
      </c>
      <c r="N457" s="627"/>
      <c r="O457" s="627">
        <v>874</v>
      </c>
      <c r="P457" s="644">
        <v>9</v>
      </c>
      <c r="Q457" s="644">
        <v>7893</v>
      </c>
      <c r="R457" s="632"/>
      <c r="S457" s="645">
        <v>877</v>
      </c>
    </row>
    <row r="458" spans="1:19" ht="14.4" customHeight="1" x14ac:dyDescent="0.3">
      <c r="A458" s="626" t="s">
        <v>1400</v>
      </c>
      <c r="B458" s="627" t="s">
        <v>1424</v>
      </c>
      <c r="C458" s="627" t="s">
        <v>512</v>
      </c>
      <c r="D458" s="627" t="s">
        <v>1393</v>
      </c>
      <c r="E458" s="627" t="s">
        <v>1407</v>
      </c>
      <c r="F458" s="627" t="s">
        <v>1496</v>
      </c>
      <c r="G458" s="627" t="s">
        <v>1497</v>
      </c>
      <c r="H458" s="644"/>
      <c r="I458" s="644"/>
      <c r="J458" s="627"/>
      <c r="K458" s="627"/>
      <c r="L458" s="644">
        <v>1</v>
      </c>
      <c r="M458" s="644">
        <v>1294</v>
      </c>
      <c r="N458" s="627"/>
      <c r="O458" s="627">
        <v>1294</v>
      </c>
      <c r="P458" s="644"/>
      <c r="Q458" s="644"/>
      <c r="R458" s="632"/>
      <c r="S458" s="645"/>
    </row>
    <row r="459" spans="1:19" ht="14.4" customHeight="1" x14ac:dyDescent="0.3">
      <c r="A459" s="626" t="s">
        <v>1400</v>
      </c>
      <c r="B459" s="627" t="s">
        <v>1424</v>
      </c>
      <c r="C459" s="627" t="s">
        <v>512</v>
      </c>
      <c r="D459" s="627" t="s">
        <v>1393</v>
      </c>
      <c r="E459" s="627" t="s">
        <v>1407</v>
      </c>
      <c r="F459" s="627" t="s">
        <v>1498</v>
      </c>
      <c r="G459" s="627" t="s">
        <v>1499</v>
      </c>
      <c r="H459" s="644"/>
      <c r="I459" s="644"/>
      <c r="J459" s="627"/>
      <c r="K459" s="627"/>
      <c r="L459" s="644">
        <v>1</v>
      </c>
      <c r="M459" s="644">
        <v>1178</v>
      </c>
      <c r="N459" s="627"/>
      <c r="O459" s="627">
        <v>1178</v>
      </c>
      <c r="P459" s="644"/>
      <c r="Q459" s="644"/>
      <c r="R459" s="632"/>
      <c r="S459" s="645"/>
    </row>
    <row r="460" spans="1:19" ht="14.4" customHeight="1" x14ac:dyDescent="0.3">
      <c r="A460" s="626" t="s">
        <v>1400</v>
      </c>
      <c r="B460" s="627" t="s">
        <v>1424</v>
      </c>
      <c r="C460" s="627" t="s">
        <v>512</v>
      </c>
      <c r="D460" s="627" t="s">
        <v>1393</v>
      </c>
      <c r="E460" s="627" t="s">
        <v>1407</v>
      </c>
      <c r="F460" s="627" t="s">
        <v>1500</v>
      </c>
      <c r="G460" s="627" t="s">
        <v>1501</v>
      </c>
      <c r="H460" s="644"/>
      <c r="I460" s="644"/>
      <c r="J460" s="627"/>
      <c r="K460" s="627"/>
      <c r="L460" s="644">
        <v>24</v>
      </c>
      <c r="M460" s="644">
        <v>123792</v>
      </c>
      <c r="N460" s="627"/>
      <c r="O460" s="627">
        <v>5158</v>
      </c>
      <c r="P460" s="644">
        <v>45</v>
      </c>
      <c r="Q460" s="644">
        <v>232290</v>
      </c>
      <c r="R460" s="632"/>
      <c r="S460" s="645">
        <v>5162</v>
      </c>
    </row>
    <row r="461" spans="1:19" ht="14.4" customHeight="1" x14ac:dyDescent="0.3">
      <c r="A461" s="626" t="s">
        <v>1400</v>
      </c>
      <c r="B461" s="627" t="s">
        <v>1424</v>
      </c>
      <c r="C461" s="627" t="s">
        <v>512</v>
      </c>
      <c r="D461" s="627" t="s">
        <v>1393</v>
      </c>
      <c r="E461" s="627" t="s">
        <v>1407</v>
      </c>
      <c r="F461" s="627" t="s">
        <v>1504</v>
      </c>
      <c r="G461" s="627" t="s">
        <v>1505</v>
      </c>
      <c r="H461" s="644"/>
      <c r="I461" s="644"/>
      <c r="J461" s="627"/>
      <c r="K461" s="627"/>
      <c r="L461" s="644"/>
      <c r="M461" s="644"/>
      <c r="N461" s="627"/>
      <c r="O461" s="627"/>
      <c r="P461" s="644">
        <v>1</v>
      </c>
      <c r="Q461" s="644">
        <v>5626</v>
      </c>
      <c r="R461" s="632"/>
      <c r="S461" s="645">
        <v>5626</v>
      </c>
    </row>
    <row r="462" spans="1:19" ht="14.4" customHeight="1" x14ac:dyDescent="0.3">
      <c r="A462" s="626" t="s">
        <v>1400</v>
      </c>
      <c r="B462" s="627" t="s">
        <v>1424</v>
      </c>
      <c r="C462" s="627" t="s">
        <v>512</v>
      </c>
      <c r="D462" s="627" t="s">
        <v>1393</v>
      </c>
      <c r="E462" s="627" t="s">
        <v>1407</v>
      </c>
      <c r="F462" s="627" t="s">
        <v>1508</v>
      </c>
      <c r="G462" s="627" t="s">
        <v>1509</v>
      </c>
      <c r="H462" s="644"/>
      <c r="I462" s="644"/>
      <c r="J462" s="627"/>
      <c r="K462" s="627"/>
      <c r="L462" s="644">
        <v>61</v>
      </c>
      <c r="M462" s="644">
        <v>10858</v>
      </c>
      <c r="N462" s="627"/>
      <c r="O462" s="627">
        <v>178</v>
      </c>
      <c r="P462" s="644">
        <v>78</v>
      </c>
      <c r="Q462" s="644">
        <v>13962</v>
      </c>
      <c r="R462" s="632"/>
      <c r="S462" s="645">
        <v>179</v>
      </c>
    </row>
    <row r="463" spans="1:19" ht="14.4" customHeight="1" x14ac:dyDescent="0.3">
      <c r="A463" s="626" t="s">
        <v>1400</v>
      </c>
      <c r="B463" s="627" t="s">
        <v>1424</v>
      </c>
      <c r="C463" s="627" t="s">
        <v>512</v>
      </c>
      <c r="D463" s="627" t="s">
        <v>1393</v>
      </c>
      <c r="E463" s="627" t="s">
        <v>1407</v>
      </c>
      <c r="F463" s="627" t="s">
        <v>1510</v>
      </c>
      <c r="G463" s="627" t="s">
        <v>1511</v>
      </c>
      <c r="H463" s="644"/>
      <c r="I463" s="644"/>
      <c r="J463" s="627"/>
      <c r="K463" s="627"/>
      <c r="L463" s="644">
        <v>4</v>
      </c>
      <c r="M463" s="644">
        <v>8200</v>
      </c>
      <c r="N463" s="627"/>
      <c r="O463" s="627">
        <v>2050</v>
      </c>
      <c r="P463" s="644">
        <v>1</v>
      </c>
      <c r="Q463" s="644">
        <v>2053</v>
      </c>
      <c r="R463" s="632"/>
      <c r="S463" s="645">
        <v>2053</v>
      </c>
    </row>
    <row r="464" spans="1:19" ht="14.4" customHeight="1" x14ac:dyDescent="0.3">
      <c r="A464" s="626" t="s">
        <v>1400</v>
      </c>
      <c r="B464" s="627" t="s">
        <v>1424</v>
      </c>
      <c r="C464" s="627" t="s">
        <v>512</v>
      </c>
      <c r="D464" s="627" t="s">
        <v>1393</v>
      </c>
      <c r="E464" s="627" t="s">
        <v>1407</v>
      </c>
      <c r="F464" s="627" t="s">
        <v>1512</v>
      </c>
      <c r="G464" s="627" t="s">
        <v>1513</v>
      </c>
      <c r="H464" s="644"/>
      <c r="I464" s="644"/>
      <c r="J464" s="627"/>
      <c r="K464" s="627"/>
      <c r="L464" s="644">
        <v>19</v>
      </c>
      <c r="M464" s="644">
        <v>6574</v>
      </c>
      <c r="N464" s="627"/>
      <c r="O464" s="627">
        <v>346</v>
      </c>
      <c r="P464" s="644">
        <v>38</v>
      </c>
      <c r="Q464" s="644">
        <v>13186</v>
      </c>
      <c r="R464" s="632"/>
      <c r="S464" s="645">
        <v>347</v>
      </c>
    </row>
    <row r="465" spans="1:19" ht="14.4" customHeight="1" x14ac:dyDescent="0.3">
      <c r="A465" s="626" t="s">
        <v>1400</v>
      </c>
      <c r="B465" s="627" t="s">
        <v>1424</v>
      </c>
      <c r="C465" s="627" t="s">
        <v>512</v>
      </c>
      <c r="D465" s="627" t="s">
        <v>1393</v>
      </c>
      <c r="E465" s="627" t="s">
        <v>1407</v>
      </c>
      <c r="F465" s="627" t="s">
        <v>1514</v>
      </c>
      <c r="G465" s="627" t="s">
        <v>1515</v>
      </c>
      <c r="H465" s="644"/>
      <c r="I465" s="644"/>
      <c r="J465" s="627"/>
      <c r="K465" s="627"/>
      <c r="L465" s="644">
        <v>2</v>
      </c>
      <c r="M465" s="644">
        <v>616</v>
      </c>
      <c r="N465" s="627"/>
      <c r="O465" s="627">
        <v>308</v>
      </c>
      <c r="P465" s="644">
        <v>2</v>
      </c>
      <c r="Q465" s="644">
        <v>622</v>
      </c>
      <c r="R465" s="632"/>
      <c r="S465" s="645">
        <v>311</v>
      </c>
    </row>
    <row r="466" spans="1:19" ht="14.4" customHeight="1" x14ac:dyDescent="0.3">
      <c r="A466" s="626" t="s">
        <v>1400</v>
      </c>
      <c r="B466" s="627" t="s">
        <v>1424</v>
      </c>
      <c r="C466" s="627" t="s">
        <v>512</v>
      </c>
      <c r="D466" s="627" t="s">
        <v>1393</v>
      </c>
      <c r="E466" s="627" t="s">
        <v>1407</v>
      </c>
      <c r="F466" s="627" t="s">
        <v>1516</v>
      </c>
      <c r="G466" s="627" t="s">
        <v>1517</v>
      </c>
      <c r="H466" s="644"/>
      <c r="I466" s="644"/>
      <c r="J466" s="627"/>
      <c r="K466" s="627"/>
      <c r="L466" s="644">
        <v>2</v>
      </c>
      <c r="M466" s="644">
        <v>5474</v>
      </c>
      <c r="N466" s="627"/>
      <c r="O466" s="627">
        <v>2737</v>
      </c>
      <c r="P466" s="644">
        <v>3</v>
      </c>
      <c r="Q466" s="644">
        <v>8220</v>
      </c>
      <c r="R466" s="632"/>
      <c r="S466" s="645">
        <v>2740</v>
      </c>
    </row>
    <row r="467" spans="1:19" ht="14.4" customHeight="1" x14ac:dyDescent="0.3">
      <c r="A467" s="626" t="s">
        <v>1400</v>
      </c>
      <c r="B467" s="627" t="s">
        <v>1424</v>
      </c>
      <c r="C467" s="627" t="s">
        <v>512</v>
      </c>
      <c r="D467" s="627" t="s">
        <v>1393</v>
      </c>
      <c r="E467" s="627" t="s">
        <v>1407</v>
      </c>
      <c r="F467" s="627" t="s">
        <v>1520</v>
      </c>
      <c r="G467" s="627" t="s">
        <v>1521</v>
      </c>
      <c r="H467" s="644"/>
      <c r="I467" s="644"/>
      <c r="J467" s="627"/>
      <c r="K467" s="627"/>
      <c r="L467" s="644">
        <v>2</v>
      </c>
      <c r="M467" s="644">
        <v>310</v>
      </c>
      <c r="N467" s="627"/>
      <c r="O467" s="627">
        <v>155</v>
      </c>
      <c r="P467" s="644">
        <v>1</v>
      </c>
      <c r="Q467" s="644">
        <v>156</v>
      </c>
      <c r="R467" s="632"/>
      <c r="S467" s="645">
        <v>156</v>
      </c>
    </row>
    <row r="468" spans="1:19" ht="14.4" customHeight="1" x14ac:dyDescent="0.3">
      <c r="A468" s="626" t="s">
        <v>1400</v>
      </c>
      <c r="B468" s="627" t="s">
        <v>1424</v>
      </c>
      <c r="C468" s="627" t="s">
        <v>512</v>
      </c>
      <c r="D468" s="627" t="s">
        <v>1393</v>
      </c>
      <c r="E468" s="627" t="s">
        <v>1407</v>
      </c>
      <c r="F468" s="627" t="s">
        <v>1526</v>
      </c>
      <c r="G468" s="627" t="s">
        <v>1527</v>
      </c>
      <c r="H468" s="644"/>
      <c r="I468" s="644"/>
      <c r="J468" s="627"/>
      <c r="K468" s="627"/>
      <c r="L468" s="644">
        <v>3</v>
      </c>
      <c r="M468" s="644">
        <v>465</v>
      </c>
      <c r="N468" s="627"/>
      <c r="O468" s="627">
        <v>155</v>
      </c>
      <c r="P468" s="644">
        <v>4</v>
      </c>
      <c r="Q468" s="644">
        <v>624</v>
      </c>
      <c r="R468" s="632"/>
      <c r="S468" s="645">
        <v>156</v>
      </c>
    </row>
    <row r="469" spans="1:19" ht="14.4" customHeight="1" x14ac:dyDescent="0.3">
      <c r="A469" s="626" t="s">
        <v>1400</v>
      </c>
      <c r="B469" s="627" t="s">
        <v>1424</v>
      </c>
      <c r="C469" s="627" t="s">
        <v>512</v>
      </c>
      <c r="D469" s="627" t="s">
        <v>1393</v>
      </c>
      <c r="E469" s="627" t="s">
        <v>1407</v>
      </c>
      <c r="F469" s="627" t="s">
        <v>1528</v>
      </c>
      <c r="G469" s="627" t="s">
        <v>1529</v>
      </c>
      <c r="H469" s="644"/>
      <c r="I469" s="644"/>
      <c r="J469" s="627"/>
      <c r="K469" s="627"/>
      <c r="L469" s="644">
        <v>1</v>
      </c>
      <c r="M469" s="644">
        <v>200</v>
      </c>
      <c r="N469" s="627"/>
      <c r="O469" s="627">
        <v>200</v>
      </c>
      <c r="P469" s="644">
        <v>5</v>
      </c>
      <c r="Q469" s="644">
        <v>1005</v>
      </c>
      <c r="R469" s="632"/>
      <c r="S469" s="645">
        <v>201</v>
      </c>
    </row>
    <row r="470" spans="1:19" ht="14.4" customHeight="1" x14ac:dyDescent="0.3">
      <c r="A470" s="626" t="s">
        <v>1400</v>
      </c>
      <c r="B470" s="627" t="s">
        <v>1424</v>
      </c>
      <c r="C470" s="627" t="s">
        <v>512</v>
      </c>
      <c r="D470" s="627" t="s">
        <v>1393</v>
      </c>
      <c r="E470" s="627" t="s">
        <v>1407</v>
      </c>
      <c r="F470" s="627" t="s">
        <v>1530</v>
      </c>
      <c r="G470" s="627" t="s">
        <v>1531</v>
      </c>
      <c r="H470" s="644"/>
      <c r="I470" s="644"/>
      <c r="J470" s="627"/>
      <c r="K470" s="627"/>
      <c r="L470" s="644"/>
      <c r="M470" s="644"/>
      <c r="N470" s="627"/>
      <c r="O470" s="627"/>
      <c r="P470" s="644">
        <v>3</v>
      </c>
      <c r="Q470" s="644">
        <v>621</v>
      </c>
      <c r="R470" s="632"/>
      <c r="S470" s="645">
        <v>207</v>
      </c>
    </row>
    <row r="471" spans="1:19" ht="14.4" customHeight="1" x14ac:dyDescent="0.3">
      <c r="A471" s="626" t="s">
        <v>1400</v>
      </c>
      <c r="B471" s="627" t="s">
        <v>1424</v>
      </c>
      <c r="C471" s="627" t="s">
        <v>512</v>
      </c>
      <c r="D471" s="627" t="s">
        <v>1393</v>
      </c>
      <c r="E471" s="627" t="s">
        <v>1407</v>
      </c>
      <c r="F471" s="627" t="s">
        <v>1536</v>
      </c>
      <c r="G471" s="627" t="s">
        <v>1537</v>
      </c>
      <c r="H471" s="644"/>
      <c r="I471" s="644"/>
      <c r="J471" s="627"/>
      <c r="K471" s="627"/>
      <c r="L471" s="644">
        <v>7</v>
      </c>
      <c r="M471" s="644">
        <v>1141</v>
      </c>
      <c r="N471" s="627"/>
      <c r="O471" s="627">
        <v>163</v>
      </c>
      <c r="P471" s="644">
        <v>8</v>
      </c>
      <c r="Q471" s="644">
        <v>1312</v>
      </c>
      <c r="R471" s="632"/>
      <c r="S471" s="645">
        <v>164</v>
      </c>
    </row>
    <row r="472" spans="1:19" ht="14.4" customHeight="1" x14ac:dyDescent="0.3">
      <c r="A472" s="626" t="s">
        <v>1400</v>
      </c>
      <c r="B472" s="627" t="s">
        <v>1424</v>
      </c>
      <c r="C472" s="627" t="s">
        <v>512</v>
      </c>
      <c r="D472" s="627" t="s">
        <v>1393</v>
      </c>
      <c r="E472" s="627" t="s">
        <v>1407</v>
      </c>
      <c r="F472" s="627" t="s">
        <v>1540</v>
      </c>
      <c r="G472" s="627" t="s">
        <v>1541</v>
      </c>
      <c r="H472" s="644"/>
      <c r="I472" s="644"/>
      <c r="J472" s="627"/>
      <c r="K472" s="627"/>
      <c r="L472" s="644">
        <v>2</v>
      </c>
      <c r="M472" s="644">
        <v>4312</v>
      </c>
      <c r="N472" s="627"/>
      <c r="O472" s="627">
        <v>2156</v>
      </c>
      <c r="P472" s="644"/>
      <c r="Q472" s="644"/>
      <c r="R472" s="632"/>
      <c r="S472" s="645"/>
    </row>
    <row r="473" spans="1:19" ht="14.4" customHeight="1" x14ac:dyDescent="0.3">
      <c r="A473" s="626" t="s">
        <v>1400</v>
      </c>
      <c r="B473" s="627" t="s">
        <v>1424</v>
      </c>
      <c r="C473" s="627" t="s">
        <v>512</v>
      </c>
      <c r="D473" s="627" t="s">
        <v>1393</v>
      </c>
      <c r="E473" s="627" t="s">
        <v>1407</v>
      </c>
      <c r="F473" s="627" t="s">
        <v>1542</v>
      </c>
      <c r="G473" s="627" t="s">
        <v>1543</v>
      </c>
      <c r="H473" s="644"/>
      <c r="I473" s="644"/>
      <c r="J473" s="627"/>
      <c r="K473" s="627"/>
      <c r="L473" s="644">
        <v>1</v>
      </c>
      <c r="M473" s="644">
        <v>163</v>
      </c>
      <c r="N473" s="627"/>
      <c r="O473" s="627">
        <v>163</v>
      </c>
      <c r="P473" s="644">
        <v>2</v>
      </c>
      <c r="Q473" s="644">
        <v>328</v>
      </c>
      <c r="R473" s="632"/>
      <c r="S473" s="645">
        <v>164</v>
      </c>
    </row>
    <row r="474" spans="1:19" ht="14.4" customHeight="1" x14ac:dyDescent="0.3">
      <c r="A474" s="626" t="s">
        <v>1400</v>
      </c>
      <c r="B474" s="627" t="s">
        <v>1424</v>
      </c>
      <c r="C474" s="627" t="s">
        <v>512</v>
      </c>
      <c r="D474" s="627" t="s">
        <v>1397</v>
      </c>
      <c r="E474" s="627" t="s">
        <v>1425</v>
      </c>
      <c r="F474" s="627" t="s">
        <v>1432</v>
      </c>
      <c r="G474" s="627" t="s">
        <v>656</v>
      </c>
      <c r="H474" s="644"/>
      <c r="I474" s="644"/>
      <c r="J474" s="627"/>
      <c r="K474" s="627"/>
      <c r="L474" s="644">
        <v>0.1</v>
      </c>
      <c r="M474" s="644">
        <v>988.79</v>
      </c>
      <c r="N474" s="627"/>
      <c r="O474" s="627">
        <v>9887.9</v>
      </c>
      <c r="P474" s="644"/>
      <c r="Q474" s="644"/>
      <c r="R474" s="632"/>
      <c r="S474" s="645"/>
    </row>
    <row r="475" spans="1:19" ht="14.4" customHeight="1" x14ac:dyDescent="0.3">
      <c r="A475" s="626" t="s">
        <v>1400</v>
      </c>
      <c r="B475" s="627" t="s">
        <v>1424</v>
      </c>
      <c r="C475" s="627" t="s">
        <v>512</v>
      </c>
      <c r="D475" s="627" t="s">
        <v>1397</v>
      </c>
      <c r="E475" s="627" t="s">
        <v>1425</v>
      </c>
      <c r="F475" s="627" t="s">
        <v>1436</v>
      </c>
      <c r="G475" s="627" t="s">
        <v>1437</v>
      </c>
      <c r="H475" s="644"/>
      <c r="I475" s="644"/>
      <c r="J475" s="627"/>
      <c r="K475" s="627"/>
      <c r="L475" s="644">
        <v>0.56000000000000005</v>
      </c>
      <c r="M475" s="644">
        <v>2546.6499999999996</v>
      </c>
      <c r="N475" s="627"/>
      <c r="O475" s="627">
        <v>4547.5892857142844</v>
      </c>
      <c r="P475" s="644"/>
      <c r="Q475" s="644"/>
      <c r="R475" s="632"/>
      <c r="S475" s="645"/>
    </row>
    <row r="476" spans="1:19" ht="14.4" customHeight="1" x14ac:dyDescent="0.3">
      <c r="A476" s="626" t="s">
        <v>1400</v>
      </c>
      <c r="B476" s="627" t="s">
        <v>1424</v>
      </c>
      <c r="C476" s="627" t="s">
        <v>512</v>
      </c>
      <c r="D476" s="627" t="s">
        <v>1397</v>
      </c>
      <c r="E476" s="627" t="s">
        <v>1425</v>
      </c>
      <c r="F476" s="627" t="s">
        <v>1438</v>
      </c>
      <c r="G476" s="627" t="s">
        <v>1437</v>
      </c>
      <c r="H476" s="644"/>
      <c r="I476" s="644"/>
      <c r="J476" s="627"/>
      <c r="K476" s="627"/>
      <c r="L476" s="644">
        <v>0.22999999999999998</v>
      </c>
      <c r="M476" s="644">
        <v>2091.88</v>
      </c>
      <c r="N476" s="627"/>
      <c r="O476" s="627">
        <v>9095.1304347826099</v>
      </c>
      <c r="P476" s="644"/>
      <c r="Q476" s="644"/>
      <c r="R476" s="632"/>
      <c r="S476" s="645"/>
    </row>
    <row r="477" spans="1:19" ht="14.4" customHeight="1" x14ac:dyDescent="0.3">
      <c r="A477" s="626" t="s">
        <v>1400</v>
      </c>
      <c r="B477" s="627" t="s">
        <v>1424</v>
      </c>
      <c r="C477" s="627" t="s">
        <v>512</v>
      </c>
      <c r="D477" s="627" t="s">
        <v>1397</v>
      </c>
      <c r="E477" s="627" t="s">
        <v>1425</v>
      </c>
      <c r="F477" s="627" t="s">
        <v>1441</v>
      </c>
      <c r="G477" s="627" t="s">
        <v>1437</v>
      </c>
      <c r="H477" s="644"/>
      <c r="I477" s="644"/>
      <c r="J477" s="627"/>
      <c r="K477" s="627"/>
      <c r="L477" s="644">
        <v>0.1</v>
      </c>
      <c r="M477" s="644">
        <v>181.9</v>
      </c>
      <c r="N477" s="627"/>
      <c r="O477" s="627">
        <v>1819</v>
      </c>
      <c r="P477" s="644"/>
      <c r="Q477" s="644"/>
      <c r="R477" s="632"/>
      <c r="S477" s="645"/>
    </row>
    <row r="478" spans="1:19" ht="14.4" customHeight="1" x14ac:dyDescent="0.3">
      <c r="A478" s="626" t="s">
        <v>1400</v>
      </c>
      <c r="B478" s="627" t="s">
        <v>1424</v>
      </c>
      <c r="C478" s="627" t="s">
        <v>512</v>
      </c>
      <c r="D478" s="627" t="s">
        <v>1397</v>
      </c>
      <c r="E478" s="627" t="s">
        <v>1425</v>
      </c>
      <c r="F478" s="627" t="s">
        <v>1442</v>
      </c>
      <c r="G478" s="627" t="s">
        <v>571</v>
      </c>
      <c r="H478" s="644"/>
      <c r="I478" s="644"/>
      <c r="J478" s="627"/>
      <c r="K478" s="627"/>
      <c r="L478" s="644">
        <v>5.0199999999999996</v>
      </c>
      <c r="M478" s="644">
        <v>2598.36</v>
      </c>
      <c r="N478" s="627"/>
      <c r="O478" s="627">
        <v>517.60159362549803</v>
      </c>
      <c r="P478" s="644"/>
      <c r="Q478" s="644"/>
      <c r="R478" s="632"/>
      <c r="S478" s="645"/>
    </row>
    <row r="479" spans="1:19" ht="14.4" customHeight="1" x14ac:dyDescent="0.3">
      <c r="A479" s="626" t="s">
        <v>1400</v>
      </c>
      <c r="B479" s="627" t="s">
        <v>1424</v>
      </c>
      <c r="C479" s="627" t="s">
        <v>512</v>
      </c>
      <c r="D479" s="627" t="s">
        <v>1397</v>
      </c>
      <c r="E479" s="627" t="s">
        <v>1407</v>
      </c>
      <c r="F479" s="627" t="s">
        <v>1480</v>
      </c>
      <c r="G479" s="627" t="s">
        <v>1481</v>
      </c>
      <c r="H479" s="644"/>
      <c r="I479" s="644"/>
      <c r="J479" s="627"/>
      <c r="K479" s="627"/>
      <c r="L479" s="644">
        <v>8</v>
      </c>
      <c r="M479" s="644">
        <v>5008</v>
      </c>
      <c r="N479" s="627"/>
      <c r="O479" s="627">
        <v>626</v>
      </c>
      <c r="P479" s="644"/>
      <c r="Q479" s="644"/>
      <c r="R479" s="632"/>
      <c r="S479" s="645"/>
    </row>
    <row r="480" spans="1:19" ht="14.4" customHeight="1" x14ac:dyDescent="0.3">
      <c r="A480" s="626" t="s">
        <v>1400</v>
      </c>
      <c r="B480" s="627" t="s">
        <v>1424</v>
      </c>
      <c r="C480" s="627" t="s">
        <v>512</v>
      </c>
      <c r="D480" s="627" t="s">
        <v>1397</v>
      </c>
      <c r="E480" s="627" t="s">
        <v>1407</v>
      </c>
      <c r="F480" s="627" t="s">
        <v>1484</v>
      </c>
      <c r="G480" s="627" t="s">
        <v>1485</v>
      </c>
      <c r="H480" s="644"/>
      <c r="I480" s="644"/>
      <c r="J480" s="627"/>
      <c r="K480" s="627"/>
      <c r="L480" s="644">
        <v>10</v>
      </c>
      <c r="M480" s="644">
        <v>4850</v>
      </c>
      <c r="N480" s="627"/>
      <c r="O480" s="627">
        <v>485</v>
      </c>
      <c r="P480" s="644"/>
      <c r="Q480" s="644"/>
      <c r="R480" s="632"/>
      <c r="S480" s="645"/>
    </row>
    <row r="481" spans="1:19" ht="14.4" customHeight="1" x14ac:dyDescent="0.3">
      <c r="A481" s="626" t="s">
        <v>1400</v>
      </c>
      <c r="B481" s="627" t="s">
        <v>1424</v>
      </c>
      <c r="C481" s="627" t="s">
        <v>512</v>
      </c>
      <c r="D481" s="627" t="s">
        <v>1397</v>
      </c>
      <c r="E481" s="627" t="s">
        <v>1407</v>
      </c>
      <c r="F481" s="627" t="s">
        <v>1506</v>
      </c>
      <c r="G481" s="627" t="s">
        <v>1507</v>
      </c>
      <c r="H481" s="644"/>
      <c r="I481" s="644"/>
      <c r="J481" s="627"/>
      <c r="K481" s="627"/>
      <c r="L481" s="644">
        <v>1</v>
      </c>
      <c r="M481" s="644">
        <v>112</v>
      </c>
      <c r="N481" s="627"/>
      <c r="O481" s="627">
        <v>112</v>
      </c>
      <c r="P481" s="644"/>
      <c r="Q481" s="644"/>
      <c r="R481" s="632"/>
      <c r="S481" s="645"/>
    </row>
    <row r="482" spans="1:19" ht="14.4" customHeight="1" x14ac:dyDescent="0.3">
      <c r="A482" s="626" t="s">
        <v>1400</v>
      </c>
      <c r="B482" s="627" t="s">
        <v>1424</v>
      </c>
      <c r="C482" s="627" t="s">
        <v>512</v>
      </c>
      <c r="D482" s="627" t="s">
        <v>1397</v>
      </c>
      <c r="E482" s="627" t="s">
        <v>1407</v>
      </c>
      <c r="F482" s="627" t="s">
        <v>1522</v>
      </c>
      <c r="G482" s="627" t="s">
        <v>1523</v>
      </c>
      <c r="H482" s="644"/>
      <c r="I482" s="644"/>
      <c r="J482" s="627"/>
      <c r="K482" s="627"/>
      <c r="L482" s="644">
        <v>13</v>
      </c>
      <c r="M482" s="644">
        <v>8775</v>
      </c>
      <c r="N482" s="627"/>
      <c r="O482" s="627">
        <v>675</v>
      </c>
      <c r="P482" s="644"/>
      <c r="Q482" s="644"/>
      <c r="R482" s="632"/>
      <c r="S482" s="645"/>
    </row>
    <row r="483" spans="1:19" ht="14.4" customHeight="1" x14ac:dyDescent="0.3">
      <c r="A483" s="626" t="s">
        <v>1400</v>
      </c>
      <c r="B483" s="627" t="s">
        <v>1424</v>
      </c>
      <c r="C483" s="627" t="s">
        <v>512</v>
      </c>
      <c r="D483" s="627" t="s">
        <v>1397</v>
      </c>
      <c r="E483" s="627" t="s">
        <v>1407</v>
      </c>
      <c r="F483" s="627" t="s">
        <v>1532</v>
      </c>
      <c r="G483" s="627" t="s">
        <v>1533</v>
      </c>
      <c r="H483" s="644"/>
      <c r="I483" s="644"/>
      <c r="J483" s="627"/>
      <c r="K483" s="627"/>
      <c r="L483" s="644">
        <v>11</v>
      </c>
      <c r="M483" s="644">
        <v>4697</v>
      </c>
      <c r="N483" s="627"/>
      <c r="O483" s="627">
        <v>427</v>
      </c>
      <c r="P483" s="644"/>
      <c r="Q483" s="644"/>
      <c r="R483" s="632"/>
      <c r="S483" s="645"/>
    </row>
    <row r="484" spans="1:19" ht="14.4" customHeight="1" x14ac:dyDescent="0.3">
      <c r="A484" s="626" t="s">
        <v>1400</v>
      </c>
      <c r="B484" s="627" t="s">
        <v>1424</v>
      </c>
      <c r="C484" s="627" t="s">
        <v>512</v>
      </c>
      <c r="D484" s="627" t="s">
        <v>1397</v>
      </c>
      <c r="E484" s="627" t="s">
        <v>1407</v>
      </c>
      <c r="F484" s="627" t="s">
        <v>1544</v>
      </c>
      <c r="G484" s="627" t="s">
        <v>1545</v>
      </c>
      <c r="H484" s="644"/>
      <c r="I484" s="644"/>
      <c r="J484" s="627"/>
      <c r="K484" s="627"/>
      <c r="L484" s="644">
        <v>18</v>
      </c>
      <c r="M484" s="644">
        <v>16830</v>
      </c>
      <c r="N484" s="627"/>
      <c r="O484" s="627">
        <v>935</v>
      </c>
      <c r="P484" s="644"/>
      <c r="Q484" s="644"/>
      <c r="R484" s="632"/>
      <c r="S484" s="645"/>
    </row>
    <row r="485" spans="1:19" ht="14.4" customHeight="1" x14ac:dyDescent="0.3">
      <c r="A485" s="626" t="s">
        <v>1400</v>
      </c>
      <c r="B485" s="627" t="s">
        <v>1424</v>
      </c>
      <c r="C485" s="627" t="s">
        <v>512</v>
      </c>
      <c r="D485" s="627" t="s">
        <v>680</v>
      </c>
      <c r="E485" s="627" t="s">
        <v>1425</v>
      </c>
      <c r="F485" s="627" t="s">
        <v>1426</v>
      </c>
      <c r="G485" s="627" t="s">
        <v>575</v>
      </c>
      <c r="H485" s="644">
        <v>1</v>
      </c>
      <c r="I485" s="644">
        <v>855.64</v>
      </c>
      <c r="J485" s="627">
        <v>1</v>
      </c>
      <c r="K485" s="627">
        <v>855.64</v>
      </c>
      <c r="L485" s="644"/>
      <c r="M485" s="644"/>
      <c r="N485" s="627"/>
      <c r="O485" s="627"/>
      <c r="P485" s="644"/>
      <c r="Q485" s="644"/>
      <c r="R485" s="632"/>
      <c r="S485" s="645"/>
    </row>
    <row r="486" spans="1:19" ht="14.4" customHeight="1" x14ac:dyDescent="0.3">
      <c r="A486" s="626" t="s">
        <v>1400</v>
      </c>
      <c r="B486" s="627" t="s">
        <v>1424</v>
      </c>
      <c r="C486" s="627" t="s">
        <v>512</v>
      </c>
      <c r="D486" s="627" t="s">
        <v>680</v>
      </c>
      <c r="E486" s="627" t="s">
        <v>1425</v>
      </c>
      <c r="F486" s="627" t="s">
        <v>1427</v>
      </c>
      <c r="G486" s="627" t="s">
        <v>575</v>
      </c>
      <c r="H486" s="644">
        <v>42</v>
      </c>
      <c r="I486" s="644">
        <v>71873.019999999975</v>
      </c>
      <c r="J486" s="627">
        <v>1</v>
      </c>
      <c r="K486" s="627">
        <v>1711.2623809523805</v>
      </c>
      <c r="L486" s="644">
        <v>7</v>
      </c>
      <c r="M486" s="644">
        <v>12174.200000000003</v>
      </c>
      <c r="N486" s="627">
        <v>0.16938484009716034</v>
      </c>
      <c r="O486" s="627">
        <v>1739.171428571429</v>
      </c>
      <c r="P486" s="644">
        <v>5</v>
      </c>
      <c r="Q486" s="644">
        <v>8149.98</v>
      </c>
      <c r="R486" s="632">
        <v>0.11339414984927589</v>
      </c>
      <c r="S486" s="645">
        <v>1629.9959999999999</v>
      </c>
    </row>
    <row r="487" spans="1:19" ht="14.4" customHeight="1" x14ac:dyDescent="0.3">
      <c r="A487" s="626" t="s">
        <v>1400</v>
      </c>
      <c r="B487" s="627" t="s">
        <v>1424</v>
      </c>
      <c r="C487" s="627" t="s">
        <v>512</v>
      </c>
      <c r="D487" s="627" t="s">
        <v>680</v>
      </c>
      <c r="E487" s="627" t="s">
        <v>1425</v>
      </c>
      <c r="F487" s="627" t="s">
        <v>1428</v>
      </c>
      <c r="G487" s="627" t="s">
        <v>641</v>
      </c>
      <c r="H487" s="644">
        <v>65.720000000000013</v>
      </c>
      <c r="I487" s="644">
        <v>177996.17</v>
      </c>
      <c r="J487" s="627">
        <v>1</v>
      </c>
      <c r="K487" s="627">
        <v>2708.4018563603163</v>
      </c>
      <c r="L487" s="644">
        <v>81.000000000000043</v>
      </c>
      <c r="M487" s="644">
        <v>209840.06999999992</v>
      </c>
      <c r="N487" s="627">
        <v>1.1789021640184725</v>
      </c>
      <c r="O487" s="627">
        <v>2590.6181481481458</v>
      </c>
      <c r="P487" s="644"/>
      <c r="Q487" s="644"/>
      <c r="R487" s="632"/>
      <c r="S487" s="645"/>
    </row>
    <row r="488" spans="1:19" ht="14.4" customHeight="1" x14ac:dyDescent="0.3">
      <c r="A488" s="626" t="s">
        <v>1400</v>
      </c>
      <c r="B488" s="627" t="s">
        <v>1424</v>
      </c>
      <c r="C488" s="627" t="s">
        <v>512</v>
      </c>
      <c r="D488" s="627" t="s">
        <v>680</v>
      </c>
      <c r="E488" s="627" t="s">
        <v>1425</v>
      </c>
      <c r="F488" s="627" t="s">
        <v>1429</v>
      </c>
      <c r="G488" s="627" t="s">
        <v>641</v>
      </c>
      <c r="H488" s="644">
        <v>8.8000000000000007</v>
      </c>
      <c r="I488" s="644">
        <v>59576.879999999976</v>
      </c>
      <c r="J488" s="627">
        <v>1</v>
      </c>
      <c r="K488" s="627">
        <v>6770.0999999999967</v>
      </c>
      <c r="L488" s="644">
        <v>9.4000000000000021</v>
      </c>
      <c r="M488" s="644">
        <v>60877.239999999983</v>
      </c>
      <c r="N488" s="627">
        <v>1.0218265877635755</v>
      </c>
      <c r="O488" s="627">
        <v>6476.3021276595709</v>
      </c>
      <c r="P488" s="644"/>
      <c r="Q488" s="644"/>
      <c r="R488" s="632"/>
      <c r="S488" s="645"/>
    </row>
    <row r="489" spans="1:19" ht="14.4" customHeight="1" x14ac:dyDescent="0.3">
      <c r="A489" s="626" t="s">
        <v>1400</v>
      </c>
      <c r="B489" s="627" t="s">
        <v>1424</v>
      </c>
      <c r="C489" s="627" t="s">
        <v>512</v>
      </c>
      <c r="D489" s="627" t="s">
        <v>680</v>
      </c>
      <c r="E489" s="627" t="s">
        <v>1425</v>
      </c>
      <c r="F489" s="627" t="s">
        <v>1430</v>
      </c>
      <c r="G489" s="627" t="s">
        <v>1431</v>
      </c>
      <c r="H489" s="644">
        <v>61.950000000000024</v>
      </c>
      <c r="I489" s="644">
        <v>62249.049999999988</v>
      </c>
      <c r="J489" s="627">
        <v>1</v>
      </c>
      <c r="K489" s="627">
        <v>1004.8272800645676</v>
      </c>
      <c r="L489" s="644"/>
      <c r="M489" s="644"/>
      <c r="N489" s="627"/>
      <c r="O489" s="627"/>
      <c r="P489" s="644"/>
      <c r="Q489" s="644"/>
      <c r="R489" s="632"/>
      <c r="S489" s="645"/>
    </row>
    <row r="490" spans="1:19" ht="14.4" customHeight="1" x14ac:dyDescent="0.3">
      <c r="A490" s="626" t="s">
        <v>1400</v>
      </c>
      <c r="B490" s="627" t="s">
        <v>1424</v>
      </c>
      <c r="C490" s="627" t="s">
        <v>512</v>
      </c>
      <c r="D490" s="627" t="s">
        <v>680</v>
      </c>
      <c r="E490" s="627" t="s">
        <v>1425</v>
      </c>
      <c r="F490" s="627" t="s">
        <v>1432</v>
      </c>
      <c r="G490" s="627" t="s">
        <v>656</v>
      </c>
      <c r="H490" s="644">
        <v>2.1300000000000003</v>
      </c>
      <c r="I490" s="644">
        <v>20372.280000000002</v>
      </c>
      <c r="J490" s="627">
        <v>1</v>
      </c>
      <c r="K490" s="627">
        <v>9564.4507042253517</v>
      </c>
      <c r="L490" s="644">
        <v>2.39</v>
      </c>
      <c r="M490" s="644">
        <v>23632.000000000004</v>
      </c>
      <c r="N490" s="627">
        <v>1.1600076181949197</v>
      </c>
      <c r="O490" s="627">
        <v>9887.8661087866112</v>
      </c>
      <c r="P490" s="644">
        <v>3.5699999999999994</v>
      </c>
      <c r="Q490" s="644">
        <v>31234.53999999999</v>
      </c>
      <c r="R490" s="632">
        <v>1.5331882342084433</v>
      </c>
      <c r="S490" s="645">
        <v>8749.1708683473371</v>
      </c>
    </row>
    <row r="491" spans="1:19" ht="14.4" customHeight="1" x14ac:dyDescent="0.3">
      <c r="A491" s="626" t="s">
        <v>1400</v>
      </c>
      <c r="B491" s="627" t="s">
        <v>1424</v>
      </c>
      <c r="C491" s="627" t="s">
        <v>512</v>
      </c>
      <c r="D491" s="627" t="s">
        <v>680</v>
      </c>
      <c r="E491" s="627" t="s">
        <v>1425</v>
      </c>
      <c r="F491" s="627" t="s">
        <v>1434</v>
      </c>
      <c r="G491" s="627" t="s">
        <v>565</v>
      </c>
      <c r="H491" s="644">
        <v>182.15</v>
      </c>
      <c r="I491" s="644">
        <v>153636.19000000003</v>
      </c>
      <c r="J491" s="627">
        <v>1</v>
      </c>
      <c r="K491" s="627">
        <v>843.45973099094169</v>
      </c>
      <c r="L491" s="644">
        <v>210.00000000000003</v>
      </c>
      <c r="M491" s="644">
        <v>177126.5400000001</v>
      </c>
      <c r="N491" s="627">
        <v>1.1528959420303253</v>
      </c>
      <c r="O491" s="627">
        <v>843.45971428571465</v>
      </c>
      <c r="P491" s="644">
        <v>200.19999999999996</v>
      </c>
      <c r="Q491" s="644">
        <v>103503.39999999998</v>
      </c>
      <c r="R491" s="632">
        <v>0.67369153062178877</v>
      </c>
      <c r="S491" s="645">
        <v>517</v>
      </c>
    </row>
    <row r="492" spans="1:19" ht="14.4" customHeight="1" x14ac:dyDescent="0.3">
      <c r="A492" s="626" t="s">
        <v>1400</v>
      </c>
      <c r="B492" s="627" t="s">
        <v>1424</v>
      </c>
      <c r="C492" s="627" t="s">
        <v>512</v>
      </c>
      <c r="D492" s="627" t="s">
        <v>680</v>
      </c>
      <c r="E492" s="627" t="s">
        <v>1425</v>
      </c>
      <c r="F492" s="627" t="s">
        <v>1435</v>
      </c>
      <c r="G492" s="627" t="s">
        <v>565</v>
      </c>
      <c r="H492" s="644">
        <v>3.5</v>
      </c>
      <c r="I492" s="644">
        <v>5904.22</v>
      </c>
      <c r="J492" s="627">
        <v>1</v>
      </c>
      <c r="K492" s="627">
        <v>1686.92</v>
      </c>
      <c r="L492" s="644"/>
      <c r="M492" s="644"/>
      <c r="N492" s="627"/>
      <c r="O492" s="627"/>
      <c r="P492" s="644"/>
      <c r="Q492" s="644"/>
      <c r="R492" s="632"/>
      <c r="S492" s="645"/>
    </row>
    <row r="493" spans="1:19" ht="14.4" customHeight="1" x14ac:dyDescent="0.3">
      <c r="A493" s="626" t="s">
        <v>1400</v>
      </c>
      <c r="B493" s="627" t="s">
        <v>1424</v>
      </c>
      <c r="C493" s="627" t="s">
        <v>512</v>
      </c>
      <c r="D493" s="627" t="s">
        <v>680</v>
      </c>
      <c r="E493" s="627" t="s">
        <v>1425</v>
      </c>
      <c r="F493" s="627" t="s">
        <v>1438</v>
      </c>
      <c r="G493" s="627" t="s">
        <v>1437</v>
      </c>
      <c r="H493" s="644">
        <v>2.7300000000000004</v>
      </c>
      <c r="I493" s="644">
        <v>24829.729999999996</v>
      </c>
      <c r="J493" s="627">
        <v>1</v>
      </c>
      <c r="K493" s="627">
        <v>9095.1391941391921</v>
      </c>
      <c r="L493" s="644"/>
      <c r="M493" s="644"/>
      <c r="N493" s="627"/>
      <c r="O493" s="627"/>
      <c r="P493" s="644"/>
      <c r="Q493" s="644"/>
      <c r="R493" s="632"/>
      <c r="S493" s="645"/>
    </row>
    <row r="494" spans="1:19" ht="14.4" customHeight="1" x14ac:dyDescent="0.3">
      <c r="A494" s="626" t="s">
        <v>1400</v>
      </c>
      <c r="B494" s="627" t="s">
        <v>1424</v>
      </c>
      <c r="C494" s="627" t="s">
        <v>512</v>
      </c>
      <c r="D494" s="627" t="s">
        <v>680</v>
      </c>
      <c r="E494" s="627" t="s">
        <v>1425</v>
      </c>
      <c r="F494" s="627" t="s">
        <v>1439</v>
      </c>
      <c r="G494" s="627" t="s">
        <v>1440</v>
      </c>
      <c r="H494" s="644">
        <v>0.6</v>
      </c>
      <c r="I494" s="644">
        <v>1169.5800000000002</v>
      </c>
      <c r="J494" s="627">
        <v>1</v>
      </c>
      <c r="K494" s="627">
        <v>1949.3000000000004</v>
      </c>
      <c r="L494" s="644"/>
      <c r="M494" s="644"/>
      <c r="N494" s="627"/>
      <c r="O494" s="627"/>
      <c r="P494" s="644"/>
      <c r="Q494" s="644"/>
      <c r="R494" s="632"/>
      <c r="S494" s="645"/>
    </row>
    <row r="495" spans="1:19" ht="14.4" customHeight="1" x14ac:dyDescent="0.3">
      <c r="A495" s="626" t="s">
        <v>1400</v>
      </c>
      <c r="B495" s="627" t="s">
        <v>1424</v>
      </c>
      <c r="C495" s="627" t="s">
        <v>512</v>
      </c>
      <c r="D495" s="627" t="s">
        <v>680</v>
      </c>
      <c r="E495" s="627" t="s">
        <v>1425</v>
      </c>
      <c r="F495" s="627" t="s">
        <v>1441</v>
      </c>
      <c r="G495" s="627" t="s">
        <v>1437</v>
      </c>
      <c r="H495" s="644">
        <v>46.360000000000028</v>
      </c>
      <c r="I495" s="644">
        <v>84284.830000000089</v>
      </c>
      <c r="J495" s="627">
        <v>1</v>
      </c>
      <c r="K495" s="627">
        <v>1818.0506902502166</v>
      </c>
      <c r="L495" s="644">
        <v>76.459999999999965</v>
      </c>
      <c r="M495" s="644">
        <v>139074.07000000009</v>
      </c>
      <c r="N495" s="627">
        <v>1.6500486505104175</v>
      </c>
      <c r="O495" s="627">
        <v>1818.912764844365</v>
      </c>
      <c r="P495" s="644"/>
      <c r="Q495" s="644"/>
      <c r="R495" s="632"/>
      <c r="S495" s="645"/>
    </row>
    <row r="496" spans="1:19" ht="14.4" customHeight="1" x14ac:dyDescent="0.3">
      <c r="A496" s="626" t="s">
        <v>1400</v>
      </c>
      <c r="B496" s="627" t="s">
        <v>1424</v>
      </c>
      <c r="C496" s="627" t="s">
        <v>512</v>
      </c>
      <c r="D496" s="627" t="s">
        <v>680</v>
      </c>
      <c r="E496" s="627" t="s">
        <v>1425</v>
      </c>
      <c r="F496" s="627" t="s">
        <v>1442</v>
      </c>
      <c r="G496" s="627" t="s">
        <v>571</v>
      </c>
      <c r="H496" s="644">
        <v>0.3</v>
      </c>
      <c r="I496" s="644">
        <v>155.28</v>
      </c>
      <c r="J496" s="627">
        <v>1</v>
      </c>
      <c r="K496" s="627">
        <v>517.6</v>
      </c>
      <c r="L496" s="644">
        <v>0.44999999999999996</v>
      </c>
      <c r="M496" s="644">
        <v>232.92000000000002</v>
      </c>
      <c r="N496" s="627">
        <v>1.5</v>
      </c>
      <c r="O496" s="627">
        <v>517.60000000000014</v>
      </c>
      <c r="P496" s="644">
        <v>0.75</v>
      </c>
      <c r="Q496" s="644">
        <v>318.61</v>
      </c>
      <c r="R496" s="632">
        <v>2.0518418341061309</v>
      </c>
      <c r="S496" s="645">
        <v>424.81333333333333</v>
      </c>
    </row>
    <row r="497" spans="1:19" ht="14.4" customHeight="1" x14ac:dyDescent="0.3">
      <c r="A497" s="626" t="s">
        <v>1400</v>
      </c>
      <c r="B497" s="627" t="s">
        <v>1424</v>
      </c>
      <c r="C497" s="627" t="s">
        <v>512</v>
      </c>
      <c r="D497" s="627" t="s">
        <v>680</v>
      </c>
      <c r="E497" s="627" t="s">
        <v>1425</v>
      </c>
      <c r="F497" s="627" t="s">
        <v>1443</v>
      </c>
      <c r="G497" s="627" t="s">
        <v>573</v>
      </c>
      <c r="H497" s="644">
        <v>21.010000000000005</v>
      </c>
      <c r="I497" s="644">
        <v>18984.280000000006</v>
      </c>
      <c r="J497" s="627">
        <v>1</v>
      </c>
      <c r="K497" s="627">
        <v>903.5830556877678</v>
      </c>
      <c r="L497" s="644">
        <v>21.67</v>
      </c>
      <c r="M497" s="644">
        <v>19580.789999999997</v>
      </c>
      <c r="N497" s="627">
        <v>1.0314212601162642</v>
      </c>
      <c r="O497" s="627">
        <v>903.58975542224255</v>
      </c>
      <c r="P497" s="644">
        <v>20.04000000000001</v>
      </c>
      <c r="Q497" s="644">
        <v>14404.739999999994</v>
      </c>
      <c r="R497" s="632">
        <v>0.75877199451335475</v>
      </c>
      <c r="S497" s="645">
        <v>718.7994011976042</v>
      </c>
    </row>
    <row r="498" spans="1:19" ht="14.4" customHeight="1" x14ac:dyDescent="0.3">
      <c r="A498" s="626" t="s">
        <v>1400</v>
      </c>
      <c r="B498" s="627" t="s">
        <v>1424</v>
      </c>
      <c r="C498" s="627" t="s">
        <v>512</v>
      </c>
      <c r="D498" s="627" t="s">
        <v>680</v>
      </c>
      <c r="E498" s="627" t="s">
        <v>1425</v>
      </c>
      <c r="F498" s="627" t="s">
        <v>1444</v>
      </c>
      <c r="G498" s="627" t="s">
        <v>1437</v>
      </c>
      <c r="H498" s="644">
        <v>11.329999999999986</v>
      </c>
      <c r="I498" s="644">
        <v>371918.59999999986</v>
      </c>
      <c r="J498" s="627">
        <v>1</v>
      </c>
      <c r="K498" s="627">
        <v>32826.001765225097</v>
      </c>
      <c r="L498" s="644">
        <v>13.409999999999975</v>
      </c>
      <c r="M498" s="644">
        <v>443406.67999999988</v>
      </c>
      <c r="N498" s="627">
        <v>1.192214317864178</v>
      </c>
      <c r="O498" s="627">
        <v>33065.375093214068</v>
      </c>
      <c r="P498" s="644"/>
      <c r="Q498" s="644"/>
      <c r="R498" s="632"/>
      <c r="S498" s="645"/>
    </row>
    <row r="499" spans="1:19" ht="14.4" customHeight="1" x14ac:dyDescent="0.3">
      <c r="A499" s="626" t="s">
        <v>1400</v>
      </c>
      <c r="B499" s="627" t="s">
        <v>1424</v>
      </c>
      <c r="C499" s="627" t="s">
        <v>512</v>
      </c>
      <c r="D499" s="627" t="s">
        <v>680</v>
      </c>
      <c r="E499" s="627" t="s">
        <v>1425</v>
      </c>
      <c r="F499" s="627" t="s">
        <v>1445</v>
      </c>
      <c r="G499" s="627" t="s">
        <v>1437</v>
      </c>
      <c r="H499" s="644"/>
      <c r="I499" s="644"/>
      <c r="J499" s="627"/>
      <c r="K499" s="627"/>
      <c r="L499" s="644"/>
      <c r="M499" s="644"/>
      <c r="N499" s="627"/>
      <c r="O499" s="627"/>
      <c r="P499" s="644">
        <v>79.909999999999968</v>
      </c>
      <c r="Q499" s="644">
        <v>52384.430000000029</v>
      </c>
      <c r="R499" s="632"/>
      <c r="S499" s="645">
        <v>655.5428607183087</v>
      </c>
    </row>
    <row r="500" spans="1:19" ht="14.4" customHeight="1" x14ac:dyDescent="0.3">
      <c r="A500" s="626" t="s">
        <v>1400</v>
      </c>
      <c r="B500" s="627" t="s">
        <v>1424</v>
      </c>
      <c r="C500" s="627" t="s">
        <v>512</v>
      </c>
      <c r="D500" s="627" t="s">
        <v>680</v>
      </c>
      <c r="E500" s="627" t="s">
        <v>1425</v>
      </c>
      <c r="F500" s="627" t="s">
        <v>1446</v>
      </c>
      <c r="G500" s="627" t="s">
        <v>1437</v>
      </c>
      <c r="H500" s="644"/>
      <c r="I500" s="644"/>
      <c r="J500" s="627"/>
      <c r="K500" s="627"/>
      <c r="L500" s="644"/>
      <c r="M500" s="644"/>
      <c r="N500" s="627"/>
      <c r="O500" s="627"/>
      <c r="P500" s="644">
        <v>12.159999999999975</v>
      </c>
      <c r="Q500" s="644">
        <v>138835.86999999994</v>
      </c>
      <c r="R500" s="632"/>
      <c r="S500" s="645">
        <v>11417.42351973686</v>
      </c>
    </row>
    <row r="501" spans="1:19" ht="14.4" customHeight="1" x14ac:dyDescent="0.3">
      <c r="A501" s="626" t="s">
        <v>1400</v>
      </c>
      <c r="B501" s="627" t="s">
        <v>1424</v>
      </c>
      <c r="C501" s="627" t="s">
        <v>512</v>
      </c>
      <c r="D501" s="627" t="s">
        <v>680</v>
      </c>
      <c r="E501" s="627" t="s">
        <v>1425</v>
      </c>
      <c r="F501" s="627" t="s">
        <v>1447</v>
      </c>
      <c r="G501" s="627" t="s">
        <v>1437</v>
      </c>
      <c r="H501" s="644"/>
      <c r="I501" s="644"/>
      <c r="J501" s="627"/>
      <c r="K501" s="627"/>
      <c r="L501" s="644"/>
      <c r="M501" s="644"/>
      <c r="N501" s="627"/>
      <c r="O501" s="627"/>
      <c r="P501" s="644">
        <v>0.2</v>
      </c>
      <c r="Q501" s="644">
        <v>327.89</v>
      </c>
      <c r="R501" s="632"/>
      <c r="S501" s="645">
        <v>1639.4499999999998</v>
      </c>
    </row>
    <row r="502" spans="1:19" ht="14.4" customHeight="1" x14ac:dyDescent="0.3">
      <c r="A502" s="626" t="s">
        <v>1400</v>
      </c>
      <c r="B502" s="627" t="s">
        <v>1424</v>
      </c>
      <c r="C502" s="627" t="s">
        <v>512</v>
      </c>
      <c r="D502" s="627" t="s">
        <v>680</v>
      </c>
      <c r="E502" s="627" t="s">
        <v>1425</v>
      </c>
      <c r="F502" s="627" t="s">
        <v>1448</v>
      </c>
      <c r="G502" s="627" t="s">
        <v>641</v>
      </c>
      <c r="H502" s="644"/>
      <c r="I502" s="644"/>
      <c r="J502" s="627"/>
      <c r="K502" s="627"/>
      <c r="L502" s="644"/>
      <c r="M502" s="644"/>
      <c r="N502" s="627"/>
      <c r="O502" s="627"/>
      <c r="P502" s="644">
        <v>107.39</v>
      </c>
      <c r="Q502" s="644">
        <v>156422.08999999994</v>
      </c>
      <c r="R502" s="632"/>
      <c r="S502" s="645">
        <v>1456.579662910885</v>
      </c>
    </row>
    <row r="503" spans="1:19" ht="14.4" customHeight="1" x14ac:dyDescent="0.3">
      <c r="A503" s="626" t="s">
        <v>1400</v>
      </c>
      <c r="B503" s="627" t="s">
        <v>1424</v>
      </c>
      <c r="C503" s="627" t="s">
        <v>512</v>
      </c>
      <c r="D503" s="627" t="s">
        <v>680</v>
      </c>
      <c r="E503" s="627" t="s">
        <v>1425</v>
      </c>
      <c r="F503" s="627" t="s">
        <v>1449</v>
      </c>
      <c r="G503" s="627" t="s">
        <v>641</v>
      </c>
      <c r="H503" s="644"/>
      <c r="I503" s="644"/>
      <c r="J503" s="627"/>
      <c r="K503" s="627"/>
      <c r="L503" s="644"/>
      <c r="M503" s="644"/>
      <c r="N503" s="627"/>
      <c r="O503" s="627"/>
      <c r="P503" s="644">
        <v>9.4500000000000028</v>
      </c>
      <c r="Q503" s="644">
        <v>44473.099999999984</v>
      </c>
      <c r="R503" s="632"/>
      <c r="S503" s="645">
        <v>4706.1481481481451</v>
      </c>
    </row>
    <row r="504" spans="1:19" ht="14.4" customHeight="1" x14ac:dyDescent="0.3">
      <c r="A504" s="626" t="s">
        <v>1400</v>
      </c>
      <c r="B504" s="627" t="s">
        <v>1424</v>
      </c>
      <c r="C504" s="627" t="s">
        <v>512</v>
      </c>
      <c r="D504" s="627" t="s">
        <v>680</v>
      </c>
      <c r="E504" s="627" t="s">
        <v>1425</v>
      </c>
      <c r="F504" s="627" t="s">
        <v>1450</v>
      </c>
      <c r="G504" s="627" t="s">
        <v>1440</v>
      </c>
      <c r="H504" s="644"/>
      <c r="I504" s="644"/>
      <c r="J504" s="627"/>
      <c r="K504" s="627"/>
      <c r="L504" s="644"/>
      <c r="M504" s="644"/>
      <c r="N504" s="627"/>
      <c r="O504" s="627"/>
      <c r="P504" s="644">
        <v>0.30000000000000004</v>
      </c>
      <c r="Q504" s="644">
        <v>159.69</v>
      </c>
      <c r="R504" s="632"/>
      <c r="S504" s="645">
        <v>532.29999999999995</v>
      </c>
    </row>
    <row r="505" spans="1:19" ht="14.4" customHeight="1" x14ac:dyDescent="0.3">
      <c r="A505" s="626" t="s">
        <v>1400</v>
      </c>
      <c r="B505" s="627" t="s">
        <v>1424</v>
      </c>
      <c r="C505" s="627" t="s">
        <v>512</v>
      </c>
      <c r="D505" s="627" t="s">
        <v>680</v>
      </c>
      <c r="E505" s="627" t="s">
        <v>1402</v>
      </c>
      <c r="F505" s="627" t="s">
        <v>1452</v>
      </c>
      <c r="G505" s="627" t="s">
        <v>1453</v>
      </c>
      <c r="H505" s="644">
        <v>2</v>
      </c>
      <c r="I505" s="644">
        <v>1787.8</v>
      </c>
      <c r="J505" s="627">
        <v>1</v>
      </c>
      <c r="K505" s="627">
        <v>893.9</v>
      </c>
      <c r="L505" s="644">
        <v>2</v>
      </c>
      <c r="M505" s="644">
        <v>1787.8</v>
      </c>
      <c r="N505" s="627">
        <v>1</v>
      </c>
      <c r="O505" s="627">
        <v>893.9</v>
      </c>
      <c r="P505" s="644">
        <v>3</v>
      </c>
      <c r="Q505" s="644">
        <v>2681.7</v>
      </c>
      <c r="R505" s="632">
        <v>1.5</v>
      </c>
      <c r="S505" s="645">
        <v>893.9</v>
      </c>
    </row>
    <row r="506" spans="1:19" ht="14.4" customHeight="1" x14ac:dyDescent="0.3">
      <c r="A506" s="626" t="s">
        <v>1400</v>
      </c>
      <c r="B506" s="627" t="s">
        <v>1424</v>
      </c>
      <c r="C506" s="627" t="s">
        <v>512</v>
      </c>
      <c r="D506" s="627" t="s">
        <v>680</v>
      </c>
      <c r="E506" s="627" t="s">
        <v>1402</v>
      </c>
      <c r="F506" s="627" t="s">
        <v>1454</v>
      </c>
      <c r="G506" s="627" t="s">
        <v>1455</v>
      </c>
      <c r="H506" s="644"/>
      <c r="I506" s="644"/>
      <c r="J506" s="627"/>
      <c r="K506" s="627"/>
      <c r="L506" s="644"/>
      <c r="M506" s="644"/>
      <c r="N506" s="627"/>
      <c r="O506" s="627"/>
      <c r="P506" s="644">
        <v>2</v>
      </c>
      <c r="Q506" s="644">
        <v>1676.96</v>
      </c>
      <c r="R506" s="632"/>
      <c r="S506" s="645">
        <v>838.48</v>
      </c>
    </row>
    <row r="507" spans="1:19" ht="14.4" customHeight="1" x14ac:dyDescent="0.3">
      <c r="A507" s="626" t="s">
        <v>1400</v>
      </c>
      <c r="B507" s="627" t="s">
        <v>1424</v>
      </c>
      <c r="C507" s="627" t="s">
        <v>512</v>
      </c>
      <c r="D507" s="627" t="s">
        <v>680</v>
      </c>
      <c r="E507" s="627" t="s">
        <v>1402</v>
      </c>
      <c r="F507" s="627" t="s">
        <v>1456</v>
      </c>
      <c r="G507" s="627" t="s">
        <v>1457</v>
      </c>
      <c r="H507" s="644"/>
      <c r="I507" s="644"/>
      <c r="J507" s="627"/>
      <c r="K507" s="627"/>
      <c r="L507" s="644"/>
      <c r="M507" s="644"/>
      <c r="N507" s="627"/>
      <c r="O507" s="627"/>
      <c r="P507" s="644">
        <v>2</v>
      </c>
      <c r="Q507" s="644">
        <v>3452.8</v>
      </c>
      <c r="R507" s="632"/>
      <c r="S507" s="645">
        <v>1726.4</v>
      </c>
    </row>
    <row r="508" spans="1:19" ht="14.4" customHeight="1" x14ac:dyDescent="0.3">
      <c r="A508" s="626" t="s">
        <v>1400</v>
      </c>
      <c r="B508" s="627" t="s">
        <v>1424</v>
      </c>
      <c r="C508" s="627" t="s">
        <v>512</v>
      </c>
      <c r="D508" s="627" t="s">
        <v>680</v>
      </c>
      <c r="E508" s="627" t="s">
        <v>1402</v>
      </c>
      <c r="F508" s="627" t="s">
        <v>1458</v>
      </c>
      <c r="G508" s="627" t="s">
        <v>1459</v>
      </c>
      <c r="H508" s="644"/>
      <c r="I508" s="644"/>
      <c r="J508" s="627"/>
      <c r="K508" s="627"/>
      <c r="L508" s="644">
        <v>1</v>
      </c>
      <c r="M508" s="644">
        <v>1085.2</v>
      </c>
      <c r="N508" s="627"/>
      <c r="O508" s="627">
        <v>1085.2</v>
      </c>
      <c r="P508" s="644"/>
      <c r="Q508" s="644"/>
      <c r="R508" s="632"/>
      <c r="S508" s="645"/>
    </row>
    <row r="509" spans="1:19" ht="14.4" customHeight="1" x14ac:dyDescent="0.3">
      <c r="A509" s="626" t="s">
        <v>1400</v>
      </c>
      <c r="B509" s="627" t="s">
        <v>1424</v>
      </c>
      <c r="C509" s="627" t="s">
        <v>512</v>
      </c>
      <c r="D509" s="627" t="s">
        <v>680</v>
      </c>
      <c r="E509" s="627" t="s">
        <v>1407</v>
      </c>
      <c r="F509" s="627" t="s">
        <v>1460</v>
      </c>
      <c r="G509" s="627" t="s">
        <v>1461</v>
      </c>
      <c r="H509" s="644">
        <v>32</v>
      </c>
      <c r="I509" s="644">
        <v>6560</v>
      </c>
      <c r="J509" s="627">
        <v>1</v>
      </c>
      <c r="K509" s="627">
        <v>205</v>
      </c>
      <c r="L509" s="644">
        <v>30</v>
      </c>
      <c r="M509" s="644">
        <v>6180</v>
      </c>
      <c r="N509" s="627">
        <v>0.94207317073170727</v>
      </c>
      <c r="O509" s="627">
        <v>206</v>
      </c>
      <c r="P509" s="644">
        <v>28</v>
      </c>
      <c r="Q509" s="644">
        <v>5796</v>
      </c>
      <c r="R509" s="632">
        <v>0.88353658536585367</v>
      </c>
      <c r="S509" s="645">
        <v>207</v>
      </c>
    </row>
    <row r="510" spans="1:19" ht="14.4" customHeight="1" x14ac:dyDescent="0.3">
      <c r="A510" s="626" t="s">
        <v>1400</v>
      </c>
      <c r="B510" s="627" t="s">
        <v>1424</v>
      </c>
      <c r="C510" s="627" t="s">
        <v>512</v>
      </c>
      <c r="D510" s="627" t="s">
        <v>680</v>
      </c>
      <c r="E510" s="627" t="s">
        <v>1407</v>
      </c>
      <c r="F510" s="627" t="s">
        <v>1462</v>
      </c>
      <c r="G510" s="627" t="s">
        <v>1463</v>
      </c>
      <c r="H510" s="644">
        <v>28</v>
      </c>
      <c r="I510" s="644">
        <v>1036</v>
      </c>
      <c r="J510" s="627">
        <v>1</v>
      </c>
      <c r="K510" s="627">
        <v>37</v>
      </c>
      <c r="L510" s="644">
        <v>19</v>
      </c>
      <c r="M510" s="644">
        <v>703</v>
      </c>
      <c r="N510" s="627">
        <v>0.6785714285714286</v>
      </c>
      <c r="O510" s="627">
        <v>37</v>
      </c>
      <c r="P510" s="644">
        <v>22</v>
      </c>
      <c r="Q510" s="644">
        <v>836</v>
      </c>
      <c r="R510" s="632">
        <v>0.806949806949807</v>
      </c>
      <c r="S510" s="645">
        <v>38</v>
      </c>
    </row>
    <row r="511" spans="1:19" ht="14.4" customHeight="1" x14ac:dyDescent="0.3">
      <c r="A511" s="626" t="s">
        <v>1400</v>
      </c>
      <c r="B511" s="627" t="s">
        <v>1424</v>
      </c>
      <c r="C511" s="627" t="s">
        <v>512</v>
      </c>
      <c r="D511" s="627" t="s">
        <v>680</v>
      </c>
      <c r="E511" s="627" t="s">
        <v>1407</v>
      </c>
      <c r="F511" s="627" t="s">
        <v>1464</v>
      </c>
      <c r="G511" s="627" t="s">
        <v>1465</v>
      </c>
      <c r="H511" s="644">
        <v>107</v>
      </c>
      <c r="I511" s="644">
        <v>22791</v>
      </c>
      <c r="J511" s="627">
        <v>1</v>
      </c>
      <c r="K511" s="627">
        <v>213</v>
      </c>
      <c r="L511" s="644">
        <v>97</v>
      </c>
      <c r="M511" s="644">
        <v>20758</v>
      </c>
      <c r="N511" s="627">
        <v>0.91079812206572774</v>
      </c>
      <c r="O511" s="627">
        <v>214</v>
      </c>
      <c r="P511" s="644">
        <v>93</v>
      </c>
      <c r="Q511" s="644">
        <v>19995</v>
      </c>
      <c r="R511" s="632">
        <v>0.87731999473476374</v>
      </c>
      <c r="S511" s="645">
        <v>215</v>
      </c>
    </row>
    <row r="512" spans="1:19" ht="14.4" customHeight="1" x14ac:dyDescent="0.3">
      <c r="A512" s="626" t="s">
        <v>1400</v>
      </c>
      <c r="B512" s="627" t="s">
        <v>1424</v>
      </c>
      <c r="C512" s="627" t="s">
        <v>512</v>
      </c>
      <c r="D512" s="627" t="s">
        <v>680</v>
      </c>
      <c r="E512" s="627" t="s">
        <v>1407</v>
      </c>
      <c r="F512" s="627" t="s">
        <v>1466</v>
      </c>
      <c r="G512" s="627" t="s">
        <v>1467</v>
      </c>
      <c r="H512" s="644">
        <v>262</v>
      </c>
      <c r="I512" s="644">
        <v>40610</v>
      </c>
      <c r="J512" s="627">
        <v>1</v>
      </c>
      <c r="K512" s="627">
        <v>155</v>
      </c>
      <c r="L512" s="644">
        <v>236</v>
      </c>
      <c r="M512" s="644">
        <v>36580</v>
      </c>
      <c r="N512" s="627">
        <v>0.9007633587786259</v>
      </c>
      <c r="O512" s="627">
        <v>155</v>
      </c>
      <c r="P512" s="644">
        <v>186</v>
      </c>
      <c r="Q512" s="644">
        <v>29016</v>
      </c>
      <c r="R512" s="632">
        <v>0.71450381679389308</v>
      </c>
      <c r="S512" s="645">
        <v>156</v>
      </c>
    </row>
    <row r="513" spans="1:19" ht="14.4" customHeight="1" x14ac:dyDescent="0.3">
      <c r="A513" s="626" t="s">
        <v>1400</v>
      </c>
      <c r="B513" s="627" t="s">
        <v>1424</v>
      </c>
      <c r="C513" s="627" t="s">
        <v>512</v>
      </c>
      <c r="D513" s="627" t="s">
        <v>680</v>
      </c>
      <c r="E513" s="627" t="s">
        <v>1407</v>
      </c>
      <c r="F513" s="627" t="s">
        <v>1468</v>
      </c>
      <c r="G513" s="627" t="s">
        <v>1469</v>
      </c>
      <c r="H513" s="644">
        <v>434</v>
      </c>
      <c r="I513" s="644">
        <v>81158</v>
      </c>
      <c r="J513" s="627">
        <v>1</v>
      </c>
      <c r="K513" s="627">
        <v>187</v>
      </c>
      <c r="L513" s="644">
        <v>417</v>
      </c>
      <c r="M513" s="644">
        <v>77979</v>
      </c>
      <c r="N513" s="627">
        <v>0.96082949308755761</v>
      </c>
      <c r="O513" s="627">
        <v>187</v>
      </c>
      <c r="P513" s="644">
        <v>434</v>
      </c>
      <c r="Q513" s="644">
        <v>81592</v>
      </c>
      <c r="R513" s="632">
        <v>1.0053475935828877</v>
      </c>
      <c r="S513" s="645">
        <v>188</v>
      </c>
    </row>
    <row r="514" spans="1:19" ht="14.4" customHeight="1" x14ac:dyDescent="0.3">
      <c r="A514" s="626" t="s">
        <v>1400</v>
      </c>
      <c r="B514" s="627" t="s">
        <v>1424</v>
      </c>
      <c r="C514" s="627" t="s">
        <v>512</v>
      </c>
      <c r="D514" s="627" t="s">
        <v>680</v>
      </c>
      <c r="E514" s="627" t="s">
        <v>1407</v>
      </c>
      <c r="F514" s="627" t="s">
        <v>1470</v>
      </c>
      <c r="G514" s="627" t="s">
        <v>1471</v>
      </c>
      <c r="H514" s="644">
        <v>352</v>
      </c>
      <c r="I514" s="644">
        <v>45056</v>
      </c>
      <c r="J514" s="627">
        <v>1</v>
      </c>
      <c r="K514" s="627">
        <v>128</v>
      </c>
      <c r="L514" s="644">
        <v>302</v>
      </c>
      <c r="M514" s="644">
        <v>38656</v>
      </c>
      <c r="N514" s="627">
        <v>0.85795454545454541</v>
      </c>
      <c r="O514" s="627">
        <v>128</v>
      </c>
      <c r="P514" s="644">
        <v>326</v>
      </c>
      <c r="Q514" s="644">
        <v>42054</v>
      </c>
      <c r="R514" s="632">
        <v>0.93337180397727271</v>
      </c>
      <c r="S514" s="645">
        <v>129</v>
      </c>
    </row>
    <row r="515" spans="1:19" ht="14.4" customHeight="1" x14ac:dyDescent="0.3">
      <c r="A515" s="626" t="s">
        <v>1400</v>
      </c>
      <c r="B515" s="627" t="s">
        <v>1424</v>
      </c>
      <c r="C515" s="627" t="s">
        <v>512</v>
      </c>
      <c r="D515" s="627" t="s">
        <v>680</v>
      </c>
      <c r="E515" s="627" t="s">
        <v>1407</v>
      </c>
      <c r="F515" s="627" t="s">
        <v>1472</v>
      </c>
      <c r="G515" s="627" t="s">
        <v>1473</v>
      </c>
      <c r="H515" s="644">
        <v>2084</v>
      </c>
      <c r="I515" s="644">
        <v>464732</v>
      </c>
      <c r="J515" s="627">
        <v>1</v>
      </c>
      <c r="K515" s="627">
        <v>223</v>
      </c>
      <c r="L515" s="644">
        <v>1944</v>
      </c>
      <c r="M515" s="644">
        <v>435456</v>
      </c>
      <c r="N515" s="627">
        <v>0.9370045531618223</v>
      </c>
      <c r="O515" s="627">
        <v>224</v>
      </c>
      <c r="P515" s="644">
        <v>2173</v>
      </c>
      <c r="Q515" s="644">
        <v>488925</v>
      </c>
      <c r="R515" s="632">
        <v>1.052057960286789</v>
      </c>
      <c r="S515" s="645">
        <v>225</v>
      </c>
    </row>
    <row r="516" spans="1:19" ht="14.4" customHeight="1" x14ac:dyDescent="0.3">
      <c r="A516" s="626" t="s">
        <v>1400</v>
      </c>
      <c r="B516" s="627" t="s">
        <v>1424</v>
      </c>
      <c r="C516" s="627" t="s">
        <v>512</v>
      </c>
      <c r="D516" s="627" t="s">
        <v>680</v>
      </c>
      <c r="E516" s="627" t="s">
        <v>1407</v>
      </c>
      <c r="F516" s="627" t="s">
        <v>1474</v>
      </c>
      <c r="G516" s="627" t="s">
        <v>1475</v>
      </c>
      <c r="H516" s="644">
        <v>86</v>
      </c>
      <c r="I516" s="644">
        <v>19178</v>
      </c>
      <c r="J516" s="627">
        <v>1</v>
      </c>
      <c r="K516" s="627">
        <v>223</v>
      </c>
      <c r="L516" s="644">
        <v>44</v>
      </c>
      <c r="M516" s="644">
        <v>9856</v>
      </c>
      <c r="N516" s="627">
        <v>0.51392220252372511</v>
      </c>
      <c r="O516" s="627">
        <v>224</v>
      </c>
      <c r="P516" s="644">
        <v>50</v>
      </c>
      <c r="Q516" s="644">
        <v>11250</v>
      </c>
      <c r="R516" s="632">
        <v>0.58660965689852962</v>
      </c>
      <c r="S516" s="645">
        <v>225</v>
      </c>
    </row>
    <row r="517" spans="1:19" ht="14.4" customHeight="1" x14ac:dyDescent="0.3">
      <c r="A517" s="626" t="s">
        <v>1400</v>
      </c>
      <c r="B517" s="627" t="s">
        <v>1424</v>
      </c>
      <c r="C517" s="627" t="s">
        <v>512</v>
      </c>
      <c r="D517" s="627" t="s">
        <v>680</v>
      </c>
      <c r="E517" s="627" t="s">
        <v>1407</v>
      </c>
      <c r="F517" s="627" t="s">
        <v>1476</v>
      </c>
      <c r="G517" s="627" t="s">
        <v>1477</v>
      </c>
      <c r="H517" s="644">
        <v>2</v>
      </c>
      <c r="I517" s="644">
        <v>706</v>
      </c>
      <c r="J517" s="627">
        <v>1</v>
      </c>
      <c r="K517" s="627">
        <v>353</v>
      </c>
      <c r="L517" s="644">
        <v>1</v>
      </c>
      <c r="M517" s="644">
        <v>354</v>
      </c>
      <c r="N517" s="627">
        <v>0.50141643059490082</v>
      </c>
      <c r="O517" s="627">
        <v>354</v>
      </c>
      <c r="P517" s="644"/>
      <c r="Q517" s="644"/>
      <c r="R517" s="632"/>
      <c r="S517" s="645"/>
    </row>
    <row r="518" spans="1:19" ht="14.4" customHeight="1" x14ac:dyDescent="0.3">
      <c r="A518" s="626" t="s">
        <v>1400</v>
      </c>
      <c r="B518" s="627" t="s">
        <v>1424</v>
      </c>
      <c r="C518" s="627" t="s">
        <v>512</v>
      </c>
      <c r="D518" s="627" t="s">
        <v>680</v>
      </c>
      <c r="E518" s="627" t="s">
        <v>1407</v>
      </c>
      <c r="F518" s="627" t="s">
        <v>1478</v>
      </c>
      <c r="G518" s="627" t="s">
        <v>1479</v>
      </c>
      <c r="H518" s="644">
        <v>501</v>
      </c>
      <c r="I518" s="644">
        <v>112725</v>
      </c>
      <c r="J518" s="627">
        <v>1</v>
      </c>
      <c r="K518" s="627">
        <v>225</v>
      </c>
      <c r="L518" s="644">
        <v>527</v>
      </c>
      <c r="M518" s="644">
        <v>119102</v>
      </c>
      <c r="N518" s="627">
        <v>1.056571301840763</v>
      </c>
      <c r="O518" s="627">
        <v>226</v>
      </c>
      <c r="P518" s="644">
        <v>651</v>
      </c>
      <c r="Q518" s="644">
        <v>147777</v>
      </c>
      <c r="R518" s="632">
        <v>1.3109514304723886</v>
      </c>
      <c r="S518" s="645">
        <v>227</v>
      </c>
    </row>
    <row r="519" spans="1:19" ht="14.4" customHeight="1" x14ac:dyDescent="0.3">
      <c r="A519" s="626" t="s">
        <v>1400</v>
      </c>
      <c r="B519" s="627" t="s">
        <v>1424</v>
      </c>
      <c r="C519" s="627" t="s">
        <v>512</v>
      </c>
      <c r="D519" s="627" t="s">
        <v>680</v>
      </c>
      <c r="E519" s="627" t="s">
        <v>1407</v>
      </c>
      <c r="F519" s="627" t="s">
        <v>1488</v>
      </c>
      <c r="G519" s="627" t="s">
        <v>1489</v>
      </c>
      <c r="H519" s="644">
        <v>6</v>
      </c>
      <c r="I519" s="644">
        <v>2100</v>
      </c>
      <c r="J519" s="627">
        <v>1</v>
      </c>
      <c r="K519" s="627">
        <v>350</v>
      </c>
      <c r="L519" s="644">
        <v>14</v>
      </c>
      <c r="M519" s="644">
        <v>4900</v>
      </c>
      <c r="N519" s="627">
        <v>2.3333333333333335</v>
      </c>
      <c r="O519" s="627">
        <v>350</v>
      </c>
      <c r="P519" s="644">
        <v>13</v>
      </c>
      <c r="Q519" s="644">
        <v>4602</v>
      </c>
      <c r="R519" s="632">
        <v>2.1914285714285713</v>
      </c>
      <c r="S519" s="645">
        <v>354</v>
      </c>
    </row>
    <row r="520" spans="1:19" ht="14.4" customHeight="1" x14ac:dyDescent="0.3">
      <c r="A520" s="626" t="s">
        <v>1400</v>
      </c>
      <c r="B520" s="627" t="s">
        <v>1424</v>
      </c>
      <c r="C520" s="627" t="s">
        <v>512</v>
      </c>
      <c r="D520" s="627" t="s">
        <v>680</v>
      </c>
      <c r="E520" s="627" t="s">
        <v>1407</v>
      </c>
      <c r="F520" s="627" t="s">
        <v>1492</v>
      </c>
      <c r="G520" s="627" t="s">
        <v>1493</v>
      </c>
      <c r="H520" s="644">
        <v>738</v>
      </c>
      <c r="I520" s="644">
        <v>254610</v>
      </c>
      <c r="J520" s="627">
        <v>1</v>
      </c>
      <c r="K520" s="627">
        <v>345</v>
      </c>
      <c r="L520" s="644">
        <v>694</v>
      </c>
      <c r="M520" s="644">
        <v>240124</v>
      </c>
      <c r="N520" s="627">
        <v>0.94310514119633948</v>
      </c>
      <c r="O520" s="627">
        <v>346</v>
      </c>
      <c r="P520" s="644">
        <v>638</v>
      </c>
      <c r="Q520" s="644">
        <v>221386</v>
      </c>
      <c r="R520" s="632">
        <v>0.86951023133419736</v>
      </c>
      <c r="S520" s="645">
        <v>347</v>
      </c>
    </row>
    <row r="521" spans="1:19" ht="14.4" customHeight="1" x14ac:dyDescent="0.3">
      <c r="A521" s="626" t="s">
        <v>1400</v>
      </c>
      <c r="B521" s="627" t="s">
        <v>1424</v>
      </c>
      <c r="C521" s="627" t="s">
        <v>512</v>
      </c>
      <c r="D521" s="627" t="s">
        <v>680</v>
      </c>
      <c r="E521" s="627" t="s">
        <v>1407</v>
      </c>
      <c r="F521" s="627" t="s">
        <v>1494</v>
      </c>
      <c r="G521" s="627" t="s">
        <v>1495</v>
      </c>
      <c r="H521" s="644">
        <v>158</v>
      </c>
      <c r="I521" s="644">
        <v>137934</v>
      </c>
      <c r="J521" s="627">
        <v>1</v>
      </c>
      <c r="K521" s="627">
        <v>873</v>
      </c>
      <c r="L521" s="644">
        <v>162</v>
      </c>
      <c r="M521" s="644">
        <v>141588</v>
      </c>
      <c r="N521" s="627">
        <v>1.0264909304449954</v>
      </c>
      <c r="O521" s="627">
        <v>874</v>
      </c>
      <c r="P521" s="644">
        <v>170</v>
      </c>
      <c r="Q521" s="644">
        <v>149090</v>
      </c>
      <c r="R521" s="632">
        <v>1.0808792610958864</v>
      </c>
      <c r="S521" s="645">
        <v>877</v>
      </c>
    </row>
    <row r="522" spans="1:19" ht="14.4" customHeight="1" x14ac:dyDescent="0.3">
      <c r="A522" s="626" t="s">
        <v>1400</v>
      </c>
      <c r="B522" s="627" t="s">
        <v>1424</v>
      </c>
      <c r="C522" s="627" t="s">
        <v>512</v>
      </c>
      <c r="D522" s="627" t="s">
        <v>680</v>
      </c>
      <c r="E522" s="627" t="s">
        <v>1407</v>
      </c>
      <c r="F522" s="627" t="s">
        <v>1496</v>
      </c>
      <c r="G522" s="627" t="s">
        <v>1497</v>
      </c>
      <c r="H522" s="644">
        <v>610</v>
      </c>
      <c r="I522" s="644">
        <v>789340</v>
      </c>
      <c r="J522" s="627">
        <v>1</v>
      </c>
      <c r="K522" s="627">
        <v>1294</v>
      </c>
      <c r="L522" s="644">
        <v>610</v>
      </c>
      <c r="M522" s="644">
        <v>789340</v>
      </c>
      <c r="N522" s="627">
        <v>1</v>
      </c>
      <c r="O522" s="627">
        <v>1294</v>
      </c>
      <c r="P522" s="644">
        <v>583</v>
      </c>
      <c r="Q522" s="644">
        <v>756151</v>
      </c>
      <c r="R522" s="632">
        <v>0.95795348012263415</v>
      </c>
      <c r="S522" s="645">
        <v>1297</v>
      </c>
    </row>
    <row r="523" spans="1:19" ht="14.4" customHeight="1" x14ac:dyDescent="0.3">
      <c r="A523" s="626" t="s">
        <v>1400</v>
      </c>
      <c r="B523" s="627" t="s">
        <v>1424</v>
      </c>
      <c r="C523" s="627" t="s">
        <v>512</v>
      </c>
      <c r="D523" s="627" t="s">
        <v>680</v>
      </c>
      <c r="E523" s="627" t="s">
        <v>1407</v>
      </c>
      <c r="F523" s="627" t="s">
        <v>1498</v>
      </c>
      <c r="G523" s="627" t="s">
        <v>1499</v>
      </c>
      <c r="H523" s="644">
        <v>468</v>
      </c>
      <c r="I523" s="644">
        <v>551304</v>
      </c>
      <c r="J523" s="627">
        <v>1</v>
      </c>
      <c r="K523" s="627">
        <v>1178</v>
      </c>
      <c r="L523" s="644">
        <v>493</v>
      </c>
      <c r="M523" s="644">
        <v>580754</v>
      </c>
      <c r="N523" s="627">
        <v>1.0534188034188035</v>
      </c>
      <c r="O523" s="627">
        <v>1178</v>
      </c>
      <c r="P523" s="644">
        <v>431</v>
      </c>
      <c r="Q523" s="644">
        <v>508580</v>
      </c>
      <c r="R523" s="632">
        <v>0.9225037365954174</v>
      </c>
      <c r="S523" s="645">
        <v>1180</v>
      </c>
    </row>
    <row r="524" spans="1:19" ht="14.4" customHeight="1" x14ac:dyDescent="0.3">
      <c r="A524" s="626" t="s">
        <v>1400</v>
      </c>
      <c r="B524" s="627" t="s">
        <v>1424</v>
      </c>
      <c r="C524" s="627" t="s">
        <v>512</v>
      </c>
      <c r="D524" s="627" t="s">
        <v>680</v>
      </c>
      <c r="E524" s="627" t="s">
        <v>1407</v>
      </c>
      <c r="F524" s="627" t="s">
        <v>1500</v>
      </c>
      <c r="G524" s="627" t="s">
        <v>1501</v>
      </c>
      <c r="H524" s="644">
        <v>1384</v>
      </c>
      <c r="I524" s="644">
        <v>7137288</v>
      </c>
      <c r="J524" s="627">
        <v>1</v>
      </c>
      <c r="K524" s="627">
        <v>5157</v>
      </c>
      <c r="L524" s="644">
        <v>1433</v>
      </c>
      <c r="M524" s="644">
        <v>7391414</v>
      </c>
      <c r="N524" s="627">
        <v>1.0356054008189104</v>
      </c>
      <c r="O524" s="627">
        <v>5158</v>
      </c>
      <c r="P524" s="644">
        <v>1302</v>
      </c>
      <c r="Q524" s="644">
        <v>6720924</v>
      </c>
      <c r="R524" s="632">
        <v>0.94166355624153042</v>
      </c>
      <c r="S524" s="645">
        <v>5162</v>
      </c>
    </row>
    <row r="525" spans="1:19" ht="14.4" customHeight="1" x14ac:dyDescent="0.3">
      <c r="A525" s="626" t="s">
        <v>1400</v>
      </c>
      <c r="B525" s="627" t="s">
        <v>1424</v>
      </c>
      <c r="C525" s="627" t="s">
        <v>512</v>
      </c>
      <c r="D525" s="627" t="s">
        <v>680</v>
      </c>
      <c r="E525" s="627" t="s">
        <v>1407</v>
      </c>
      <c r="F525" s="627" t="s">
        <v>1502</v>
      </c>
      <c r="G525" s="627" t="s">
        <v>1503</v>
      </c>
      <c r="H525" s="644">
        <v>24</v>
      </c>
      <c r="I525" s="644">
        <v>187368</v>
      </c>
      <c r="J525" s="627">
        <v>1</v>
      </c>
      <c r="K525" s="627">
        <v>7807</v>
      </c>
      <c r="L525" s="644">
        <v>24</v>
      </c>
      <c r="M525" s="644">
        <v>187416</v>
      </c>
      <c r="N525" s="627">
        <v>1.0002561803509671</v>
      </c>
      <c r="O525" s="627">
        <v>7809</v>
      </c>
      <c r="P525" s="644">
        <v>22</v>
      </c>
      <c r="Q525" s="644">
        <v>171952</v>
      </c>
      <c r="R525" s="632">
        <v>0.91772341061440588</v>
      </c>
      <c r="S525" s="645">
        <v>7816</v>
      </c>
    </row>
    <row r="526" spans="1:19" ht="14.4" customHeight="1" x14ac:dyDescent="0.3">
      <c r="A526" s="626" t="s">
        <v>1400</v>
      </c>
      <c r="B526" s="627" t="s">
        <v>1424</v>
      </c>
      <c r="C526" s="627" t="s">
        <v>512</v>
      </c>
      <c r="D526" s="627" t="s">
        <v>680</v>
      </c>
      <c r="E526" s="627" t="s">
        <v>1407</v>
      </c>
      <c r="F526" s="627" t="s">
        <v>1504</v>
      </c>
      <c r="G526" s="627" t="s">
        <v>1505</v>
      </c>
      <c r="H526" s="644">
        <v>39</v>
      </c>
      <c r="I526" s="644">
        <v>219180</v>
      </c>
      <c r="J526" s="627">
        <v>1</v>
      </c>
      <c r="K526" s="627">
        <v>5620</v>
      </c>
      <c r="L526" s="644">
        <v>32</v>
      </c>
      <c r="M526" s="644">
        <v>179872</v>
      </c>
      <c r="N526" s="627">
        <v>0.82065881923533168</v>
      </c>
      <c r="O526" s="627">
        <v>5621</v>
      </c>
      <c r="P526" s="644">
        <v>32</v>
      </c>
      <c r="Q526" s="644">
        <v>180032</v>
      </c>
      <c r="R526" s="632">
        <v>0.82138881284788756</v>
      </c>
      <c r="S526" s="645">
        <v>5626</v>
      </c>
    </row>
    <row r="527" spans="1:19" ht="14.4" customHeight="1" x14ac:dyDescent="0.3">
      <c r="A527" s="626" t="s">
        <v>1400</v>
      </c>
      <c r="B527" s="627" t="s">
        <v>1424</v>
      </c>
      <c r="C527" s="627" t="s">
        <v>512</v>
      </c>
      <c r="D527" s="627" t="s">
        <v>680</v>
      </c>
      <c r="E527" s="627" t="s">
        <v>1407</v>
      </c>
      <c r="F527" s="627" t="s">
        <v>1506</v>
      </c>
      <c r="G527" s="627" t="s">
        <v>1507</v>
      </c>
      <c r="H527" s="644">
        <v>21</v>
      </c>
      <c r="I527" s="644">
        <v>2331</v>
      </c>
      <c r="J527" s="627">
        <v>1</v>
      </c>
      <c r="K527" s="627">
        <v>111</v>
      </c>
      <c r="L527" s="644">
        <v>19</v>
      </c>
      <c r="M527" s="644">
        <v>2128</v>
      </c>
      <c r="N527" s="627">
        <v>0.91291291291291288</v>
      </c>
      <c r="O527" s="627">
        <v>112</v>
      </c>
      <c r="P527" s="644">
        <v>23</v>
      </c>
      <c r="Q527" s="644">
        <v>2599</v>
      </c>
      <c r="R527" s="632">
        <v>1.114972114972115</v>
      </c>
      <c r="S527" s="645">
        <v>113</v>
      </c>
    </row>
    <row r="528" spans="1:19" ht="14.4" customHeight="1" x14ac:dyDescent="0.3">
      <c r="A528" s="626" t="s">
        <v>1400</v>
      </c>
      <c r="B528" s="627" t="s">
        <v>1424</v>
      </c>
      <c r="C528" s="627" t="s">
        <v>512</v>
      </c>
      <c r="D528" s="627" t="s">
        <v>680</v>
      </c>
      <c r="E528" s="627" t="s">
        <v>1407</v>
      </c>
      <c r="F528" s="627" t="s">
        <v>1508</v>
      </c>
      <c r="G528" s="627" t="s">
        <v>1509</v>
      </c>
      <c r="H528" s="644">
        <v>950</v>
      </c>
      <c r="I528" s="644">
        <v>168150</v>
      </c>
      <c r="J528" s="627">
        <v>1</v>
      </c>
      <c r="K528" s="627">
        <v>177</v>
      </c>
      <c r="L528" s="644">
        <v>889</v>
      </c>
      <c r="M528" s="644">
        <v>158242</v>
      </c>
      <c r="N528" s="627">
        <v>0.94107641986321733</v>
      </c>
      <c r="O528" s="627">
        <v>178</v>
      </c>
      <c r="P528" s="644">
        <v>1246</v>
      </c>
      <c r="Q528" s="644">
        <v>223034</v>
      </c>
      <c r="R528" s="632">
        <v>1.3263990484686292</v>
      </c>
      <c r="S528" s="645">
        <v>179</v>
      </c>
    </row>
    <row r="529" spans="1:19" ht="14.4" customHeight="1" x14ac:dyDescent="0.3">
      <c r="A529" s="626" t="s">
        <v>1400</v>
      </c>
      <c r="B529" s="627" t="s">
        <v>1424</v>
      </c>
      <c r="C529" s="627" t="s">
        <v>512</v>
      </c>
      <c r="D529" s="627" t="s">
        <v>680</v>
      </c>
      <c r="E529" s="627" t="s">
        <v>1407</v>
      </c>
      <c r="F529" s="627" t="s">
        <v>1510</v>
      </c>
      <c r="G529" s="627" t="s">
        <v>1511</v>
      </c>
      <c r="H529" s="644">
        <v>886</v>
      </c>
      <c r="I529" s="644">
        <v>1815414</v>
      </c>
      <c r="J529" s="627">
        <v>1</v>
      </c>
      <c r="K529" s="627">
        <v>2049</v>
      </c>
      <c r="L529" s="644">
        <v>999</v>
      </c>
      <c r="M529" s="644">
        <v>2047950</v>
      </c>
      <c r="N529" s="627">
        <v>1.1280897910889747</v>
      </c>
      <c r="O529" s="627">
        <v>2050</v>
      </c>
      <c r="P529" s="644">
        <v>975</v>
      </c>
      <c r="Q529" s="644">
        <v>2001675</v>
      </c>
      <c r="R529" s="632">
        <v>1.1025997375805188</v>
      </c>
      <c r="S529" s="645">
        <v>2053</v>
      </c>
    </row>
    <row r="530" spans="1:19" ht="14.4" customHeight="1" x14ac:dyDescent="0.3">
      <c r="A530" s="626" t="s">
        <v>1400</v>
      </c>
      <c r="B530" s="627" t="s">
        <v>1424</v>
      </c>
      <c r="C530" s="627" t="s">
        <v>512</v>
      </c>
      <c r="D530" s="627" t="s">
        <v>680</v>
      </c>
      <c r="E530" s="627" t="s">
        <v>1407</v>
      </c>
      <c r="F530" s="627" t="s">
        <v>1512</v>
      </c>
      <c r="G530" s="627" t="s">
        <v>1513</v>
      </c>
      <c r="H530" s="644">
        <v>691</v>
      </c>
      <c r="I530" s="644">
        <v>238395</v>
      </c>
      <c r="J530" s="627">
        <v>1</v>
      </c>
      <c r="K530" s="627">
        <v>345</v>
      </c>
      <c r="L530" s="644">
        <v>653</v>
      </c>
      <c r="M530" s="644">
        <v>225938</v>
      </c>
      <c r="N530" s="627">
        <v>0.94774638729839134</v>
      </c>
      <c r="O530" s="627">
        <v>346</v>
      </c>
      <c r="P530" s="644">
        <v>610</v>
      </c>
      <c r="Q530" s="644">
        <v>211670</v>
      </c>
      <c r="R530" s="632">
        <v>0.88789613876129947</v>
      </c>
      <c r="S530" s="645">
        <v>347</v>
      </c>
    </row>
    <row r="531" spans="1:19" ht="14.4" customHeight="1" x14ac:dyDescent="0.3">
      <c r="A531" s="626" t="s">
        <v>1400</v>
      </c>
      <c r="B531" s="627" t="s">
        <v>1424</v>
      </c>
      <c r="C531" s="627" t="s">
        <v>512</v>
      </c>
      <c r="D531" s="627" t="s">
        <v>680</v>
      </c>
      <c r="E531" s="627" t="s">
        <v>1407</v>
      </c>
      <c r="F531" s="627" t="s">
        <v>1514</v>
      </c>
      <c r="G531" s="627" t="s">
        <v>1515</v>
      </c>
      <c r="H531" s="644">
        <v>123</v>
      </c>
      <c r="I531" s="644">
        <v>37884</v>
      </c>
      <c r="J531" s="627">
        <v>1</v>
      </c>
      <c r="K531" s="627">
        <v>308</v>
      </c>
      <c r="L531" s="644">
        <v>132</v>
      </c>
      <c r="M531" s="644">
        <v>40656</v>
      </c>
      <c r="N531" s="627">
        <v>1.0731707317073171</v>
      </c>
      <c r="O531" s="627">
        <v>308</v>
      </c>
      <c r="P531" s="644">
        <v>129</v>
      </c>
      <c r="Q531" s="644">
        <v>40119</v>
      </c>
      <c r="R531" s="632">
        <v>1.0589958821666139</v>
      </c>
      <c r="S531" s="645">
        <v>311</v>
      </c>
    </row>
    <row r="532" spans="1:19" ht="14.4" customHeight="1" x14ac:dyDescent="0.3">
      <c r="A532" s="626" t="s">
        <v>1400</v>
      </c>
      <c r="B532" s="627" t="s">
        <v>1424</v>
      </c>
      <c r="C532" s="627" t="s">
        <v>512</v>
      </c>
      <c r="D532" s="627" t="s">
        <v>680</v>
      </c>
      <c r="E532" s="627" t="s">
        <v>1407</v>
      </c>
      <c r="F532" s="627" t="s">
        <v>1516</v>
      </c>
      <c r="G532" s="627" t="s">
        <v>1517</v>
      </c>
      <c r="H532" s="644">
        <v>449</v>
      </c>
      <c r="I532" s="644">
        <v>1228913</v>
      </c>
      <c r="J532" s="627">
        <v>1</v>
      </c>
      <c r="K532" s="627">
        <v>2737</v>
      </c>
      <c r="L532" s="644">
        <v>456</v>
      </c>
      <c r="M532" s="644">
        <v>1248072</v>
      </c>
      <c r="N532" s="627">
        <v>1.0155902004454342</v>
      </c>
      <c r="O532" s="627">
        <v>2737</v>
      </c>
      <c r="P532" s="644">
        <v>449</v>
      </c>
      <c r="Q532" s="644">
        <v>1230260</v>
      </c>
      <c r="R532" s="632">
        <v>1.0010960906101571</v>
      </c>
      <c r="S532" s="645">
        <v>2740</v>
      </c>
    </row>
    <row r="533" spans="1:19" ht="14.4" customHeight="1" x14ac:dyDescent="0.3">
      <c r="A533" s="626" t="s">
        <v>1400</v>
      </c>
      <c r="B533" s="627" t="s">
        <v>1424</v>
      </c>
      <c r="C533" s="627" t="s">
        <v>512</v>
      </c>
      <c r="D533" s="627" t="s">
        <v>680</v>
      </c>
      <c r="E533" s="627" t="s">
        <v>1407</v>
      </c>
      <c r="F533" s="627" t="s">
        <v>1518</v>
      </c>
      <c r="G533" s="627" t="s">
        <v>1519</v>
      </c>
      <c r="H533" s="644">
        <v>170</v>
      </c>
      <c r="I533" s="644">
        <v>895730</v>
      </c>
      <c r="J533" s="627">
        <v>1</v>
      </c>
      <c r="K533" s="627">
        <v>5269</v>
      </c>
      <c r="L533" s="644">
        <v>170</v>
      </c>
      <c r="M533" s="644">
        <v>895900</v>
      </c>
      <c r="N533" s="627">
        <v>1.0001897893338394</v>
      </c>
      <c r="O533" s="627">
        <v>5270</v>
      </c>
      <c r="P533" s="644">
        <v>169</v>
      </c>
      <c r="Q533" s="644">
        <v>891306</v>
      </c>
      <c r="R533" s="632">
        <v>0.99506101168879013</v>
      </c>
      <c r="S533" s="645">
        <v>5274</v>
      </c>
    </row>
    <row r="534" spans="1:19" ht="14.4" customHeight="1" x14ac:dyDescent="0.3">
      <c r="A534" s="626" t="s">
        <v>1400</v>
      </c>
      <c r="B534" s="627" t="s">
        <v>1424</v>
      </c>
      <c r="C534" s="627" t="s">
        <v>512</v>
      </c>
      <c r="D534" s="627" t="s">
        <v>680</v>
      </c>
      <c r="E534" s="627" t="s">
        <v>1407</v>
      </c>
      <c r="F534" s="627" t="s">
        <v>1520</v>
      </c>
      <c r="G534" s="627" t="s">
        <v>1521</v>
      </c>
      <c r="H534" s="644">
        <v>100</v>
      </c>
      <c r="I534" s="644">
        <v>15400</v>
      </c>
      <c r="J534" s="627">
        <v>1</v>
      </c>
      <c r="K534" s="627">
        <v>154</v>
      </c>
      <c r="L534" s="644">
        <v>105</v>
      </c>
      <c r="M534" s="644">
        <v>16275</v>
      </c>
      <c r="N534" s="627">
        <v>1.0568181818181819</v>
      </c>
      <c r="O534" s="627">
        <v>155</v>
      </c>
      <c r="P534" s="644">
        <v>106</v>
      </c>
      <c r="Q534" s="644">
        <v>16536</v>
      </c>
      <c r="R534" s="632">
        <v>1.0737662337662337</v>
      </c>
      <c r="S534" s="645">
        <v>156</v>
      </c>
    </row>
    <row r="535" spans="1:19" ht="14.4" customHeight="1" x14ac:dyDescent="0.3">
      <c r="A535" s="626" t="s">
        <v>1400</v>
      </c>
      <c r="B535" s="627" t="s">
        <v>1424</v>
      </c>
      <c r="C535" s="627" t="s">
        <v>512</v>
      </c>
      <c r="D535" s="627" t="s">
        <v>680</v>
      </c>
      <c r="E535" s="627" t="s">
        <v>1407</v>
      </c>
      <c r="F535" s="627" t="s">
        <v>1526</v>
      </c>
      <c r="G535" s="627" t="s">
        <v>1527</v>
      </c>
      <c r="H535" s="644">
        <v>879</v>
      </c>
      <c r="I535" s="644">
        <v>136245</v>
      </c>
      <c r="J535" s="627">
        <v>1</v>
      </c>
      <c r="K535" s="627">
        <v>155</v>
      </c>
      <c r="L535" s="644">
        <v>969</v>
      </c>
      <c r="M535" s="644">
        <v>150195</v>
      </c>
      <c r="N535" s="627">
        <v>1.1023890784982935</v>
      </c>
      <c r="O535" s="627">
        <v>155</v>
      </c>
      <c r="P535" s="644">
        <v>935</v>
      </c>
      <c r="Q535" s="644">
        <v>145860</v>
      </c>
      <c r="R535" s="632">
        <v>1.0705713971154904</v>
      </c>
      <c r="S535" s="645">
        <v>156</v>
      </c>
    </row>
    <row r="536" spans="1:19" ht="14.4" customHeight="1" x14ac:dyDescent="0.3">
      <c r="A536" s="626" t="s">
        <v>1400</v>
      </c>
      <c r="B536" s="627" t="s">
        <v>1424</v>
      </c>
      <c r="C536" s="627" t="s">
        <v>512</v>
      </c>
      <c r="D536" s="627" t="s">
        <v>680</v>
      </c>
      <c r="E536" s="627" t="s">
        <v>1407</v>
      </c>
      <c r="F536" s="627" t="s">
        <v>1528</v>
      </c>
      <c r="G536" s="627" t="s">
        <v>1529</v>
      </c>
      <c r="H536" s="644">
        <v>450</v>
      </c>
      <c r="I536" s="644">
        <v>89550</v>
      </c>
      <c r="J536" s="627">
        <v>1</v>
      </c>
      <c r="K536" s="627">
        <v>199</v>
      </c>
      <c r="L536" s="644">
        <v>360</v>
      </c>
      <c r="M536" s="644">
        <v>72000</v>
      </c>
      <c r="N536" s="627">
        <v>0.8040201005025126</v>
      </c>
      <c r="O536" s="627">
        <v>200</v>
      </c>
      <c r="P536" s="644">
        <v>409</v>
      </c>
      <c r="Q536" s="644">
        <v>82209</v>
      </c>
      <c r="R536" s="632">
        <v>0.91802345058626467</v>
      </c>
      <c r="S536" s="645">
        <v>201</v>
      </c>
    </row>
    <row r="537" spans="1:19" ht="14.4" customHeight="1" x14ac:dyDescent="0.3">
      <c r="A537" s="626" t="s">
        <v>1400</v>
      </c>
      <c r="B537" s="627" t="s">
        <v>1424</v>
      </c>
      <c r="C537" s="627" t="s">
        <v>512</v>
      </c>
      <c r="D537" s="627" t="s">
        <v>680</v>
      </c>
      <c r="E537" s="627" t="s">
        <v>1407</v>
      </c>
      <c r="F537" s="627" t="s">
        <v>1530</v>
      </c>
      <c r="G537" s="627" t="s">
        <v>1531</v>
      </c>
      <c r="H537" s="644">
        <v>163</v>
      </c>
      <c r="I537" s="644">
        <v>33252</v>
      </c>
      <c r="J537" s="627">
        <v>1</v>
      </c>
      <c r="K537" s="627">
        <v>204</v>
      </c>
      <c r="L537" s="644">
        <v>172</v>
      </c>
      <c r="M537" s="644">
        <v>35260</v>
      </c>
      <c r="N537" s="627">
        <v>1.060387345122098</v>
      </c>
      <c r="O537" s="627">
        <v>205</v>
      </c>
      <c r="P537" s="644">
        <v>289</v>
      </c>
      <c r="Q537" s="644">
        <v>59823</v>
      </c>
      <c r="R537" s="632">
        <v>1.7990797546012269</v>
      </c>
      <c r="S537" s="645">
        <v>207</v>
      </c>
    </row>
    <row r="538" spans="1:19" ht="14.4" customHeight="1" x14ac:dyDescent="0.3">
      <c r="A538" s="626" t="s">
        <v>1400</v>
      </c>
      <c r="B538" s="627" t="s">
        <v>1424</v>
      </c>
      <c r="C538" s="627" t="s">
        <v>512</v>
      </c>
      <c r="D538" s="627" t="s">
        <v>680</v>
      </c>
      <c r="E538" s="627" t="s">
        <v>1407</v>
      </c>
      <c r="F538" s="627" t="s">
        <v>1536</v>
      </c>
      <c r="G538" s="627" t="s">
        <v>1537</v>
      </c>
      <c r="H538" s="644">
        <v>92</v>
      </c>
      <c r="I538" s="644">
        <v>14996</v>
      </c>
      <c r="J538" s="627">
        <v>1</v>
      </c>
      <c r="K538" s="627">
        <v>163</v>
      </c>
      <c r="L538" s="644">
        <v>62</v>
      </c>
      <c r="M538" s="644">
        <v>10106</v>
      </c>
      <c r="N538" s="627">
        <v>0.67391304347826086</v>
      </c>
      <c r="O538" s="627">
        <v>163</v>
      </c>
      <c r="P538" s="644">
        <v>74</v>
      </c>
      <c r="Q538" s="644">
        <v>12136</v>
      </c>
      <c r="R538" s="632">
        <v>0.80928247532675379</v>
      </c>
      <c r="S538" s="645">
        <v>164</v>
      </c>
    </row>
    <row r="539" spans="1:19" ht="14.4" customHeight="1" x14ac:dyDescent="0.3">
      <c r="A539" s="626" t="s">
        <v>1400</v>
      </c>
      <c r="B539" s="627" t="s">
        <v>1424</v>
      </c>
      <c r="C539" s="627" t="s">
        <v>512</v>
      </c>
      <c r="D539" s="627" t="s">
        <v>680</v>
      </c>
      <c r="E539" s="627" t="s">
        <v>1407</v>
      </c>
      <c r="F539" s="627" t="s">
        <v>1540</v>
      </c>
      <c r="G539" s="627" t="s">
        <v>1541</v>
      </c>
      <c r="H539" s="644">
        <v>413</v>
      </c>
      <c r="I539" s="644">
        <v>890015</v>
      </c>
      <c r="J539" s="627">
        <v>1</v>
      </c>
      <c r="K539" s="627">
        <v>2155</v>
      </c>
      <c r="L539" s="644">
        <v>504</v>
      </c>
      <c r="M539" s="644">
        <v>1086624</v>
      </c>
      <c r="N539" s="627">
        <v>1.2209052656415904</v>
      </c>
      <c r="O539" s="627">
        <v>2156</v>
      </c>
      <c r="P539" s="644">
        <v>430</v>
      </c>
      <c r="Q539" s="644">
        <v>928370</v>
      </c>
      <c r="R539" s="632">
        <v>1.0430947793014724</v>
      </c>
      <c r="S539" s="645">
        <v>2159</v>
      </c>
    </row>
    <row r="540" spans="1:19" ht="14.4" customHeight="1" x14ac:dyDescent="0.3">
      <c r="A540" s="626" t="s">
        <v>1400</v>
      </c>
      <c r="B540" s="627" t="s">
        <v>1424</v>
      </c>
      <c r="C540" s="627" t="s">
        <v>512</v>
      </c>
      <c r="D540" s="627" t="s">
        <v>680</v>
      </c>
      <c r="E540" s="627" t="s">
        <v>1407</v>
      </c>
      <c r="F540" s="627" t="s">
        <v>1542</v>
      </c>
      <c r="G540" s="627" t="s">
        <v>1543</v>
      </c>
      <c r="H540" s="644">
        <v>53</v>
      </c>
      <c r="I540" s="644">
        <v>8639</v>
      </c>
      <c r="J540" s="627">
        <v>1</v>
      </c>
      <c r="K540" s="627">
        <v>163</v>
      </c>
      <c r="L540" s="644">
        <v>62</v>
      </c>
      <c r="M540" s="644">
        <v>10106</v>
      </c>
      <c r="N540" s="627">
        <v>1.1698113207547169</v>
      </c>
      <c r="O540" s="627">
        <v>163</v>
      </c>
      <c r="P540" s="644">
        <v>51</v>
      </c>
      <c r="Q540" s="644">
        <v>8364</v>
      </c>
      <c r="R540" s="632">
        <v>0.96816761199212875</v>
      </c>
      <c r="S540" s="645">
        <v>164</v>
      </c>
    </row>
    <row r="541" spans="1:19" ht="14.4" customHeight="1" x14ac:dyDescent="0.3">
      <c r="A541" s="626" t="s">
        <v>1400</v>
      </c>
      <c r="B541" s="627" t="s">
        <v>1424</v>
      </c>
      <c r="C541" s="627" t="s">
        <v>512</v>
      </c>
      <c r="D541" s="627" t="s">
        <v>680</v>
      </c>
      <c r="E541" s="627" t="s">
        <v>1407</v>
      </c>
      <c r="F541" s="627" t="s">
        <v>1548</v>
      </c>
      <c r="G541" s="627" t="s">
        <v>1549</v>
      </c>
      <c r="H541" s="644">
        <v>3</v>
      </c>
      <c r="I541" s="644">
        <v>777</v>
      </c>
      <c r="J541" s="627">
        <v>1</v>
      </c>
      <c r="K541" s="627">
        <v>259</v>
      </c>
      <c r="L541" s="644">
        <v>4</v>
      </c>
      <c r="M541" s="644">
        <v>1040</v>
      </c>
      <c r="N541" s="627">
        <v>1.3384813384813385</v>
      </c>
      <c r="O541" s="627">
        <v>260</v>
      </c>
      <c r="P541" s="644">
        <v>5</v>
      </c>
      <c r="Q541" s="644">
        <v>1305</v>
      </c>
      <c r="R541" s="632">
        <v>1.6795366795366795</v>
      </c>
      <c r="S541" s="645">
        <v>261</v>
      </c>
    </row>
    <row r="542" spans="1:19" ht="14.4" customHeight="1" x14ac:dyDescent="0.3">
      <c r="A542" s="626" t="s">
        <v>1400</v>
      </c>
      <c r="B542" s="627" t="s">
        <v>1424</v>
      </c>
      <c r="C542" s="627" t="s">
        <v>512</v>
      </c>
      <c r="D542" s="627" t="s">
        <v>680</v>
      </c>
      <c r="E542" s="627" t="s">
        <v>1407</v>
      </c>
      <c r="F542" s="627" t="s">
        <v>1550</v>
      </c>
      <c r="G542" s="627" t="s">
        <v>1551</v>
      </c>
      <c r="H542" s="644"/>
      <c r="I542" s="644"/>
      <c r="J542" s="627"/>
      <c r="K542" s="627"/>
      <c r="L542" s="644"/>
      <c r="M542" s="644"/>
      <c r="N542" s="627"/>
      <c r="O542" s="627"/>
      <c r="P542" s="644">
        <v>2</v>
      </c>
      <c r="Q542" s="644">
        <v>4124</v>
      </c>
      <c r="R542" s="632"/>
      <c r="S542" s="645">
        <v>2062</v>
      </c>
    </row>
    <row r="543" spans="1:19" ht="14.4" customHeight="1" x14ac:dyDescent="0.3">
      <c r="A543" s="626" t="s">
        <v>1400</v>
      </c>
      <c r="B543" s="627" t="s">
        <v>1424</v>
      </c>
      <c r="C543" s="627" t="s">
        <v>512</v>
      </c>
      <c r="D543" s="627" t="s">
        <v>680</v>
      </c>
      <c r="E543" s="627" t="s">
        <v>1407</v>
      </c>
      <c r="F543" s="627" t="s">
        <v>1552</v>
      </c>
      <c r="G543" s="627" t="s">
        <v>1553</v>
      </c>
      <c r="H543" s="644">
        <v>10</v>
      </c>
      <c r="I543" s="644">
        <v>2830</v>
      </c>
      <c r="J543" s="627">
        <v>1</v>
      </c>
      <c r="K543" s="627">
        <v>283</v>
      </c>
      <c r="L543" s="644">
        <v>9</v>
      </c>
      <c r="M543" s="644">
        <v>2556</v>
      </c>
      <c r="N543" s="627">
        <v>0.90318021201413423</v>
      </c>
      <c r="O543" s="627">
        <v>284</v>
      </c>
      <c r="P543" s="644">
        <v>16</v>
      </c>
      <c r="Q543" s="644">
        <v>4560</v>
      </c>
      <c r="R543" s="632">
        <v>1.6113074204946995</v>
      </c>
      <c r="S543" s="645">
        <v>285</v>
      </c>
    </row>
    <row r="544" spans="1:19" ht="14.4" customHeight="1" x14ac:dyDescent="0.3">
      <c r="A544" s="626" t="s">
        <v>1400</v>
      </c>
      <c r="B544" s="627" t="s">
        <v>1424</v>
      </c>
      <c r="C544" s="627" t="s">
        <v>512</v>
      </c>
      <c r="D544" s="627" t="s">
        <v>680</v>
      </c>
      <c r="E544" s="627" t="s">
        <v>1407</v>
      </c>
      <c r="F544" s="627" t="s">
        <v>1558</v>
      </c>
      <c r="G544" s="627" t="s">
        <v>1559</v>
      </c>
      <c r="H544" s="644"/>
      <c r="I544" s="644"/>
      <c r="J544" s="627"/>
      <c r="K544" s="627"/>
      <c r="L544" s="644">
        <v>11</v>
      </c>
      <c r="M544" s="644">
        <v>3421</v>
      </c>
      <c r="N544" s="627"/>
      <c r="O544" s="627">
        <v>311</v>
      </c>
      <c r="P544" s="644">
        <v>3</v>
      </c>
      <c r="Q544" s="644">
        <v>936</v>
      </c>
      <c r="R544" s="632"/>
      <c r="S544" s="645">
        <v>312</v>
      </c>
    </row>
    <row r="545" spans="1:19" ht="14.4" customHeight="1" x14ac:dyDescent="0.3">
      <c r="A545" s="626" t="s">
        <v>1400</v>
      </c>
      <c r="B545" s="627" t="s">
        <v>1424</v>
      </c>
      <c r="C545" s="627" t="s">
        <v>512</v>
      </c>
      <c r="D545" s="627" t="s">
        <v>1389</v>
      </c>
      <c r="E545" s="627" t="s">
        <v>1425</v>
      </c>
      <c r="F545" s="627" t="s">
        <v>1445</v>
      </c>
      <c r="G545" s="627" t="s">
        <v>1437</v>
      </c>
      <c r="H545" s="644"/>
      <c r="I545" s="644"/>
      <c r="J545" s="627"/>
      <c r="K545" s="627"/>
      <c r="L545" s="644"/>
      <c r="M545" s="644"/>
      <c r="N545" s="627"/>
      <c r="O545" s="627"/>
      <c r="P545" s="644">
        <v>2.1500000000000004</v>
      </c>
      <c r="Q545" s="644">
        <v>1409.3600000000001</v>
      </c>
      <c r="R545" s="632"/>
      <c r="S545" s="645">
        <v>655.51627906976739</v>
      </c>
    </row>
    <row r="546" spans="1:19" ht="14.4" customHeight="1" x14ac:dyDescent="0.3">
      <c r="A546" s="626" t="s">
        <v>1400</v>
      </c>
      <c r="B546" s="627" t="s">
        <v>1424</v>
      </c>
      <c r="C546" s="627" t="s">
        <v>512</v>
      </c>
      <c r="D546" s="627" t="s">
        <v>1389</v>
      </c>
      <c r="E546" s="627" t="s">
        <v>1425</v>
      </c>
      <c r="F546" s="627" t="s">
        <v>1446</v>
      </c>
      <c r="G546" s="627" t="s">
        <v>1437</v>
      </c>
      <c r="H546" s="644"/>
      <c r="I546" s="644"/>
      <c r="J546" s="627"/>
      <c r="K546" s="627"/>
      <c r="L546" s="644"/>
      <c r="M546" s="644"/>
      <c r="N546" s="627"/>
      <c r="O546" s="627"/>
      <c r="P546" s="644">
        <v>0.04</v>
      </c>
      <c r="Q546" s="644">
        <v>411.69</v>
      </c>
      <c r="R546" s="632"/>
      <c r="S546" s="645">
        <v>10292.25</v>
      </c>
    </row>
    <row r="547" spans="1:19" ht="14.4" customHeight="1" x14ac:dyDescent="0.3">
      <c r="A547" s="626" t="s">
        <v>1400</v>
      </c>
      <c r="B547" s="627" t="s">
        <v>1424</v>
      </c>
      <c r="C547" s="627" t="s">
        <v>512</v>
      </c>
      <c r="D547" s="627" t="s">
        <v>1389</v>
      </c>
      <c r="E547" s="627" t="s">
        <v>1425</v>
      </c>
      <c r="F547" s="627" t="s">
        <v>1450</v>
      </c>
      <c r="G547" s="627" t="s">
        <v>1440</v>
      </c>
      <c r="H547" s="644"/>
      <c r="I547" s="644"/>
      <c r="J547" s="627"/>
      <c r="K547" s="627"/>
      <c r="L547" s="644"/>
      <c r="M547" s="644"/>
      <c r="N547" s="627"/>
      <c r="O547" s="627"/>
      <c r="P547" s="644">
        <v>0.2</v>
      </c>
      <c r="Q547" s="644">
        <v>106.46</v>
      </c>
      <c r="R547" s="632"/>
      <c r="S547" s="645">
        <v>532.29999999999995</v>
      </c>
    </row>
    <row r="548" spans="1:19" ht="14.4" customHeight="1" x14ac:dyDescent="0.3">
      <c r="A548" s="626" t="s">
        <v>1400</v>
      </c>
      <c r="B548" s="627" t="s">
        <v>1424</v>
      </c>
      <c r="C548" s="627" t="s">
        <v>512</v>
      </c>
      <c r="D548" s="627" t="s">
        <v>1389</v>
      </c>
      <c r="E548" s="627" t="s">
        <v>1407</v>
      </c>
      <c r="F548" s="627" t="s">
        <v>1464</v>
      </c>
      <c r="G548" s="627" t="s">
        <v>1465</v>
      </c>
      <c r="H548" s="644"/>
      <c r="I548" s="644"/>
      <c r="J548" s="627"/>
      <c r="K548" s="627"/>
      <c r="L548" s="644"/>
      <c r="M548" s="644"/>
      <c r="N548" s="627"/>
      <c r="O548" s="627"/>
      <c r="P548" s="644">
        <v>10</v>
      </c>
      <c r="Q548" s="644">
        <v>2150</v>
      </c>
      <c r="R548" s="632"/>
      <c r="S548" s="645">
        <v>215</v>
      </c>
    </row>
    <row r="549" spans="1:19" ht="14.4" customHeight="1" x14ac:dyDescent="0.3">
      <c r="A549" s="626" t="s">
        <v>1400</v>
      </c>
      <c r="B549" s="627" t="s">
        <v>1424</v>
      </c>
      <c r="C549" s="627" t="s">
        <v>512</v>
      </c>
      <c r="D549" s="627" t="s">
        <v>1389</v>
      </c>
      <c r="E549" s="627" t="s">
        <v>1407</v>
      </c>
      <c r="F549" s="627" t="s">
        <v>1466</v>
      </c>
      <c r="G549" s="627" t="s">
        <v>1467</v>
      </c>
      <c r="H549" s="644"/>
      <c r="I549" s="644"/>
      <c r="J549" s="627"/>
      <c r="K549" s="627"/>
      <c r="L549" s="644"/>
      <c r="M549" s="644"/>
      <c r="N549" s="627"/>
      <c r="O549" s="627"/>
      <c r="P549" s="644">
        <v>13</v>
      </c>
      <c r="Q549" s="644">
        <v>2028</v>
      </c>
      <c r="R549" s="632"/>
      <c r="S549" s="645">
        <v>156</v>
      </c>
    </row>
    <row r="550" spans="1:19" ht="14.4" customHeight="1" x14ac:dyDescent="0.3">
      <c r="A550" s="626" t="s">
        <v>1400</v>
      </c>
      <c r="B550" s="627" t="s">
        <v>1424</v>
      </c>
      <c r="C550" s="627" t="s">
        <v>512</v>
      </c>
      <c r="D550" s="627" t="s">
        <v>1389</v>
      </c>
      <c r="E550" s="627" t="s">
        <v>1407</v>
      </c>
      <c r="F550" s="627" t="s">
        <v>1468</v>
      </c>
      <c r="G550" s="627" t="s">
        <v>1469</v>
      </c>
      <c r="H550" s="644"/>
      <c r="I550" s="644"/>
      <c r="J550" s="627"/>
      <c r="K550" s="627"/>
      <c r="L550" s="644"/>
      <c r="M550" s="644"/>
      <c r="N550" s="627"/>
      <c r="O550" s="627"/>
      <c r="P550" s="644">
        <v>19</v>
      </c>
      <c r="Q550" s="644">
        <v>3572</v>
      </c>
      <c r="R550" s="632"/>
      <c r="S550" s="645">
        <v>188</v>
      </c>
    </row>
    <row r="551" spans="1:19" ht="14.4" customHeight="1" x14ac:dyDescent="0.3">
      <c r="A551" s="626" t="s">
        <v>1400</v>
      </c>
      <c r="B551" s="627" t="s">
        <v>1424</v>
      </c>
      <c r="C551" s="627" t="s">
        <v>512</v>
      </c>
      <c r="D551" s="627" t="s">
        <v>1389</v>
      </c>
      <c r="E551" s="627" t="s">
        <v>1407</v>
      </c>
      <c r="F551" s="627" t="s">
        <v>1470</v>
      </c>
      <c r="G551" s="627" t="s">
        <v>1471</v>
      </c>
      <c r="H551" s="644"/>
      <c r="I551" s="644"/>
      <c r="J551" s="627"/>
      <c r="K551" s="627"/>
      <c r="L551" s="644"/>
      <c r="M551" s="644"/>
      <c r="N551" s="627"/>
      <c r="O551" s="627"/>
      <c r="P551" s="644">
        <v>14</v>
      </c>
      <c r="Q551" s="644">
        <v>1806</v>
      </c>
      <c r="R551" s="632"/>
      <c r="S551" s="645">
        <v>129</v>
      </c>
    </row>
    <row r="552" spans="1:19" ht="14.4" customHeight="1" x14ac:dyDescent="0.3">
      <c r="A552" s="626" t="s">
        <v>1400</v>
      </c>
      <c r="B552" s="627" t="s">
        <v>1424</v>
      </c>
      <c r="C552" s="627" t="s">
        <v>512</v>
      </c>
      <c r="D552" s="627" t="s">
        <v>1389</v>
      </c>
      <c r="E552" s="627" t="s">
        <v>1407</v>
      </c>
      <c r="F552" s="627" t="s">
        <v>1472</v>
      </c>
      <c r="G552" s="627" t="s">
        <v>1473</v>
      </c>
      <c r="H552" s="644"/>
      <c r="I552" s="644"/>
      <c r="J552" s="627"/>
      <c r="K552" s="627"/>
      <c r="L552" s="644"/>
      <c r="M552" s="644"/>
      <c r="N552" s="627"/>
      <c r="O552" s="627"/>
      <c r="P552" s="644">
        <v>19</v>
      </c>
      <c r="Q552" s="644">
        <v>4275</v>
      </c>
      <c r="R552" s="632"/>
      <c r="S552" s="645">
        <v>225</v>
      </c>
    </row>
    <row r="553" spans="1:19" ht="14.4" customHeight="1" x14ac:dyDescent="0.3">
      <c r="A553" s="626" t="s">
        <v>1400</v>
      </c>
      <c r="B553" s="627" t="s">
        <v>1424</v>
      </c>
      <c r="C553" s="627" t="s">
        <v>512</v>
      </c>
      <c r="D553" s="627" t="s">
        <v>1389</v>
      </c>
      <c r="E553" s="627" t="s">
        <v>1407</v>
      </c>
      <c r="F553" s="627" t="s">
        <v>1474</v>
      </c>
      <c r="G553" s="627" t="s">
        <v>1475</v>
      </c>
      <c r="H553" s="644"/>
      <c r="I553" s="644"/>
      <c r="J553" s="627"/>
      <c r="K553" s="627"/>
      <c r="L553" s="644"/>
      <c r="M553" s="644"/>
      <c r="N553" s="627"/>
      <c r="O553" s="627"/>
      <c r="P553" s="644">
        <v>7</v>
      </c>
      <c r="Q553" s="644">
        <v>1575</v>
      </c>
      <c r="R553" s="632"/>
      <c r="S553" s="645">
        <v>225</v>
      </c>
    </row>
    <row r="554" spans="1:19" ht="14.4" customHeight="1" x14ac:dyDescent="0.3">
      <c r="A554" s="626" t="s">
        <v>1400</v>
      </c>
      <c r="B554" s="627" t="s">
        <v>1424</v>
      </c>
      <c r="C554" s="627" t="s">
        <v>512</v>
      </c>
      <c r="D554" s="627" t="s">
        <v>1389</v>
      </c>
      <c r="E554" s="627" t="s">
        <v>1407</v>
      </c>
      <c r="F554" s="627" t="s">
        <v>1478</v>
      </c>
      <c r="G554" s="627" t="s">
        <v>1479</v>
      </c>
      <c r="H554" s="644"/>
      <c r="I554" s="644"/>
      <c r="J554" s="627"/>
      <c r="K554" s="627"/>
      <c r="L554" s="644"/>
      <c r="M554" s="644"/>
      <c r="N554" s="627"/>
      <c r="O554" s="627"/>
      <c r="P554" s="644">
        <v>48</v>
      </c>
      <c r="Q554" s="644">
        <v>10896</v>
      </c>
      <c r="R554" s="632"/>
      <c r="S554" s="645">
        <v>227</v>
      </c>
    </row>
    <row r="555" spans="1:19" ht="14.4" customHeight="1" x14ac:dyDescent="0.3">
      <c r="A555" s="626" t="s">
        <v>1400</v>
      </c>
      <c r="B555" s="627" t="s">
        <v>1424</v>
      </c>
      <c r="C555" s="627" t="s">
        <v>512</v>
      </c>
      <c r="D555" s="627" t="s">
        <v>1389</v>
      </c>
      <c r="E555" s="627" t="s">
        <v>1407</v>
      </c>
      <c r="F555" s="627" t="s">
        <v>1492</v>
      </c>
      <c r="G555" s="627" t="s">
        <v>1493</v>
      </c>
      <c r="H555" s="644"/>
      <c r="I555" s="644"/>
      <c r="J555" s="627"/>
      <c r="K555" s="627"/>
      <c r="L555" s="644"/>
      <c r="M555" s="644"/>
      <c r="N555" s="627"/>
      <c r="O555" s="627"/>
      <c r="P555" s="644">
        <v>35</v>
      </c>
      <c r="Q555" s="644">
        <v>12145</v>
      </c>
      <c r="R555" s="632"/>
      <c r="S555" s="645">
        <v>347</v>
      </c>
    </row>
    <row r="556" spans="1:19" ht="14.4" customHeight="1" x14ac:dyDescent="0.3">
      <c r="A556" s="626" t="s">
        <v>1400</v>
      </c>
      <c r="B556" s="627" t="s">
        <v>1424</v>
      </c>
      <c r="C556" s="627" t="s">
        <v>512</v>
      </c>
      <c r="D556" s="627" t="s">
        <v>1389</v>
      </c>
      <c r="E556" s="627" t="s">
        <v>1407</v>
      </c>
      <c r="F556" s="627" t="s">
        <v>1494</v>
      </c>
      <c r="G556" s="627" t="s">
        <v>1495</v>
      </c>
      <c r="H556" s="644"/>
      <c r="I556" s="644"/>
      <c r="J556" s="627"/>
      <c r="K556" s="627"/>
      <c r="L556" s="644"/>
      <c r="M556" s="644"/>
      <c r="N556" s="627"/>
      <c r="O556" s="627"/>
      <c r="P556" s="644">
        <v>5</v>
      </c>
      <c r="Q556" s="644">
        <v>4385</v>
      </c>
      <c r="R556" s="632"/>
      <c r="S556" s="645">
        <v>877</v>
      </c>
    </row>
    <row r="557" spans="1:19" ht="14.4" customHeight="1" x14ac:dyDescent="0.3">
      <c r="A557" s="626" t="s">
        <v>1400</v>
      </c>
      <c r="B557" s="627" t="s">
        <v>1424</v>
      </c>
      <c r="C557" s="627" t="s">
        <v>512</v>
      </c>
      <c r="D557" s="627" t="s">
        <v>1389</v>
      </c>
      <c r="E557" s="627" t="s">
        <v>1407</v>
      </c>
      <c r="F557" s="627" t="s">
        <v>1496</v>
      </c>
      <c r="G557" s="627" t="s">
        <v>1497</v>
      </c>
      <c r="H557" s="644"/>
      <c r="I557" s="644"/>
      <c r="J557" s="627"/>
      <c r="K557" s="627"/>
      <c r="L557" s="644"/>
      <c r="M557" s="644"/>
      <c r="N557" s="627"/>
      <c r="O557" s="627"/>
      <c r="P557" s="644">
        <v>4</v>
      </c>
      <c r="Q557" s="644">
        <v>5188</v>
      </c>
      <c r="R557" s="632"/>
      <c r="S557" s="645">
        <v>1297</v>
      </c>
    </row>
    <row r="558" spans="1:19" ht="14.4" customHeight="1" x14ac:dyDescent="0.3">
      <c r="A558" s="626" t="s">
        <v>1400</v>
      </c>
      <c r="B558" s="627" t="s">
        <v>1424</v>
      </c>
      <c r="C558" s="627" t="s">
        <v>512</v>
      </c>
      <c r="D558" s="627" t="s">
        <v>1389</v>
      </c>
      <c r="E558" s="627" t="s">
        <v>1407</v>
      </c>
      <c r="F558" s="627" t="s">
        <v>1498</v>
      </c>
      <c r="G558" s="627" t="s">
        <v>1499</v>
      </c>
      <c r="H558" s="644"/>
      <c r="I558" s="644"/>
      <c r="J558" s="627"/>
      <c r="K558" s="627"/>
      <c r="L558" s="644"/>
      <c r="M558" s="644"/>
      <c r="N558" s="627"/>
      <c r="O558" s="627"/>
      <c r="P558" s="644">
        <v>2</v>
      </c>
      <c r="Q558" s="644">
        <v>2360</v>
      </c>
      <c r="R558" s="632"/>
      <c r="S558" s="645">
        <v>1180</v>
      </c>
    </row>
    <row r="559" spans="1:19" ht="14.4" customHeight="1" x14ac:dyDescent="0.3">
      <c r="A559" s="626" t="s">
        <v>1400</v>
      </c>
      <c r="B559" s="627" t="s">
        <v>1424</v>
      </c>
      <c r="C559" s="627" t="s">
        <v>512</v>
      </c>
      <c r="D559" s="627" t="s">
        <v>1389</v>
      </c>
      <c r="E559" s="627" t="s">
        <v>1407</v>
      </c>
      <c r="F559" s="627" t="s">
        <v>1508</v>
      </c>
      <c r="G559" s="627" t="s">
        <v>1509</v>
      </c>
      <c r="H559" s="644"/>
      <c r="I559" s="644"/>
      <c r="J559" s="627"/>
      <c r="K559" s="627"/>
      <c r="L559" s="644"/>
      <c r="M559" s="644"/>
      <c r="N559" s="627"/>
      <c r="O559" s="627"/>
      <c r="P559" s="644">
        <v>93</v>
      </c>
      <c r="Q559" s="644">
        <v>16647</v>
      </c>
      <c r="R559" s="632"/>
      <c r="S559" s="645">
        <v>179</v>
      </c>
    </row>
    <row r="560" spans="1:19" ht="14.4" customHeight="1" x14ac:dyDescent="0.3">
      <c r="A560" s="626" t="s">
        <v>1400</v>
      </c>
      <c r="B560" s="627" t="s">
        <v>1424</v>
      </c>
      <c r="C560" s="627" t="s">
        <v>512</v>
      </c>
      <c r="D560" s="627" t="s">
        <v>1389</v>
      </c>
      <c r="E560" s="627" t="s">
        <v>1407</v>
      </c>
      <c r="F560" s="627" t="s">
        <v>1510</v>
      </c>
      <c r="G560" s="627" t="s">
        <v>1511</v>
      </c>
      <c r="H560" s="644"/>
      <c r="I560" s="644"/>
      <c r="J560" s="627"/>
      <c r="K560" s="627"/>
      <c r="L560" s="644"/>
      <c r="M560" s="644"/>
      <c r="N560" s="627"/>
      <c r="O560" s="627"/>
      <c r="P560" s="644">
        <v>33</v>
      </c>
      <c r="Q560" s="644">
        <v>67749</v>
      </c>
      <c r="R560" s="632"/>
      <c r="S560" s="645">
        <v>2053</v>
      </c>
    </row>
    <row r="561" spans="1:19" ht="14.4" customHeight="1" x14ac:dyDescent="0.3">
      <c r="A561" s="626" t="s">
        <v>1400</v>
      </c>
      <c r="B561" s="627" t="s">
        <v>1424</v>
      </c>
      <c r="C561" s="627" t="s">
        <v>512</v>
      </c>
      <c r="D561" s="627" t="s">
        <v>1389</v>
      </c>
      <c r="E561" s="627" t="s">
        <v>1407</v>
      </c>
      <c r="F561" s="627" t="s">
        <v>1512</v>
      </c>
      <c r="G561" s="627" t="s">
        <v>1513</v>
      </c>
      <c r="H561" s="644"/>
      <c r="I561" s="644"/>
      <c r="J561" s="627"/>
      <c r="K561" s="627"/>
      <c r="L561" s="644"/>
      <c r="M561" s="644"/>
      <c r="N561" s="627"/>
      <c r="O561" s="627"/>
      <c r="P561" s="644">
        <v>35</v>
      </c>
      <c r="Q561" s="644">
        <v>12145</v>
      </c>
      <c r="R561" s="632"/>
      <c r="S561" s="645">
        <v>347</v>
      </c>
    </row>
    <row r="562" spans="1:19" ht="14.4" customHeight="1" x14ac:dyDescent="0.3">
      <c r="A562" s="626" t="s">
        <v>1400</v>
      </c>
      <c r="B562" s="627" t="s">
        <v>1424</v>
      </c>
      <c r="C562" s="627" t="s">
        <v>512</v>
      </c>
      <c r="D562" s="627" t="s">
        <v>1389</v>
      </c>
      <c r="E562" s="627" t="s">
        <v>1407</v>
      </c>
      <c r="F562" s="627" t="s">
        <v>1526</v>
      </c>
      <c r="G562" s="627" t="s">
        <v>1527</v>
      </c>
      <c r="H562" s="644"/>
      <c r="I562" s="644"/>
      <c r="J562" s="627"/>
      <c r="K562" s="627"/>
      <c r="L562" s="644"/>
      <c r="M562" s="644"/>
      <c r="N562" s="627"/>
      <c r="O562" s="627"/>
      <c r="P562" s="644">
        <v>4</v>
      </c>
      <c r="Q562" s="644">
        <v>624</v>
      </c>
      <c r="R562" s="632"/>
      <c r="S562" s="645">
        <v>156</v>
      </c>
    </row>
    <row r="563" spans="1:19" ht="14.4" customHeight="1" x14ac:dyDescent="0.3">
      <c r="A563" s="626" t="s">
        <v>1400</v>
      </c>
      <c r="B563" s="627" t="s">
        <v>1424</v>
      </c>
      <c r="C563" s="627" t="s">
        <v>512</v>
      </c>
      <c r="D563" s="627" t="s">
        <v>1389</v>
      </c>
      <c r="E563" s="627" t="s">
        <v>1407</v>
      </c>
      <c r="F563" s="627" t="s">
        <v>1528</v>
      </c>
      <c r="G563" s="627" t="s">
        <v>1529</v>
      </c>
      <c r="H563" s="644"/>
      <c r="I563" s="644"/>
      <c r="J563" s="627"/>
      <c r="K563" s="627"/>
      <c r="L563" s="644"/>
      <c r="M563" s="644"/>
      <c r="N563" s="627"/>
      <c r="O563" s="627"/>
      <c r="P563" s="644">
        <v>5</v>
      </c>
      <c r="Q563" s="644">
        <v>1005</v>
      </c>
      <c r="R563" s="632"/>
      <c r="S563" s="645">
        <v>201</v>
      </c>
    </row>
    <row r="564" spans="1:19" ht="14.4" customHeight="1" x14ac:dyDescent="0.3">
      <c r="A564" s="626" t="s">
        <v>1400</v>
      </c>
      <c r="B564" s="627" t="s">
        <v>1424</v>
      </c>
      <c r="C564" s="627" t="s">
        <v>512</v>
      </c>
      <c r="D564" s="627" t="s">
        <v>1389</v>
      </c>
      <c r="E564" s="627" t="s">
        <v>1407</v>
      </c>
      <c r="F564" s="627" t="s">
        <v>1530</v>
      </c>
      <c r="G564" s="627" t="s">
        <v>1531</v>
      </c>
      <c r="H564" s="644"/>
      <c r="I564" s="644"/>
      <c r="J564" s="627"/>
      <c r="K564" s="627"/>
      <c r="L564" s="644"/>
      <c r="M564" s="644"/>
      <c r="N564" s="627"/>
      <c r="O564" s="627"/>
      <c r="P564" s="644">
        <v>4</v>
      </c>
      <c r="Q564" s="644">
        <v>828</v>
      </c>
      <c r="R564" s="632"/>
      <c r="S564" s="645">
        <v>207</v>
      </c>
    </row>
    <row r="565" spans="1:19" ht="14.4" customHeight="1" x14ac:dyDescent="0.3">
      <c r="A565" s="626" t="s">
        <v>1400</v>
      </c>
      <c r="B565" s="627" t="s">
        <v>1424</v>
      </c>
      <c r="C565" s="627" t="s">
        <v>512</v>
      </c>
      <c r="D565" s="627" t="s">
        <v>1389</v>
      </c>
      <c r="E565" s="627" t="s">
        <v>1407</v>
      </c>
      <c r="F565" s="627" t="s">
        <v>1536</v>
      </c>
      <c r="G565" s="627" t="s">
        <v>1537</v>
      </c>
      <c r="H565" s="644"/>
      <c r="I565" s="644"/>
      <c r="J565" s="627"/>
      <c r="K565" s="627"/>
      <c r="L565" s="644"/>
      <c r="M565" s="644"/>
      <c r="N565" s="627"/>
      <c r="O565" s="627"/>
      <c r="P565" s="644">
        <v>15</v>
      </c>
      <c r="Q565" s="644">
        <v>2460</v>
      </c>
      <c r="R565" s="632"/>
      <c r="S565" s="645">
        <v>164</v>
      </c>
    </row>
    <row r="566" spans="1:19" ht="14.4" customHeight="1" x14ac:dyDescent="0.3">
      <c r="A566" s="626" t="s">
        <v>1400</v>
      </c>
      <c r="B566" s="627" t="s">
        <v>1424</v>
      </c>
      <c r="C566" s="627" t="s">
        <v>512</v>
      </c>
      <c r="D566" s="627" t="s">
        <v>1389</v>
      </c>
      <c r="E566" s="627" t="s">
        <v>1407</v>
      </c>
      <c r="F566" s="627" t="s">
        <v>1540</v>
      </c>
      <c r="G566" s="627" t="s">
        <v>1541</v>
      </c>
      <c r="H566" s="644"/>
      <c r="I566" s="644"/>
      <c r="J566" s="627"/>
      <c r="K566" s="627"/>
      <c r="L566" s="644"/>
      <c r="M566" s="644"/>
      <c r="N566" s="627"/>
      <c r="O566" s="627"/>
      <c r="P566" s="644">
        <v>8</v>
      </c>
      <c r="Q566" s="644">
        <v>17272</v>
      </c>
      <c r="R566" s="632"/>
      <c r="S566" s="645">
        <v>2159</v>
      </c>
    </row>
    <row r="567" spans="1:19" ht="14.4" customHeight="1" x14ac:dyDescent="0.3">
      <c r="A567" s="626" t="s">
        <v>1400</v>
      </c>
      <c r="B567" s="627" t="s">
        <v>1424</v>
      </c>
      <c r="C567" s="627" t="s">
        <v>512</v>
      </c>
      <c r="D567" s="627" t="s">
        <v>1389</v>
      </c>
      <c r="E567" s="627" t="s">
        <v>1407</v>
      </c>
      <c r="F567" s="627" t="s">
        <v>1542</v>
      </c>
      <c r="G567" s="627" t="s">
        <v>1543</v>
      </c>
      <c r="H567" s="644"/>
      <c r="I567" s="644"/>
      <c r="J567" s="627"/>
      <c r="K567" s="627"/>
      <c r="L567" s="644"/>
      <c r="M567" s="644"/>
      <c r="N567" s="627"/>
      <c r="O567" s="627"/>
      <c r="P567" s="644">
        <v>1</v>
      </c>
      <c r="Q567" s="644">
        <v>164</v>
      </c>
      <c r="R567" s="632"/>
      <c r="S567" s="645">
        <v>164</v>
      </c>
    </row>
    <row r="568" spans="1:19" ht="14.4" customHeight="1" x14ac:dyDescent="0.3">
      <c r="A568" s="626" t="s">
        <v>1400</v>
      </c>
      <c r="B568" s="627" t="s">
        <v>1424</v>
      </c>
      <c r="C568" s="627" t="s">
        <v>512</v>
      </c>
      <c r="D568" s="627" t="s">
        <v>1396</v>
      </c>
      <c r="E568" s="627" t="s">
        <v>1425</v>
      </c>
      <c r="F568" s="627" t="s">
        <v>1442</v>
      </c>
      <c r="G568" s="627" t="s">
        <v>571</v>
      </c>
      <c r="H568" s="644"/>
      <c r="I568" s="644"/>
      <c r="J568" s="627"/>
      <c r="K568" s="627"/>
      <c r="L568" s="644"/>
      <c r="M568" s="644"/>
      <c r="N568" s="627"/>
      <c r="O568" s="627"/>
      <c r="P568" s="644">
        <v>11.080000000000004</v>
      </c>
      <c r="Q568" s="644">
        <v>4797.6399999999994</v>
      </c>
      <c r="R568" s="632"/>
      <c r="S568" s="645">
        <v>432.99999999999983</v>
      </c>
    </row>
    <row r="569" spans="1:19" ht="14.4" customHeight="1" x14ac:dyDescent="0.3">
      <c r="A569" s="626" t="s">
        <v>1400</v>
      </c>
      <c r="B569" s="627" t="s">
        <v>1424</v>
      </c>
      <c r="C569" s="627" t="s">
        <v>512</v>
      </c>
      <c r="D569" s="627" t="s">
        <v>1396</v>
      </c>
      <c r="E569" s="627" t="s">
        <v>1425</v>
      </c>
      <c r="F569" s="627" t="s">
        <v>1443</v>
      </c>
      <c r="G569" s="627" t="s">
        <v>573</v>
      </c>
      <c r="H569" s="644"/>
      <c r="I569" s="644"/>
      <c r="J569" s="627"/>
      <c r="K569" s="627"/>
      <c r="L569" s="644"/>
      <c r="M569" s="644"/>
      <c r="N569" s="627"/>
      <c r="O569" s="627"/>
      <c r="P569" s="644">
        <v>0.08</v>
      </c>
      <c r="Q569" s="644">
        <v>53.91</v>
      </c>
      <c r="R569" s="632"/>
      <c r="S569" s="645">
        <v>673.875</v>
      </c>
    </row>
    <row r="570" spans="1:19" ht="14.4" customHeight="1" x14ac:dyDescent="0.3">
      <c r="A570" s="626" t="s">
        <v>1400</v>
      </c>
      <c r="B570" s="627" t="s">
        <v>1424</v>
      </c>
      <c r="C570" s="627" t="s">
        <v>512</v>
      </c>
      <c r="D570" s="627" t="s">
        <v>1396</v>
      </c>
      <c r="E570" s="627" t="s">
        <v>1425</v>
      </c>
      <c r="F570" s="627" t="s">
        <v>1445</v>
      </c>
      <c r="G570" s="627" t="s">
        <v>1437</v>
      </c>
      <c r="H570" s="644"/>
      <c r="I570" s="644"/>
      <c r="J570" s="627"/>
      <c r="K570" s="627"/>
      <c r="L570" s="644"/>
      <c r="M570" s="644"/>
      <c r="N570" s="627"/>
      <c r="O570" s="627"/>
      <c r="P570" s="644">
        <v>0.5</v>
      </c>
      <c r="Q570" s="644">
        <v>327.76</v>
      </c>
      <c r="R570" s="632"/>
      <c r="S570" s="645">
        <v>655.52</v>
      </c>
    </row>
    <row r="571" spans="1:19" ht="14.4" customHeight="1" x14ac:dyDescent="0.3">
      <c r="A571" s="626" t="s">
        <v>1400</v>
      </c>
      <c r="B571" s="627" t="s">
        <v>1424</v>
      </c>
      <c r="C571" s="627" t="s">
        <v>512</v>
      </c>
      <c r="D571" s="627" t="s">
        <v>1396</v>
      </c>
      <c r="E571" s="627" t="s">
        <v>1425</v>
      </c>
      <c r="F571" s="627" t="s">
        <v>1447</v>
      </c>
      <c r="G571" s="627" t="s">
        <v>1437</v>
      </c>
      <c r="H571" s="644"/>
      <c r="I571" s="644"/>
      <c r="J571" s="627"/>
      <c r="K571" s="627"/>
      <c r="L571" s="644"/>
      <c r="M571" s="644"/>
      <c r="N571" s="627"/>
      <c r="O571" s="627"/>
      <c r="P571" s="644">
        <v>0.84000000000000008</v>
      </c>
      <c r="Q571" s="644">
        <v>1377.15</v>
      </c>
      <c r="R571" s="632"/>
      <c r="S571" s="645">
        <v>1639.4642857142858</v>
      </c>
    </row>
    <row r="572" spans="1:19" ht="14.4" customHeight="1" x14ac:dyDescent="0.3">
      <c r="A572" s="626" t="s">
        <v>1400</v>
      </c>
      <c r="B572" s="627" t="s">
        <v>1424</v>
      </c>
      <c r="C572" s="627" t="s">
        <v>512</v>
      </c>
      <c r="D572" s="627" t="s">
        <v>1396</v>
      </c>
      <c r="E572" s="627" t="s">
        <v>1425</v>
      </c>
      <c r="F572" s="627" t="s">
        <v>1451</v>
      </c>
      <c r="G572" s="627" t="s">
        <v>1437</v>
      </c>
      <c r="H572" s="644"/>
      <c r="I572" s="644"/>
      <c r="J572" s="627"/>
      <c r="K572" s="627"/>
      <c r="L572" s="644"/>
      <c r="M572" s="644"/>
      <c r="N572" s="627"/>
      <c r="O572" s="627"/>
      <c r="P572" s="644">
        <v>0.21</v>
      </c>
      <c r="Q572" s="644">
        <v>687.96</v>
      </c>
      <c r="R572" s="632"/>
      <c r="S572" s="645">
        <v>3276.0000000000005</v>
      </c>
    </row>
    <row r="573" spans="1:19" ht="14.4" customHeight="1" x14ac:dyDescent="0.3">
      <c r="A573" s="626" t="s">
        <v>1400</v>
      </c>
      <c r="B573" s="627" t="s">
        <v>1424</v>
      </c>
      <c r="C573" s="627" t="s">
        <v>512</v>
      </c>
      <c r="D573" s="627" t="s">
        <v>1396</v>
      </c>
      <c r="E573" s="627" t="s">
        <v>1407</v>
      </c>
      <c r="F573" s="627" t="s">
        <v>1472</v>
      </c>
      <c r="G573" s="627" t="s">
        <v>1473</v>
      </c>
      <c r="H573" s="644"/>
      <c r="I573" s="644"/>
      <c r="J573" s="627"/>
      <c r="K573" s="627"/>
      <c r="L573" s="644"/>
      <c r="M573" s="644"/>
      <c r="N573" s="627"/>
      <c r="O573" s="627"/>
      <c r="P573" s="644">
        <v>1</v>
      </c>
      <c r="Q573" s="644">
        <v>225</v>
      </c>
      <c r="R573" s="632"/>
      <c r="S573" s="645">
        <v>225</v>
      </c>
    </row>
    <row r="574" spans="1:19" ht="14.4" customHeight="1" x14ac:dyDescent="0.3">
      <c r="A574" s="626" t="s">
        <v>1400</v>
      </c>
      <c r="B574" s="627" t="s">
        <v>1424</v>
      </c>
      <c r="C574" s="627" t="s">
        <v>512</v>
      </c>
      <c r="D574" s="627" t="s">
        <v>1396</v>
      </c>
      <c r="E574" s="627" t="s">
        <v>1407</v>
      </c>
      <c r="F574" s="627" t="s">
        <v>1480</v>
      </c>
      <c r="G574" s="627" t="s">
        <v>1481</v>
      </c>
      <c r="H574" s="644"/>
      <c r="I574" s="644"/>
      <c r="J574" s="627"/>
      <c r="K574" s="627"/>
      <c r="L574" s="644"/>
      <c r="M574" s="644"/>
      <c r="N574" s="627"/>
      <c r="O574" s="627"/>
      <c r="P574" s="644">
        <v>10</v>
      </c>
      <c r="Q574" s="644">
        <v>6290</v>
      </c>
      <c r="R574" s="632"/>
      <c r="S574" s="645">
        <v>629</v>
      </c>
    </row>
    <row r="575" spans="1:19" ht="14.4" customHeight="1" x14ac:dyDescent="0.3">
      <c r="A575" s="626" t="s">
        <v>1400</v>
      </c>
      <c r="B575" s="627" t="s">
        <v>1424</v>
      </c>
      <c r="C575" s="627" t="s">
        <v>512</v>
      </c>
      <c r="D575" s="627" t="s">
        <v>1396</v>
      </c>
      <c r="E575" s="627" t="s">
        <v>1407</v>
      </c>
      <c r="F575" s="627" t="s">
        <v>1484</v>
      </c>
      <c r="G575" s="627" t="s">
        <v>1485</v>
      </c>
      <c r="H575" s="644"/>
      <c r="I575" s="644"/>
      <c r="J575" s="627"/>
      <c r="K575" s="627"/>
      <c r="L575" s="644"/>
      <c r="M575" s="644"/>
      <c r="N575" s="627"/>
      <c r="O575" s="627"/>
      <c r="P575" s="644">
        <v>4</v>
      </c>
      <c r="Q575" s="644">
        <v>1944</v>
      </c>
      <c r="R575" s="632"/>
      <c r="S575" s="645">
        <v>486</v>
      </c>
    </row>
    <row r="576" spans="1:19" ht="14.4" customHeight="1" x14ac:dyDescent="0.3">
      <c r="A576" s="626" t="s">
        <v>1400</v>
      </c>
      <c r="B576" s="627" t="s">
        <v>1424</v>
      </c>
      <c r="C576" s="627" t="s">
        <v>512</v>
      </c>
      <c r="D576" s="627" t="s">
        <v>1396</v>
      </c>
      <c r="E576" s="627" t="s">
        <v>1407</v>
      </c>
      <c r="F576" s="627" t="s">
        <v>1506</v>
      </c>
      <c r="G576" s="627" t="s">
        <v>1507</v>
      </c>
      <c r="H576" s="644"/>
      <c r="I576" s="644"/>
      <c r="J576" s="627"/>
      <c r="K576" s="627"/>
      <c r="L576" s="644"/>
      <c r="M576" s="644"/>
      <c r="N576" s="627"/>
      <c r="O576" s="627"/>
      <c r="P576" s="644">
        <v>1</v>
      </c>
      <c r="Q576" s="644">
        <v>113</v>
      </c>
      <c r="R576" s="632"/>
      <c r="S576" s="645">
        <v>113</v>
      </c>
    </row>
    <row r="577" spans="1:19" ht="14.4" customHeight="1" x14ac:dyDescent="0.3">
      <c r="A577" s="626" t="s">
        <v>1400</v>
      </c>
      <c r="B577" s="627" t="s">
        <v>1424</v>
      </c>
      <c r="C577" s="627" t="s">
        <v>512</v>
      </c>
      <c r="D577" s="627" t="s">
        <v>1396</v>
      </c>
      <c r="E577" s="627" t="s">
        <v>1407</v>
      </c>
      <c r="F577" s="627" t="s">
        <v>1522</v>
      </c>
      <c r="G577" s="627" t="s">
        <v>1523</v>
      </c>
      <c r="H577" s="644"/>
      <c r="I577" s="644"/>
      <c r="J577" s="627"/>
      <c r="K577" s="627"/>
      <c r="L577" s="644"/>
      <c r="M577" s="644"/>
      <c r="N577" s="627"/>
      <c r="O577" s="627"/>
      <c r="P577" s="644">
        <v>16</v>
      </c>
      <c r="Q577" s="644">
        <v>10848</v>
      </c>
      <c r="R577" s="632"/>
      <c r="S577" s="645">
        <v>678</v>
      </c>
    </row>
    <row r="578" spans="1:19" ht="14.4" customHeight="1" x14ac:dyDescent="0.3">
      <c r="A578" s="626" t="s">
        <v>1400</v>
      </c>
      <c r="B578" s="627" t="s">
        <v>1424</v>
      </c>
      <c r="C578" s="627" t="s">
        <v>512</v>
      </c>
      <c r="D578" s="627" t="s">
        <v>1396</v>
      </c>
      <c r="E578" s="627" t="s">
        <v>1407</v>
      </c>
      <c r="F578" s="627" t="s">
        <v>1532</v>
      </c>
      <c r="G578" s="627" t="s">
        <v>1533</v>
      </c>
      <c r="H578" s="644"/>
      <c r="I578" s="644"/>
      <c r="J578" s="627"/>
      <c r="K578" s="627"/>
      <c r="L578" s="644"/>
      <c r="M578" s="644"/>
      <c r="N578" s="627"/>
      <c r="O578" s="627"/>
      <c r="P578" s="644">
        <v>36</v>
      </c>
      <c r="Q578" s="644">
        <v>15408</v>
      </c>
      <c r="R578" s="632"/>
      <c r="S578" s="645">
        <v>428</v>
      </c>
    </row>
    <row r="579" spans="1:19" ht="14.4" customHeight="1" x14ac:dyDescent="0.3">
      <c r="A579" s="626" t="s">
        <v>1400</v>
      </c>
      <c r="B579" s="627" t="s">
        <v>1424</v>
      </c>
      <c r="C579" s="627" t="s">
        <v>512</v>
      </c>
      <c r="D579" s="627" t="s">
        <v>1396</v>
      </c>
      <c r="E579" s="627" t="s">
        <v>1407</v>
      </c>
      <c r="F579" s="627" t="s">
        <v>1544</v>
      </c>
      <c r="G579" s="627" t="s">
        <v>1545</v>
      </c>
      <c r="H579" s="644"/>
      <c r="I579" s="644"/>
      <c r="J579" s="627"/>
      <c r="K579" s="627"/>
      <c r="L579" s="644"/>
      <c r="M579" s="644"/>
      <c r="N579" s="627"/>
      <c r="O579" s="627"/>
      <c r="P579" s="644">
        <v>34</v>
      </c>
      <c r="Q579" s="644">
        <v>31892</v>
      </c>
      <c r="R579" s="632"/>
      <c r="S579" s="645">
        <v>938</v>
      </c>
    </row>
    <row r="580" spans="1:19" ht="14.4" customHeight="1" x14ac:dyDescent="0.3">
      <c r="A580" s="626" t="s">
        <v>1400</v>
      </c>
      <c r="B580" s="627" t="s">
        <v>1424</v>
      </c>
      <c r="C580" s="627" t="s">
        <v>512</v>
      </c>
      <c r="D580" s="627" t="s">
        <v>1396</v>
      </c>
      <c r="E580" s="627" t="s">
        <v>1407</v>
      </c>
      <c r="F580" s="627" t="s">
        <v>1554</v>
      </c>
      <c r="G580" s="627" t="s">
        <v>1555</v>
      </c>
      <c r="H580" s="644"/>
      <c r="I580" s="644"/>
      <c r="J580" s="627"/>
      <c r="K580" s="627"/>
      <c r="L580" s="644"/>
      <c r="M580" s="644"/>
      <c r="N580" s="627"/>
      <c r="O580" s="627"/>
      <c r="P580" s="644">
        <v>2</v>
      </c>
      <c r="Q580" s="644">
        <v>750</v>
      </c>
      <c r="R580" s="632"/>
      <c r="S580" s="645">
        <v>375</v>
      </c>
    </row>
    <row r="581" spans="1:19" ht="14.4" customHeight="1" x14ac:dyDescent="0.3">
      <c r="A581" s="626" t="s">
        <v>1400</v>
      </c>
      <c r="B581" s="627" t="s">
        <v>1424</v>
      </c>
      <c r="C581" s="627" t="s">
        <v>845</v>
      </c>
      <c r="D581" s="627" t="s">
        <v>1388</v>
      </c>
      <c r="E581" s="627" t="s">
        <v>1402</v>
      </c>
      <c r="F581" s="627" t="s">
        <v>1403</v>
      </c>
      <c r="G581" s="627" t="s">
        <v>1404</v>
      </c>
      <c r="H581" s="644"/>
      <c r="I581" s="644"/>
      <c r="J581" s="627"/>
      <c r="K581" s="627"/>
      <c r="L581" s="644">
        <v>3</v>
      </c>
      <c r="M581" s="644">
        <v>2681.7</v>
      </c>
      <c r="N581" s="627"/>
      <c r="O581" s="627">
        <v>893.9</v>
      </c>
      <c r="P581" s="644"/>
      <c r="Q581" s="644"/>
      <c r="R581" s="632"/>
      <c r="S581" s="645"/>
    </row>
    <row r="582" spans="1:19" ht="14.4" customHeight="1" x14ac:dyDescent="0.3">
      <c r="A582" s="626" t="s">
        <v>1400</v>
      </c>
      <c r="B582" s="627" t="s">
        <v>1424</v>
      </c>
      <c r="C582" s="627" t="s">
        <v>845</v>
      </c>
      <c r="D582" s="627" t="s">
        <v>1388</v>
      </c>
      <c r="E582" s="627" t="s">
        <v>1407</v>
      </c>
      <c r="F582" s="627" t="s">
        <v>1488</v>
      </c>
      <c r="G582" s="627" t="s">
        <v>1489</v>
      </c>
      <c r="H582" s="644"/>
      <c r="I582" s="644"/>
      <c r="J582" s="627"/>
      <c r="K582" s="627"/>
      <c r="L582" s="644">
        <v>4</v>
      </c>
      <c r="M582" s="644">
        <v>1400</v>
      </c>
      <c r="N582" s="627"/>
      <c r="O582" s="627">
        <v>350</v>
      </c>
      <c r="P582" s="644">
        <v>3</v>
      </c>
      <c r="Q582" s="644">
        <v>1062</v>
      </c>
      <c r="R582" s="632"/>
      <c r="S582" s="645">
        <v>354</v>
      </c>
    </row>
    <row r="583" spans="1:19" ht="14.4" customHeight="1" x14ac:dyDescent="0.3">
      <c r="A583" s="626" t="s">
        <v>1400</v>
      </c>
      <c r="B583" s="627" t="s">
        <v>1424</v>
      </c>
      <c r="C583" s="627" t="s">
        <v>845</v>
      </c>
      <c r="D583" s="627" t="s">
        <v>1388</v>
      </c>
      <c r="E583" s="627" t="s">
        <v>1407</v>
      </c>
      <c r="F583" s="627" t="s">
        <v>1490</v>
      </c>
      <c r="G583" s="627" t="s">
        <v>1491</v>
      </c>
      <c r="H583" s="644">
        <v>12</v>
      </c>
      <c r="I583" s="644">
        <v>3048</v>
      </c>
      <c r="J583" s="627">
        <v>1</v>
      </c>
      <c r="K583" s="627">
        <v>254</v>
      </c>
      <c r="L583" s="644">
        <v>38</v>
      </c>
      <c r="M583" s="644">
        <v>9690</v>
      </c>
      <c r="N583" s="627">
        <v>3.1791338582677167</v>
      </c>
      <c r="O583" s="627">
        <v>255</v>
      </c>
      <c r="P583" s="644">
        <v>24</v>
      </c>
      <c r="Q583" s="644">
        <v>6144</v>
      </c>
      <c r="R583" s="632">
        <v>2.015748031496063</v>
      </c>
      <c r="S583" s="645">
        <v>256</v>
      </c>
    </row>
    <row r="584" spans="1:19" ht="14.4" customHeight="1" x14ac:dyDescent="0.3">
      <c r="A584" s="626" t="s">
        <v>1400</v>
      </c>
      <c r="B584" s="627" t="s">
        <v>1424</v>
      </c>
      <c r="C584" s="627" t="s">
        <v>845</v>
      </c>
      <c r="D584" s="627" t="s">
        <v>1388</v>
      </c>
      <c r="E584" s="627" t="s">
        <v>1407</v>
      </c>
      <c r="F584" s="627" t="s">
        <v>1506</v>
      </c>
      <c r="G584" s="627" t="s">
        <v>1507</v>
      </c>
      <c r="H584" s="644">
        <v>5</v>
      </c>
      <c r="I584" s="644">
        <v>555</v>
      </c>
      <c r="J584" s="627">
        <v>1</v>
      </c>
      <c r="K584" s="627">
        <v>111</v>
      </c>
      <c r="L584" s="644"/>
      <c r="M584" s="644"/>
      <c r="N584" s="627"/>
      <c r="O584" s="627"/>
      <c r="P584" s="644"/>
      <c r="Q584" s="644"/>
      <c r="R584" s="632"/>
      <c r="S584" s="645"/>
    </row>
    <row r="585" spans="1:19" ht="14.4" customHeight="1" x14ac:dyDescent="0.3">
      <c r="A585" s="626" t="s">
        <v>1400</v>
      </c>
      <c r="B585" s="627" t="s">
        <v>1424</v>
      </c>
      <c r="C585" s="627" t="s">
        <v>845</v>
      </c>
      <c r="D585" s="627" t="s">
        <v>1388</v>
      </c>
      <c r="E585" s="627" t="s">
        <v>1407</v>
      </c>
      <c r="F585" s="627" t="s">
        <v>1508</v>
      </c>
      <c r="G585" s="627" t="s">
        <v>1509</v>
      </c>
      <c r="H585" s="644">
        <v>2</v>
      </c>
      <c r="I585" s="644">
        <v>354</v>
      </c>
      <c r="J585" s="627">
        <v>1</v>
      </c>
      <c r="K585" s="627">
        <v>177</v>
      </c>
      <c r="L585" s="644"/>
      <c r="M585" s="644"/>
      <c r="N585" s="627"/>
      <c r="O585" s="627"/>
      <c r="P585" s="644"/>
      <c r="Q585" s="644"/>
      <c r="R585" s="632"/>
      <c r="S585" s="645"/>
    </row>
    <row r="586" spans="1:19" ht="14.4" customHeight="1" x14ac:dyDescent="0.3">
      <c r="A586" s="626" t="s">
        <v>1400</v>
      </c>
      <c r="B586" s="627" t="s">
        <v>1424</v>
      </c>
      <c r="C586" s="627" t="s">
        <v>845</v>
      </c>
      <c r="D586" s="627" t="s">
        <v>1388</v>
      </c>
      <c r="E586" s="627" t="s">
        <v>1407</v>
      </c>
      <c r="F586" s="627" t="s">
        <v>1556</v>
      </c>
      <c r="G586" s="627" t="s">
        <v>1557</v>
      </c>
      <c r="H586" s="644">
        <v>16</v>
      </c>
      <c r="I586" s="644">
        <v>5632</v>
      </c>
      <c r="J586" s="627">
        <v>1</v>
      </c>
      <c r="K586" s="627">
        <v>352</v>
      </c>
      <c r="L586" s="644">
        <v>38</v>
      </c>
      <c r="M586" s="644">
        <v>13414</v>
      </c>
      <c r="N586" s="627">
        <v>2.3817471590909092</v>
      </c>
      <c r="O586" s="627">
        <v>353</v>
      </c>
      <c r="P586" s="644">
        <v>35</v>
      </c>
      <c r="Q586" s="644">
        <v>12390</v>
      </c>
      <c r="R586" s="632">
        <v>2.1999289772727271</v>
      </c>
      <c r="S586" s="645">
        <v>354</v>
      </c>
    </row>
    <row r="587" spans="1:19" ht="14.4" customHeight="1" x14ac:dyDescent="0.3">
      <c r="A587" s="626" t="s">
        <v>1400</v>
      </c>
      <c r="B587" s="627" t="s">
        <v>1424</v>
      </c>
      <c r="C587" s="627" t="s">
        <v>845</v>
      </c>
      <c r="D587" s="627" t="s">
        <v>1384</v>
      </c>
      <c r="E587" s="627" t="s">
        <v>1425</v>
      </c>
      <c r="F587" s="627" t="s">
        <v>1439</v>
      </c>
      <c r="G587" s="627" t="s">
        <v>1440</v>
      </c>
      <c r="H587" s="644"/>
      <c r="I587" s="644"/>
      <c r="J587" s="627"/>
      <c r="K587" s="627"/>
      <c r="L587" s="644">
        <v>0.01</v>
      </c>
      <c r="M587" s="644">
        <v>19.489999999999998</v>
      </c>
      <c r="N587" s="627"/>
      <c r="O587" s="627">
        <v>1948.9999999999998</v>
      </c>
      <c r="P587" s="644"/>
      <c r="Q587" s="644"/>
      <c r="R587" s="632"/>
      <c r="S587" s="645"/>
    </row>
    <row r="588" spans="1:19" ht="14.4" customHeight="1" x14ac:dyDescent="0.3">
      <c r="A588" s="626" t="s">
        <v>1400</v>
      </c>
      <c r="B588" s="627" t="s">
        <v>1424</v>
      </c>
      <c r="C588" s="627" t="s">
        <v>845</v>
      </c>
      <c r="D588" s="627" t="s">
        <v>1384</v>
      </c>
      <c r="E588" s="627" t="s">
        <v>1425</v>
      </c>
      <c r="F588" s="627" t="s">
        <v>1450</v>
      </c>
      <c r="G588" s="627" t="s">
        <v>1440</v>
      </c>
      <c r="H588" s="644"/>
      <c r="I588" s="644"/>
      <c r="J588" s="627"/>
      <c r="K588" s="627"/>
      <c r="L588" s="644"/>
      <c r="M588" s="644"/>
      <c r="N588" s="627"/>
      <c r="O588" s="627"/>
      <c r="P588" s="644">
        <v>0.01</v>
      </c>
      <c r="Q588" s="644">
        <v>5.32</v>
      </c>
      <c r="R588" s="632"/>
      <c r="S588" s="645">
        <v>532</v>
      </c>
    </row>
    <row r="589" spans="1:19" ht="14.4" customHeight="1" x14ac:dyDescent="0.3">
      <c r="A589" s="626" t="s">
        <v>1400</v>
      </c>
      <c r="B589" s="627" t="s">
        <v>1424</v>
      </c>
      <c r="C589" s="627" t="s">
        <v>845</v>
      </c>
      <c r="D589" s="627" t="s">
        <v>1384</v>
      </c>
      <c r="E589" s="627" t="s">
        <v>1402</v>
      </c>
      <c r="F589" s="627" t="s">
        <v>1452</v>
      </c>
      <c r="G589" s="627" t="s">
        <v>1453</v>
      </c>
      <c r="H589" s="644">
        <v>2</v>
      </c>
      <c r="I589" s="644">
        <v>1787.8</v>
      </c>
      <c r="J589" s="627">
        <v>1</v>
      </c>
      <c r="K589" s="627">
        <v>893.9</v>
      </c>
      <c r="L589" s="644"/>
      <c r="M589" s="644"/>
      <c r="N589" s="627"/>
      <c r="O589" s="627"/>
      <c r="P589" s="644">
        <v>1</v>
      </c>
      <c r="Q589" s="644">
        <v>893.9</v>
      </c>
      <c r="R589" s="632">
        <v>0.5</v>
      </c>
      <c r="S589" s="645">
        <v>893.9</v>
      </c>
    </row>
    <row r="590" spans="1:19" ht="14.4" customHeight="1" x14ac:dyDescent="0.3">
      <c r="A590" s="626" t="s">
        <v>1400</v>
      </c>
      <c r="B590" s="627" t="s">
        <v>1424</v>
      </c>
      <c r="C590" s="627" t="s">
        <v>845</v>
      </c>
      <c r="D590" s="627" t="s">
        <v>1384</v>
      </c>
      <c r="E590" s="627" t="s">
        <v>1402</v>
      </c>
      <c r="F590" s="627" t="s">
        <v>1403</v>
      </c>
      <c r="G590" s="627" t="s">
        <v>1404</v>
      </c>
      <c r="H590" s="644">
        <v>18</v>
      </c>
      <c r="I590" s="644">
        <v>16090.199999999999</v>
      </c>
      <c r="J590" s="627">
        <v>1</v>
      </c>
      <c r="K590" s="627">
        <v>893.9</v>
      </c>
      <c r="L590" s="644">
        <v>15</v>
      </c>
      <c r="M590" s="644">
        <v>13408.499999999998</v>
      </c>
      <c r="N590" s="627">
        <v>0.83333333333333326</v>
      </c>
      <c r="O590" s="627">
        <v>893.89999999999986</v>
      </c>
      <c r="P590" s="644">
        <v>21</v>
      </c>
      <c r="Q590" s="644">
        <v>18771.899999999998</v>
      </c>
      <c r="R590" s="632">
        <v>1.1666666666666665</v>
      </c>
      <c r="S590" s="645">
        <v>893.89999999999986</v>
      </c>
    </row>
    <row r="591" spans="1:19" ht="14.4" customHeight="1" x14ac:dyDescent="0.3">
      <c r="A591" s="626" t="s">
        <v>1400</v>
      </c>
      <c r="B591" s="627" t="s">
        <v>1424</v>
      </c>
      <c r="C591" s="627" t="s">
        <v>845</v>
      </c>
      <c r="D591" s="627" t="s">
        <v>1384</v>
      </c>
      <c r="E591" s="627" t="s">
        <v>1402</v>
      </c>
      <c r="F591" s="627" t="s">
        <v>1561</v>
      </c>
      <c r="G591" s="627" t="s">
        <v>1562</v>
      </c>
      <c r="H591" s="644"/>
      <c r="I591" s="644"/>
      <c r="J591" s="627"/>
      <c r="K591" s="627"/>
      <c r="L591" s="644">
        <v>1</v>
      </c>
      <c r="M591" s="644">
        <v>2013.14</v>
      </c>
      <c r="N591" s="627"/>
      <c r="O591" s="627">
        <v>2013.14</v>
      </c>
      <c r="P591" s="644">
        <v>2</v>
      </c>
      <c r="Q591" s="644">
        <v>4026.28</v>
      </c>
      <c r="R591" s="632"/>
      <c r="S591" s="645">
        <v>2013.14</v>
      </c>
    </row>
    <row r="592" spans="1:19" ht="14.4" customHeight="1" x14ac:dyDescent="0.3">
      <c r="A592" s="626" t="s">
        <v>1400</v>
      </c>
      <c r="B592" s="627" t="s">
        <v>1424</v>
      </c>
      <c r="C592" s="627" t="s">
        <v>845</v>
      </c>
      <c r="D592" s="627" t="s">
        <v>1384</v>
      </c>
      <c r="E592" s="627" t="s">
        <v>1402</v>
      </c>
      <c r="F592" s="627" t="s">
        <v>1405</v>
      </c>
      <c r="G592" s="627" t="s">
        <v>1406</v>
      </c>
      <c r="H592" s="644">
        <v>14</v>
      </c>
      <c r="I592" s="644">
        <v>7154</v>
      </c>
      <c r="J592" s="627">
        <v>1</v>
      </c>
      <c r="K592" s="627">
        <v>511</v>
      </c>
      <c r="L592" s="644">
        <v>1</v>
      </c>
      <c r="M592" s="644">
        <v>511</v>
      </c>
      <c r="N592" s="627">
        <v>7.1428571428571425E-2</v>
      </c>
      <c r="O592" s="627">
        <v>511</v>
      </c>
      <c r="P592" s="644"/>
      <c r="Q592" s="644"/>
      <c r="R592" s="632"/>
      <c r="S592" s="645"/>
    </row>
    <row r="593" spans="1:19" ht="14.4" customHeight="1" x14ac:dyDescent="0.3">
      <c r="A593" s="626" t="s">
        <v>1400</v>
      </c>
      <c r="B593" s="627" t="s">
        <v>1424</v>
      </c>
      <c r="C593" s="627" t="s">
        <v>845</v>
      </c>
      <c r="D593" s="627" t="s">
        <v>1384</v>
      </c>
      <c r="E593" s="627" t="s">
        <v>1402</v>
      </c>
      <c r="F593" s="627" t="s">
        <v>1563</v>
      </c>
      <c r="G593" s="627" t="s">
        <v>1564</v>
      </c>
      <c r="H593" s="644">
        <v>11</v>
      </c>
      <c r="I593" s="644">
        <v>107175.19999999998</v>
      </c>
      <c r="J593" s="627">
        <v>1</v>
      </c>
      <c r="K593" s="627">
        <v>9743.1999999999989</v>
      </c>
      <c r="L593" s="644">
        <v>6</v>
      </c>
      <c r="M593" s="644">
        <v>58459.199999999997</v>
      </c>
      <c r="N593" s="627">
        <v>0.54545454545454553</v>
      </c>
      <c r="O593" s="627">
        <v>9743.1999999999989</v>
      </c>
      <c r="P593" s="644">
        <v>4</v>
      </c>
      <c r="Q593" s="644">
        <v>38972.800000000003</v>
      </c>
      <c r="R593" s="632">
        <v>0.3636363636363637</v>
      </c>
      <c r="S593" s="645">
        <v>9743.2000000000007</v>
      </c>
    </row>
    <row r="594" spans="1:19" ht="14.4" customHeight="1" x14ac:dyDescent="0.3">
      <c r="A594" s="626" t="s">
        <v>1400</v>
      </c>
      <c r="B594" s="627" t="s">
        <v>1424</v>
      </c>
      <c r="C594" s="627" t="s">
        <v>845</v>
      </c>
      <c r="D594" s="627" t="s">
        <v>1384</v>
      </c>
      <c r="E594" s="627" t="s">
        <v>1402</v>
      </c>
      <c r="F594" s="627" t="s">
        <v>1565</v>
      </c>
      <c r="G594" s="627" t="s">
        <v>1566</v>
      </c>
      <c r="H594" s="644">
        <v>2</v>
      </c>
      <c r="I594" s="644">
        <v>7252.72</v>
      </c>
      <c r="J594" s="627">
        <v>1</v>
      </c>
      <c r="K594" s="627">
        <v>3626.36</v>
      </c>
      <c r="L594" s="644">
        <v>1</v>
      </c>
      <c r="M594" s="644">
        <v>3626.36</v>
      </c>
      <c r="N594" s="627">
        <v>0.5</v>
      </c>
      <c r="O594" s="627">
        <v>3626.36</v>
      </c>
      <c r="P594" s="644">
        <v>3</v>
      </c>
      <c r="Q594" s="644">
        <v>10879.08</v>
      </c>
      <c r="R594" s="632">
        <v>1.5</v>
      </c>
      <c r="S594" s="645">
        <v>3626.36</v>
      </c>
    </row>
    <row r="595" spans="1:19" ht="14.4" customHeight="1" x14ac:dyDescent="0.3">
      <c r="A595" s="626" t="s">
        <v>1400</v>
      </c>
      <c r="B595" s="627" t="s">
        <v>1424</v>
      </c>
      <c r="C595" s="627" t="s">
        <v>845</v>
      </c>
      <c r="D595" s="627" t="s">
        <v>1384</v>
      </c>
      <c r="E595" s="627" t="s">
        <v>1402</v>
      </c>
      <c r="F595" s="627" t="s">
        <v>1567</v>
      </c>
      <c r="G595" s="627" t="s">
        <v>1568</v>
      </c>
      <c r="H595" s="644">
        <v>2</v>
      </c>
      <c r="I595" s="644">
        <v>4186</v>
      </c>
      <c r="J595" s="627">
        <v>1</v>
      </c>
      <c r="K595" s="627">
        <v>2093</v>
      </c>
      <c r="L595" s="644">
        <v>1</v>
      </c>
      <c r="M595" s="644">
        <v>2093</v>
      </c>
      <c r="N595" s="627">
        <v>0.5</v>
      </c>
      <c r="O595" s="627">
        <v>2093</v>
      </c>
      <c r="P595" s="644">
        <v>1</v>
      </c>
      <c r="Q595" s="644">
        <v>2093</v>
      </c>
      <c r="R595" s="632">
        <v>0.5</v>
      </c>
      <c r="S595" s="645">
        <v>2093</v>
      </c>
    </row>
    <row r="596" spans="1:19" ht="14.4" customHeight="1" x14ac:dyDescent="0.3">
      <c r="A596" s="626" t="s">
        <v>1400</v>
      </c>
      <c r="B596" s="627" t="s">
        <v>1424</v>
      </c>
      <c r="C596" s="627" t="s">
        <v>845</v>
      </c>
      <c r="D596" s="627" t="s">
        <v>1384</v>
      </c>
      <c r="E596" s="627" t="s">
        <v>1402</v>
      </c>
      <c r="F596" s="627" t="s">
        <v>1569</v>
      </c>
      <c r="G596" s="627" t="s">
        <v>1570</v>
      </c>
      <c r="H596" s="644">
        <v>1</v>
      </c>
      <c r="I596" s="644">
        <v>1570.6</v>
      </c>
      <c r="J596" s="627">
        <v>1</v>
      </c>
      <c r="K596" s="627">
        <v>1570.6</v>
      </c>
      <c r="L596" s="644"/>
      <c r="M596" s="644"/>
      <c r="N596" s="627"/>
      <c r="O596" s="627"/>
      <c r="P596" s="644"/>
      <c r="Q596" s="644"/>
      <c r="R596" s="632"/>
      <c r="S596" s="645"/>
    </row>
    <row r="597" spans="1:19" ht="14.4" customHeight="1" x14ac:dyDescent="0.3">
      <c r="A597" s="626" t="s">
        <v>1400</v>
      </c>
      <c r="B597" s="627" t="s">
        <v>1424</v>
      </c>
      <c r="C597" s="627" t="s">
        <v>845</v>
      </c>
      <c r="D597" s="627" t="s">
        <v>1384</v>
      </c>
      <c r="E597" s="627" t="s">
        <v>1407</v>
      </c>
      <c r="F597" s="627" t="s">
        <v>1460</v>
      </c>
      <c r="G597" s="627" t="s">
        <v>1461</v>
      </c>
      <c r="H597" s="644">
        <v>1</v>
      </c>
      <c r="I597" s="644">
        <v>205</v>
      </c>
      <c r="J597" s="627">
        <v>1</v>
      </c>
      <c r="K597" s="627">
        <v>205</v>
      </c>
      <c r="L597" s="644"/>
      <c r="M597" s="644"/>
      <c r="N597" s="627"/>
      <c r="O597" s="627"/>
      <c r="P597" s="644"/>
      <c r="Q597" s="644"/>
      <c r="R597" s="632"/>
      <c r="S597" s="645"/>
    </row>
    <row r="598" spans="1:19" ht="14.4" customHeight="1" x14ac:dyDescent="0.3">
      <c r="A598" s="626" t="s">
        <v>1400</v>
      </c>
      <c r="B598" s="627" t="s">
        <v>1424</v>
      </c>
      <c r="C598" s="627" t="s">
        <v>845</v>
      </c>
      <c r="D598" s="627" t="s">
        <v>1384</v>
      </c>
      <c r="E598" s="627" t="s">
        <v>1407</v>
      </c>
      <c r="F598" s="627" t="s">
        <v>1462</v>
      </c>
      <c r="G598" s="627" t="s">
        <v>1463</v>
      </c>
      <c r="H598" s="644"/>
      <c r="I598" s="644"/>
      <c r="J598" s="627"/>
      <c r="K598" s="627"/>
      <c r="L598" s="644"/>
      <c r="M598" s="644"/>
      <c r="N598" s="627"/>
      <c r="O598" s="627"/>
      <c r="P598" s="644">
        <v>1</v>
      </c>
      <c r="Q598" s="644">
        <v>38</v>
      </c>
      <c r="R598" s="632"/>
      <c r="S598" s="645">
        <v>38</v>
      </c>
    </row>
    <row r="599" spans="1:19" ht="14.4" customHeight="1" x14ac:dyDescent="0.3">
      <c r="A599" s="626" t="s">
        <v>1400</v>
      </c>
      <c r="B599" s="627" t="s">
        <v>1424</v>
      </c>
      <c r="C599" s="627" t="s">
        <v>845</v>
      </c>
      <c r="D599" s="627" t="s">
        <v>1384</v>
      </c>
      <c r="E599" s="627" t="s">
        <v>1407</v>
      </c>
      <c r="F599" s="627" t="s">
        <v>1464</v>
      </c>
      <c r="G599" s="627" t="s">
        <v>1465</v>
      </c>
      <c r="H599" s="644"/>
      <c r="I599" s="644"/>
      <c r="J599" s="627"/>
      <c r="K599" s="627"/>
      <c r="L599" s="644">
        <v>1</v>
      </c>
      <c r="M599" s="644">
        <v>214</v>
      </c>
      <c r="N599" s="627"/>
      <c r="O599" s="627">
        <v>214</v>
      </c>
      <c r="P599" s="644"/>
      <c r="Q599" s="644"/>
      <c r="R599" s="632"/>
      <c r="S599" s="645"/>
    </row>
    <row r="600" spans="1:19" ht="14.4" customHeight="1" x14ac:dyDescent="0.3">
      <c r="A600" s="626" t="s">
        <v>1400</v>
      </c>
      <c r="B600" s="627" t="s">
        <v>1424</v>
      </c>
      <c r="C600" s="627" t="s">
        <v>845</v>
      </c>
      <c r="D600" s="627" t="s">
        <v>1384</v>
      </c>
      <c r="E600" s="627" t="s">
        <v>1407</v>
      </c>
      <c r="F600" s="627" t="s">
        <v>1472</v>
      </c>
      <c r="G600" s="627" t="s">
        <v>1473</v>
      </c>
      <c r="H600" s="644"/>
      <c r="I600" s="644"/>
      <c r="J600" s="627"/>
      <c r="K600" s="627"/>
      <c r="L600" s="644"/>
      <c r="M600" s="644"/>
      <c r="N600" s="627"/>
      <c r="O600" s="627"/>
      <c r="P600" s="644">
        <v>1</v>
      </c>
      <c r="Q600" s="644">
        <v>225</v>
      </c>
      <c r="R600" s="632"/>
      <c r="S600" s="645">
        <v>225</v>
      </c>
    </row>
    <row r="601" spans="1:19" ht="14.4" customHeight="1" x14ac:dyDescent="0.3">
      <c r="A601" s="626" t="s">
        <v>1400</v>
      </c>
      <c r="B601" s="627" t="s">
        <v>1424</v>
      </c>
      <c r="C601" s="627" t="s">
        <v>845</v>
      </c>
      <c r="D601" s="627" t="s">
        <v>1384</v>
      </c>
      <c r="E601" s="627" t="s">
        <v>1407</v>
      </c>
      <c r="F601" s="627" t="s">
        <v>1478</v>
      </c>
      <c r="G601" s="627" t="s">
        <v>1479</v>
      </c>
      <c r="H601" s="644"/>
      <c r="I601" s="644"/>
      <c r="J601" s="627"/>
      <c r="K601" s="627"/>
      <c r="L601" s="644">
        <v>1</v>
      </c>
      <c r="M601" s="644">
        <v>226</v>
      </c>
      <c r="N601" s="627"/>
      <c r="O601" s="627">
        <v>226</v>
      </c>
      <c r="P601" s="644"/>
      <c r="Q601" s="644"/>
      <c r="R601" s="632"/>
      <c r="S601" s="645"/>
    </row>
    <row r="602" spans="1:19" ht="14.4" customHeight="1" x14ac:dyDescent="0.3">
      <c r="A602" s="626" t="s">
        <v>1400</v>
      </c>
      <c r="B602" s="627" t="s">
        <v>1424</v>
      </c>
      <c r="C602" s="627" t="s">
        <v>845</v>
      </c>
      <c r="D602" s="627" t="s">
        <v>1384</v>
      </c>
      <c r="E602" s="627" t="s">
        <v>1407</v>
      </c>
      <c r="F602" s="627" t="s">
        <v>1488</v>
      </c>
      <c r="G602" s="627" t="s">
        <v>1489</v>
      </c>
      <c r="H602" s="644">
        <v>42</v>
      </c>
      <c r="I602" s="644">
        <v>14700</v>
      </c>
      <c r="J602" s="627">
        <v>1</v>
      </c>
      <c r="K602" s="627">
        <v>350</v>
      </c>
      <c r="L602" s="644">
        <v>25</v>
      </c>
      <c r="M602" s="644">
        <v>8750</v>
      </c>
      <c r="N602" s="627">
        <v>0.59523809523809523</v>
      </c>
      <c r="O602" s="627">
        <v>350</v>
      </c>
      <c r="P602" s="644">
        <v>32</v>
      </c>
      <c r="Q602" s="644">
        <v>11328</v>
      </c>
      <c r="R602" s="632">
        <v>0.77061224489795921</v>
      </c>
      <c r="S602" s="645">
        <v>354</v>
      </c>
    </row>
    <row r="603" spans="1:19" ht="14.4" customHeight="1" x14ac:dyDescent="0.3">
      <c r="A603" s="626" t="s">
        <v>1400</v>
      </c>
      <c r="B603" s="627" t="s">
        <v>1424</v>
      </c>
      <c r="C603" s="627" t="s">
        <v>845</v>
      </c>
      <c r="D603" s="627" t="s">
        <v>1384</v>
      </c>
      <c r="E603" s="627" t="s">
        <v>1407</v>
      </c>
      <c r="F603" s="627" t="s">
        <v>1575</v>
      </c>
      <c r="G603" s="627" t="s">
        <v>1576</v>
      </c>
      <c r="H603" s="644">
        <v>2</v>
      </c>
      <c r="I603" s="644">
        <v>2288</v>
      </c>
      <c r="J603" s="627">
        <v>1</v>
      </c>
      <c r="K603" s="627">
        <v>1144</v>
      </c>
      <c r="L603" s="644">
        <v>2</v>
      </c>
      <c r="M603" s="644">
        <v>2290</v>
      </c>
      <c r="N603" s="627">
        <v>1.0008741258741258</v>
      </c>
      <c r="O603" s="627">
        <v>1145</v>
      </c>
      <c r="P603" s="644"/>
      <c r="Q603" s="644"/>
      <c r="R603" s="632"/>
      <c r="S603" s="645"/>
    </row>
    <row r="604" spans="1:19" ht="14.4" customHeight="1" x14ac:dyDescent="0.3">
      <c r="A604" s="626" t="s">
        <v>1400</v>
      </c>
      <c r="B604" s="627" t="s">
        <v>1424</v>
      </c>
      <c r="C604" s="627" t="s">
        <v>845</v>
      </c>
      <c r="D604" s="627" t="s">
        <v>1384</v>
      </c>
      <c r="E604" s="627" t="s">
        <v>1407</v>
      </c>
      <c r="F604" s="627" t="s">
        <v>1577</v>
      </c>
      <c r="G604" s="627" t="s">
        <v>1578</v>
      </c>
      <c r="H604" s="644">
        <v>11</v>
      </c>
      <c r="I604" s="644">
        <v>52646</v>
      </c>
      <c r="J604" s="627">
        <v>1</v>
      </c>
      <c r="K604" s="627">
        <v>4786</v>
      </c>
      <c r="L604" s="644">
        <v>6</v>
      </c>
      <c r="M604" s="644">
        <v>28728</v>
      </c>
      <c r="N604" s="627">
        <v>0.54568248299965805</v>
      </c>
      <c r="O604" s="627">
        <v>4788</v>
      </c>
      <c r="P604" s="644">
        <v>4</v>
      </c>
      <c r="Q604" s="644">
        <v>19180</v>
      </c>
      <c r="R604" s="632">
        <v>0.36432017627170155</v>
      </c>
      <c r="S604" s="645">
        <v>4795</v>
      </c>
    </row>
    <row r="605" spans="1:19" ht="14.4" customHeight="1" x14ac:dyDescent="0.3">
      <c r="A605" s="626" t="s">
        <v>1400</v>
      </c>
      <c r="B605" s="627" t="s">
        <v>1424</v>
      </c>
      <c r="C605" s="627" t="s">
        <v>845</v>
      </c>
      <c r="D605" s="627" t="s">
        <v>1384</v>
      </c>
      <c r="E605" s="627" t="s">
        <v>1407</v>
      </c>
      <c r="F605" s="627" t="s">
        <v>1490</v>
      </c>
      <c r="G605" s="627" t="s">
        <v>1491</v>
      </c>
      <c r="H605" s="644">
        <v>380</v>
      </c>
      <c r="I605" s="644">
        <v>96520</v>
      </c>
      <c r="J605" s="627">
        <v>1</v>
      </c>
      <c r="K605" s="627">
        <v>254</v>
      </c>
      <c r="L605" s="644">
        <v>229</v>
      </c>
      <c r="M605" s="644">
        <v>58395</v>
      </c>
      <c r="N605" s="627">
        <v>0.60500414421881477</v>
      </c>
      <c r="O605" s="627">
        <v>255</v>
      </c>
      <c r="P605" s="644">
        <v>185</v>
      </c>
      <c r="Q605" s="644">
        <v>47360</v>
      </c>
      <c r="R605" s="632">
        <v>0.49067550766680479</v>
      </c>
      <c r="S605" s="645">
        <v>256</v>
      </c>
    </row>
    <row r="606" spans="1:19" ht="14.4" customHeight="1" x14ac:dyDescent="0.3">
      <c r="A606" s="626" t="s">
        <v>1400</v>
      </c>
      <c r="B606" s="627" t="s">
        <v>1424</v>
      </c>
      <c r="C606" s="627" t="s">
        <v>845</v>
      </c>
      <c r="D606" s="627" t="s">
        <v>1384</v>
      </c>
      <c r="E606" s="627" t="s">
        <v>1407</v>
      </c>
      <c r="F606" s="627" t="s">
        <v>1492</v>
      </c>
      <c r="G606" s="627" t="s">
        <v>1493</v>
      </c>
      <c r="H606" s="644"/>
      <c r="I606" s="644"/>
      <c r="J606" s="627"/>
      <c r="K606" s="627"/>
      <c r="L606" s="644"/>
      <c r="M606" s="644"/>
      <c r="N606" s="627"/>
      <c r="O606" s="627"/>
      <c r="P606" s="644">
        <v>1</v>
      </c>
      <c r="Q606" s="644">
        <v>347</v>
      </c>
      <c r="R606" s="632"/>
      <c r="S606" s="645">
        <v>347</v>
      </c>
    </row>
    <row r="607" spans="1:19" ht="14.4" customHeight="1" x14ac:dyDescent="0.3">
      <c r="A607" s="626" t="s">
        <v>1400</v>
      </c>
      <c r="B607" s="627" t="s">
        <v>1424</v>
      </c>
      <c r="C607" s="627" t="s">
        <v>845</v>
      </c>
      <c r="D607" s="627" t="s">
        <v>1384</v>
      </c>
      <c r="E607" s="627" t="s">
        <v>1407</v>
      </c>
      <c r="F607" s="627" t="s">
        <v>1494</v>
      </c>
      <c r="G607" s="627" t="s">
        <v>1495</v>
      </c>
      <c r="H607" s="644"/>
      <c r="I607" s="644"/>
      <c r="J607" s="627"/>
      <c r="K607" s="627"/>
      <c r="L607" s="644"/>
      <c r="M607" s="644"/>
      <c r="N607" s="627"/>
      <c r="O607" s="627"/>
      <c r="P607" s="644">
        <v>2</v>
      </c>
      <c r="Q607" s="644">
        <v>1754</v>
      </c>
      <c r="R607" s="632"/>
      <c r="S607" s="645">
        <v>877</v>
      </c>
    </row>
    <row r="608" spans="1:19" ht="14.4" customHeight="1" x14ac:dyDescent="0.3">
      <c r="A608" s="626" t="s">
        <v>1400</v>
      </c>
      <c r="B608" s="627" t="s">
        <v>1424</v>
      </c>
      <c r="C608" s="627" t="s">
        <v>845</v>
      </c>
      <c r="D608" s="627" t="s">
        <v>1384</v>
      </c>
      <c r="E608" s="627" t="s">
        <v>1407</v>
      </c>
      <c r="F608" s="627" t="s">
        <v>1506</v>
      </c>
      <c r="G608" s="627" t="s">
        <v>1507</v>
      </c>
      <c r="H608" s="644">
        <v>37</v>
      </c>
      <c r="I608" s="644">
        <v>4107</v>
      </c>
      <c r="J608" s="627">
        <v>1</v>
      </c>
      <c r="K608" s="627">
        <v>111</v>
      </c>
      <c r="L608" s="644">
        <v>49</v>
      </c>
      <c r="M608" s="644">
        <v>5488</v>
      </c>
      <c r="N608" s="627">
        <v>1.336255174093012</v>
      </c>
      <c r="O608" s="627">
        <v>112</v>
      </c>
      <c r="P608" s="644">
        <v>42</v>
      </c>
      <c r="Q608" s="644">
        <v>4746</v>
      </c>
      <c r="R608" s="632">
        <v>1.1555880204528852</v>
      </c>
      <c r="S608" s="645">
        <v>113</v>
      </c>
    </row>
    <row r="609" spans="1:19" ht="14.4" customHeight="1" x14ac:dyDescent="0.3">
      <c r="A609" s="626" t="s">
        <v>1400</v>
      </c>
      <c r="B609" s="627" t="s">
        <v>1424</v>
      </c>
      <c r="C609" s="627" t="s">
        <v>845</v>
      </c>
      <c r="D609" s="627" t="s">
        <v>1384</v>
      </c>
      <c r="E609" s="627" t="s">
        <v>1407</v>
      </c>
      <c r="F609" s="627" t="s">
        <v>1508</v>
      </c>
      <c r="G609" s="627" t="s">
        <v>1509</v>
      </c>
      <c r="H609" s="644">
        <v>5</v>
      </c>
      <c r="I609" s="644">
        <v>885</v>
      </c>
      <c r="J609" s="627">
        <v>1</v>
      </c>
      <c r="K609" s="627">
        <v>177</v>
      </c>
      <c r="L609" s="644">
        <v>1</v>
      </c>
      <c r="M609" s="644">
        <v>178</v>
      </c>
      <c r="N609" s="627">
        <v>0.20112994350282487</v>
      </c>
      <c r="O609" s="627">
        <v>178</v>
      </c>
      <c r="P609" s="644"/>
      <c r="Q609" s="644"/>
      <c r="R609" s="632"/>
      <c r="S609" s="645"/>
    </row>
    <row r="610" spans="1:19" ht="14.4" customHeight="1" x14ac:dyDescent="0.3">
      <c r="A610" s="626" t="s">
        <v>1400</v>
      </c>
      <c r="B610" s="627" t="s">
        <v>1424</v>
      </c>
      <c r="C610" s="627" t="s">
        <v>845</v>
      </c>
      <c r="D610" s="627" t="s">
        <v>1384</v>
      </c>
      <c r="E610" s="627" t="s">
        <v>1407</v>
      </c>
      <c r="F610" s="627" t="s">
        <v>1512</v>
      </c>
      <c r="G610" s="627" t="s">
        <v>1513</v>
      </c>
      <c r="H610" s="644"/>
      <c r="I610" s="644"/>
      <c r="J610" s="627"/>
      <c r="K610" s="627"/>
      <c r="L610" s="644"/>
      <c r="M610" s="644"/>
      <c r="N610" s="627"/>
      <c r="O610" s="627"/>
      <c r="P610" s="644">
        <v>1</v>
      </c>
      <c r="Q610" s="644">
        <v>347</v>
      </c>
      <c r="R610" s="632"/>
      <c r="S610" s="645">
        <v>347</v>
      </c>
    </row>
    <row r="611" spans="1:19" ht="14.4" customHeight="1" x14ac:dyDescent="0.3">
      <c r="A611" s="626" t="s">
        <v>1400</v>
      </c>
      <c r="B611" s="627" t="s">
        <v>1424</v>
      </c>
      <c r="C611" s="627" t="s">
        <v>845</v>
      </c>
      <c r="D611" s="627" t="s">
        <v>1384</v>
      </c>
      <c r="E611" s="627" t="s">
        <v>1407</v>
      </c>
      <c r="F611" s="627" t="s">
        <v>1514</v>
      </c>
      <c r="G611" s="627" t="s">
        <v>1515</v>
      </c>
      <c r="H611" s="644"/>
      <c r="I611" s="644"/>
      <c r="J611" s="627"/>
      <c r="K611" s="627"/>
      <c r="L611" s="644">
        <v>1</v>
      </c>
      <c r="M611" s="644">
        <v>308</v>
      </c>
      <c r="N611" s="627"/>
      <c r="O611" s="627">
        <v>308</v>
      </c>
      <c r="P611" s="644">
        <v>1</v>
      </c>
      <c r="Q611" s="644">
        <v>311</v>
      </c>
      <c r="R611" s="632"/>
      <c r="S611" s="645">
        <v>311</v>
      </c>
    </row>
    <row r="612" spans="1:19" ht="14.4" customHeight="1" x14ac:dyDescent="0.3">
      <c r="A612" s="626" t="s">
        <v>1400</v>
      </c>
      <c r="B612" s="627" t="s">
        <v>1424</v>
      </c>
      <c r="C612" s="627" t="s">
        <v>845</v>
      </c>
      <c r="D612" s="627" t="s">
        <v>1384</v>
      </c>
      <c r="E612" s="627" t="s">
        <v>1407</v>
      </c>
      <c r="F612" s="627" t="s">
        <v>1526</v>
      </c>
      <c r="G612" s="627" t="s">
        <v>1527</v>
      </c>
      <c r="H612" s="644"/>
      <c r="I612" s="644"/>
      <c r="J612" s="627"/>
      <c r="K612" s="627"/>
      <c r="L612" s="644"/>
      <c r="M612" s="644"/>
      <c r="N612" s="627"/>
      <c r="O612" s="627"/>
      <c r="P612" s="644">
        <v>2</v>
      </c>
      <c r="Q612" s="644">
        <v>312</v>
      </c>
      <c r="R612" s="632"/>
      <c r="S612" s="645">
        <v>156</v>
      </c>
    </row>
    <row r="613" spans="1:19" ht="14.4" customHeight="1" x14ac:dyDescent="0.3">
      <c r="A613" s="626" t="s">
        <v>1400</v>
      </c>
      <c r="B613" s="627" t="s">
        <v>1424</v>
      </c>
      <c r="C613" s="627" t="s">
        <v>845</v>
      </c>
      <c r="D613" s="627" t="s">
        <v>1384</v>
      </c>
      <c r="E613" s="627" t="s">
        <v>1407</v>
      </c>
      <c r="F613" s="627" t="s">
        <v>1581</v>
      </c>
      <c r="G613" s="627" t="s">
        <v>1582</v>
      </c>
      <c r="H613" s="644">
        <v>4</v>
      </c>
      <c r="I613" s="644">
        <v>640</v>
      </c>
      <c r="J613" s="627">
        <v>1</v>
      </c>
      <c r="K613" s="627">
        <v>160</v>
      </c>
      <c r="L613" s="644">
        <v>2</v>
      </c>
      <c r="M613" s="644">
        <v>322</v>
      </c>
      <c r="N613" s="627">
        <v>0.50312500000000004</v>
      </c>
      <c r="O613" s="627">
        <v>161</v>
      </c>
      <c r="P613" s="644">
        <v>6</v>
      </c>
      <c r="Q613" s="644">
        <v>972</v>
      </c>
      <c r="R613" s="632">
        <v>1.51875</v>
      </c>
      <c r="S613" s="645">
        <v>162</v>
      </c>
    </row>
    <row r="614" spans="1:19" ht="14.4" customHeight="1" x14ac:dyDescent="0.3">
      <c r="A614" s="626" t="s">
        <v>1400</v>
      </c>
      <c r="B614" s="627" t="s">
        <v>1424</v>
      </c>
      <c r="C614" s="627" t="s">
        <v>845</v>
      </c>
      <c r="D614" s="627" t="s">
        <v>1384</v>
      </c>
      <c r="E614" s="627" t="s">
        <v>1407</v>
      </c>
      <c r="F614" s="627" t="s">
        <v>1556</v>
      </c>
      <c r="G614" s="627" t="s">
        <v>1557</v>
      </c>
      <c r="H614" s="644">
        <v>424</v>
      </c>
      <c r="I614" s="644">
        <v>149248</v>
      </c>
      <c r="J614" s="627">
        <v>1</v>
      </c>
      <c r="K614" s="627">
        <v>352</v>
      </c>
      <c r="L614" s="644">
        <v>279</v>
      </c>
      <c r="M614" s="644">
        <v>98487</v>
      </c>
      <c r="N614" s="627">
        <v>0.65988823970840482</v>
      </c>
      <c r="O614" s="627">
        <v>353</v>
      </c>
      <c r="P614" s="644">
        <v>369</v>
      </c>
      <c r="Q614" s="644">
        <v>130626</v>
      </c>
      <c r="R614" s="632">
        <v>0.87522780874785588</v>
      </c>
      <c r="S614" s="645">
        <v>354</v>
      </c>
    </row>
    <row r="615" spans="1:19" ht="14.4" customHeight="1" x14ac:dyDescent="0.3">
      <c r="A615" s="626" t="s">
        <v>1400</v>
      </c>
      <c r="B615" s="627" t="s">
        <v>1424</v>
      </c>
      <c r="C615" s="627" t="s">
        <v>845</v>
      </c>
      <c r="D615" s="627" t="s">
        <v>1391</v>
      </c>
      <c r="E615" s="627" t="s">
        <v>1402</v>
      </c>
      <c r="F615" s="627" t="s">
        <v>1403</v>
      </c>
      <c r="G615" s="627" t="s">
        <v>1404</v>
      </c>
      <c r="H615" s="644"/>
      <c r="I615" s="644"/>
      <c r="J615" s="627"/>
      <c r="K615" s="627"/>
      <c r="L615" s="644"/>
      <c r="M615" s="644"/>
      <c r="N615" s="627"/>
      <c r="O615" s="627"/>
      <c r="P615" s="644">
        <v>5</v>
      </c>
      <c r="Q615" s="644">
        <v>4469.5</v>
      </c>
      <c r="R615" s="632"/>
      <c r="S615" s="645">
        <v>893.9</v>
      </c>
    </row>
    <row r="616" spans="1:19" ht="14.4" customHeight="1" x14ac:dyDescent="0.3">
      <c r="A616" s="626" t="s">
        <v>1400</v>
      </c>
      <c r="B616" s="627" t="s">
        <v>1424</v>
      </c>
      <c r="C616" s="627" t="s">
        <v>845</v>
      </c>
      <c r="D616" s="627" t="s">
        <v>1391</v>
      </c>
      <c r="E616" s="627" t="s">
        <v>1402</v>
      </c>
      <c r="F616" s="627" t="s">
        <v>1563</v>
      </c>
      <c r="G616" s="627" t="s">
        <v>1564</v>
      </c>
      <c r="H616" s="644"/>
      <c r="I616" s="644"/>
      <c r="J616" s="627"/>
      <c r="K616" s="627"/>
      <c r="L616" s="644"/>
      <c r="M616" s="644"/>
      <c r="N616" s="627"/>
      <c r="O616" s="627"/>
      <c r="P616" s="644">
        <v>2</v>
      </c>
      <c r="Q616" s="644">
        <v>19486.400000000001</v>
      </c>
      <c r="R616" s="632"/>
      <c r="S616" s="645">
        <v>9743.2000000000007</v>
      </c>
    </row>
    <row r="617" spans="1:19" ht="14.4" customHeight="1" x14ac:dyDescent="0.3">
      <c r="A617" s="626" t="s">
        <v>1400</v>
      </c>
      <c r="B617" s="627" t="s">
        <v>1424</v>
      </c>
      <c r="C617" s="627" t="s">
        <v>845</v>
      </c>
      <c r="D617" s="627" t="s">
        <v>1391</v>
      </c>
      <c r="E617" s="627" t="s">
        <v>1402</v>
      </c>
      <c r="F617" s="627" t="s">
        <v>1565</v>
      </c>
      <c r="G617" s="627" t="s">
        <v>1566</v>
      </c>
      <c r="H617" s="644"/>
      <c r="I617" s="644"/>
      <c r="J617" s="627"/>
      <c r="K617" s="627"/>
      <c r="L617" s="644"/>
      <c r="M617" s="644"/>
      <c r="N617" s="627"/>
      <c r="O617" s="627"/>
      <c r="P617" s="644">
        <v>1</v>
      </c>
      <c r="Q617" s="644">
        <v>3626.36</v>
      </c>
      <c r="R617" s="632"/>
      <c r="S617" s="645">
        <v>3626.36</v>
      </c>
    </row>
    <row r="618" spans="1:19" ht="14.4" customHeight="1" x14ac:dyDescent="0.3">
      <c r="A618" s="626" t="s">
        <v>1400</v>
      </c>
      <c r="B618" s="627" t="s">
        <v>1424</v>
      </c>
      <c r="C618" s="627" t="s">
        <v>845</v>
      </c>
      <c r="D618" s="627" t="s">
        <v>1391</v>
      </c>
      <c r="E618" s="627" t="s">
        <v>1407</v>
      </c>
      <c r="F618" s="627" t="s">
        <v>1478</v>
      </c>
      <c r="G618" s="627" t="s">
        <v>1479</v>
      </c>
      <c r="H618" s="644"/>
      <c r="I618" s="644"/>
      <c r="J618" s="627"/>
      <c r="K618" s="627"/>
      <c r="L618" s="644">
        <v>1</v>
      </c>
      <c r="M618" s="644">
        <v>226</v>
      </c>
      <c r="N618" s="627"/>
      <c r="O618" s="627">
        <v>226</v>
      </c>
      <c r="P618" s="644"/>
      <c r="Q618" s="644"/>
      <c r="R618" s="632"/>
      <c r="S618" s="645"/>
    </row>
    <row r="619" spans="1:19" ht="14.4" customHeight="1" x14ac:dyDescent="0.3">
      <c r="A619" s="626" t="s">
        <v>1400</v>
      </c>
      <c r="B619" s="627" t="s">
        <v>1424</v>
      </c>
      <c r="C619" s="627" t="s">
        <v>845</v>
      </c>
      <c r="D619" s="627" t="s">
        <v>1391</v>
      </c>
      <c r="E619" s="627" t="s">
        <v>1407</v>
      </c>
      <c r="F619" s="627" t="s">
        <v>1488</v>
      </c>
      <c r="G619" s="627" t="s">
        <v>1489</v>
      </c>
      <c r="H619" s="644"/>
      <c r="I619" s="644"/>
      <c r="J619" s="627"/>
      <c r="K619" s="627"/>
      <c r="L619" s="644"/>
      <c r="M619" s="644"/>
      <c r="N619" s="627"/>
      <c r="O619" s="627"/>
      <c r="P619" s="644">
        <v>10</v>
      </c>
      <c r="Q619" s="644">
        <v>3540</v>
      </c>
      <c r="R619" s="632"/>
      <c r="S619" s="645">
        <v>354</v>
      </c>
    </row>
    <row r="620" spans="1:19" ht="14.4" customHeight="1" x14ac:dyDescent="0.3">
      <c r="A620" s="626" t="s">
        <v>1400</v>
      </c>
      <c r="B620" s="627" t="s">
        <v>1424</v>
      </c>
      <c r="C620" s="627" t="s">
        <v>845</v>
      </c>
      <c r="D620" s="627" t="s">
        <v>1391</v>
      </c>
      <c r="E620" s="627" t="s">
        <v>1407</v>
      </c>
      <c r="F620" s="627" t="s">
        <v>1577</v>
      </c>
      <c r="G620" s="627" t="s">
        <v>1578</v>
      </c>
      <c r="H620" s="644"/>
      <c r="I620" s="644"/>
      <c r="J620" s="627"/>
      <c r="K620" s="627"/>
      <c r="L620" s="644"/>
      <c r="M620" s="644"/>
      <c r="N620" s="627"/>
      <c r="O620" s="627"/>
      <c r="P620" s="644">
        <v>2</v>
      </c>
      <c r="Q620" s="644">
        <v>9590</v>
      </c>
      <c r="R620" s="632"/>
      <c r="S620" s="645">
        <v>4795</v>
      </c>
    </row>
    <row r="621" spans="1:19" ht="14.4" customHeight="1" x14ac:dyDescent="0.3">
      <c r="A621" s="626" t="s">
        <v>1400</v>
      </c>
      <c r="B621" s="627" t="s">
        <v>1424</v>
      </c>
      <c r="C621" s="627" t="s">
        <v>845</v>
      </c>
      <c r="D621" s="627" t="s">
        <v>1391</v>
      </c>
      <c r="E621" s="627" t="s">
        <v>1407</v>
      </c>
      <c r="F621" s="627" t="s">
        <v>1490</v>
      </c>
      <c r="G621" s="627" t="s">
        <v>1491</v>
      </c>
      <c r="H621" s="644"/>
      <c r="I621" s="644"/>
      <c r="J621" s="627"/>
      <c r="K621" s="627"/>
      <c r="L621" s="644"/>
      <c r="M621" s="644"/>
      <c r="N621" s="627"/>
      <c r="O621" s="627"/>
      <c r="P621" s="644">
        <v>99</v>
      </c>
      <c r="Q621" s="644">
        <v>25344</v>
      </c>
      <c r="R621" s="632"/>
      <c r="S621" s="645">
        <v>256</v>
      </c>
    </row>
    <row r="622" spans="1:19" ht="14.4" customHeight="1" x14ac:dyDescent="0.3">
      <c r="A622" s="626" t="s">
        <v>1400</v>
      </c>
      <c r="B622" s="627" t="s">
        <v>1424</v>
      </c>
      <c r="C622" s="627" t="s">
        <v>845</v>
      </c>
      <c r="D622" s="627" t="s">
        <v>1391</v>
      </c>
      <c r="E622" s="627" t="s">
        <v>1407</v>
      </c>
      <c r="F622" s="627" t="s">
        <v>1534</v>
      </c>
      <c r="G622" s="627" t="s">
        <v>1535</v>
      </c>
      <c r="H622" s="644"/>
      <c r="I622" s="644"/>
      <c r="J622" s="627"/>
      <c r="K622" s="627"/>
      <c r="L622" s="644">
        <v>3</v>
      </c>
      <c r="M622" s="644">
        <v>798</v>
      </c>
      <c r="N622" s="627"/>
      <c r="O622" s="627">
        <v>266</v>
      </c>
      <c r="P622" s="644"/>
      <c r="Q622" s="644"/>
      <c r="R622" s="632"/>
      <c r="S622" s="645"/>
    </row>
    <row r="623" spans="1:19" ht="14.4" customHeight="1" x14ac:dyDescent="0.3">
      <c r="A623" s="626" t="s">
        <v>1400</v>
      </c>
      <c r="B623" s="627" t="s">
        <v>1424</v>
      </c>
      <c r="C623" s="627" t="s">
        <v>845</v>
      </c>
      <c r="D623" s="627" t="s">
        <v>1391</v>
      </c>
      <c r="E623" s="627" t="s">
        <v>1407</v>
      </c>
      <c r="F623" s="627" t="s">
        <v>1581</v>
      </c>
      <c r="G623" s="627" t="s">
        <v>1582</v>
      </c>
      <c r="H623" s="644"/>
      <c r="I623" s="644"/>
      <c r="J623" s="627"/>
      <c r="K623" s="627"/>
      <c r="L623" s="644"/>
      <c r="M623" s="644"/>
      <c r="N623" s="627"/>
      <c r="O623" s="627"/>
      <c r="P623" s="644">
        <v>1</v>
      </c>
      <c r="Q623" s="644">
        <v>162</v>
      </c>
      <c r="R623" s="632"/>
      <c r="S623" s="645">
        <v>162</v>
      </c>
    </row>
    <row r="624" spans="1:19" ht="14.4" customHeight="1" x14ac:dyDescent="0.3">
      <c r="A624" s="626" t="s">
        <v>1400</v>
      </c>
      <c r="B624" s="627" t="s">
        <v>1424</v>
      </c>
      <c r="C624" s="627" t="s">
        <v>845</v>
      </c>
      <c r="D624" s="627" t="s">
        <v>1391</v>
      </c>
      <c r="E624" s="627" t="s">
        <v>1407</v>
      </c>
      <c r="F624" s="627" t="s">
        <v>1556</v>
      </c>
      <c r="G624" s="627" t="s">
        <v>1557</v>
      </c>
      <c r="H624" s="644"/>
      <c r="I624" s="644"/>
      <c r="J624" s="627"/>
      <c r="K624" s="627"/>
      <c r="L624" s="644"/>
      <c r="M624" s="644"/>
      <c r="N624" s="627"/>
      <c r="O624" s="627"/>
      <c r="P624" s="644">
        <v>44</v>
      </c>
      <c r="Q624" s="644">
        <v>15576</v>
      </c>
      <c r="R624" s="632"/>
      <c r="S624" s="645">
        <v>354</v>
      </c>
    </row>
    <row r="625" spans="1:19" ht="14.4" customHeight="1" x14ac:dyDescent="0.3">
      <c r="A625" s="626" t="s">
        <v>1400</v>
      </c>
      <c r="B625" s="627" t="s">
        <v>1424</v>
      </c>
      <c r="C625" s="627" t="s">
        <v>845</v>
      </c>
      <c r="D625" s="627" t="s">
        <v>1392</v>
      </c>
      <c r="E625" s="627" t="s">
        <v>1407</v>
      </c>
      <c r="F625" s="627" t="s">
        <v>1478</v>
      </c>
      <c r="G625" s="627" t="s">
        <v>1479</v>
      </c>
      <c r="H625" s="644">
        <v>21</v>
      </c>
      <c r="I625" s="644">
        <v>4725</v>
      </c>
      <c r="J625" s="627">
        <v>1</v>
      </c>
      <c r="K625" s="627">
        <v>225</v>
      </c>
      <c r="L625" s="644"/>
      <c r="M625" s="644"/>
      <c r="N625" s="627"/>
      <c r="O625" s="627"/>
      <c r="P625" s="644"/>
      <c r="Q625" s="644"/>
      <c r="R625" s="632"/>
      <c r="S625" s="645"/>
    </row>
    <row r="626" spans="1:19" ht="14.4" customHeight="1" x14ac:dyDescent="0.3">
      <c r="A626" s="626" t="s">
        <v>1400</v>
      </c>
      <c r="B626" s="627" t="s">
        <v>1424</v>
      </c>
      <c r="C626" s="627" t="s">
        <v>845</v>
      </c>
      <c r="D626" s="627" t="s">
        <v>1392</v>
      </c>
      <c r="E626" s="627" t="s">
        <v>1407</v>
      </c>
      <c r="F626" s="627" t="s">
        <v>1534</v>
      </c>
      <c r="G626" s="627" t="s">
        <v>1535</v>
      </c>
      <c r="H626" s="644">
        <v>12</v>
      </c>
      <c r="I626" s="644">
        <v>3180</v>
      </c>
      <c r="J626" s="627">
        <v>1</v>
      </c>
      <c r="K626" s="627">
        <v>265</v>
      </c>
      <c r="L626" s="644"/>
      <c r="M626" s="644"/>
      <c r="N626" s="627"/>
      <c r="O626" s="627"/>
      <c r="P626" s="644"/>
      <c r="Q626" s="644"/>
      <c r="R626" s="632"/>
      <c r="S626" s="645"/>
    </row>
    <row r="627" spans="1:19" ht="14.4" customHeight="1" x14ac:dyDescent="0.3">
      <c r="A627" s="626" t="s">
        <v>1400</v>
      </c>
      <c r="B627" s="627" t="s">
        <v>1424</v>
      </c>
      <c r="C627" s="627" t="s">
        <v>845</v>
      </c>
      <c r="D627" s="627" t="s">
        <v>679</v>
      </c>
      <c r="E627" s="627" t="s">
        <v>1402</v>
      </c>
      <c r="F627" s="627" t="s">
        <v>1403</v>
      </c>
      <c r="G627" s="627" t="s">
        <v>1404</v>
      </c>
      <c r="H627" s="644"/>
      <c r="I627" s="644"/>
      <c r="J627" s="627"/>
      <c r="K627" s="627"/>
      <c r="L627" s="644">
        <v>7</v>
      </c>
      <c r="M627" s="644">
        <v>6257.2999999999993</v>
      </c>
      <c r="N627" s="627"/>
      <c r="O627" s="627">
        <v>893.89999999999986</v>
      </c>
      <c r="P627" s="644"/>
      <c r="Q627" s="644"/>
      <c r="R627" s="632"/>
      <c r="S627" s="645"/>
    </row>
    <row r="628" spans="1:19" ht="14.4" customHeight="1" x14ac:dyDescent="0.3">
      <c r="A628" s="626" t="s">
        <v>1400</v>
      </c>
      <c r="B628" s="627" t="s">
        <v>1424</v>
      </c>
      <c r="C628" s="627" t="s">
        <v>845</v>
      </c>
      <c r="D628" s="627" t="s">
        <v>679</v>
      </c>
      <c r="E628" s="627" t="s">
        <v>1402</v>
      </c>
      <c r="F628" s="627" t="s">
        <v>1563</v>
      </c>
      <c r="G628" s="627" t="s">
        <v>1564</v>
      </c>
      <c r="H628" s="644"/>
      <c r="I628" s="644"/>
      <c r="J628" s="627"/>
      <c r="K628" s="627"/>
      <c r="L628" s="644">
        <v>2</v>
      </c>
      <c r="M628" s="644">
        <v>19486.400000000001</v>
      </c>
      <c r="N628" s="627"/>
      <c r="O628" s="627">
        <v>9743.2000000000007</v>
      </c>
      <c r="P628" s="644"/>
      <c r="Q628" s="644"/>
      <c r="R628" s="632"/>
      <c r="S628" s="645"/>
    </row>
    <row r="629" spans="1:19" ht="14.4" customHeight="1" x14ac:dyDescent="0.3">
      <c r="A629" s="626" t="s">
        <v>1400</v>
      </c>
      <c r="B629" s="627" t="s">
        <v>1424</v>
      </c>
      <c r="C629" s="627" t="s">
        <v>845</v>
      </c>
      <c r="D629" s="627" t="s">
        <v>679</v>
      </c>
      <c r="E629" s="627" t="s">
        <v>1402</v>
      </c>
      <c r="F629" s="627" t="s">
        <v>1565</v>
      </c>
      <c r="G629" s="627" t="s">
        <v>1566</v>
      </c>
      <c r="H629" s="644"/>
      <c r="I629" s="644"/>
      <c r="J629" s="627"/>
      <c r="K629" s="627"/>
      <c r="L629" s="644">
        <v>1</v>
      </c>
      <c r="M629" s="644">
        <v>3626.36</v>
      </c>
      <c r="N629" s="627"/>
      <c r="O629" s="627">
        <v>3626.36</v>
      </c>
      <c r="P629" s="644"/>
      <c r="Q629" s="644"/>
      <c r="R629" s="632"/>
      <c r="S629" s="645"/>
    </row>
    <row r="630" spans="1:19" ht="14.4" customHeight="1" x14ac:dyDescent="0.3">
      <c r="A630" s="626" t="s">
        <v>1400</v>
      </c>
      <c r="B630" s="627" t="s">
        <v>1424</v>
      </c>
      <c r="C630" s="627" t="s">
        <v>845</v>
      </c>
      <c r="D630" s="627" t="s">
        <v>679</v>
      </c>
      <c r="E630" s="627" t="s">
        <v>1407</v>
      </c>
      <c r="F630" s="627" t="s">
        <v>1464</v>
      </c>
      <c r="G630" s="627" t="s">
        <v>1465</v>
      </c>
      <c r="H630" s="644"/>
      <c r="I630" s="644"/>
      <c r="J630" s="627"/>
      <c r="K630" s="627"/>
      <c r="L630" s="644">
        <v>2</v>
      </c>
      <c r="M630" s="644">
        <v>428</v>
      </c>
      <c r="N630" s="627"/>
      <c r="O630" s="627">
        <v>214</v>
      </c>
      <c r="P630" s="644"/>
      <c r="Q630" s="644"/>
      <c r="R630" s="632"/>
      <c r="S630" s="645"/>
    </row>
    <row r="631" spans="1:19" ht="14.4" customHeight="1" x14ac:dyDescent="0.3">
      <c r="A631" s="626" t="s">
        <v>1400</v>
      </c>
      <c r="B631" s="627" t="s">
        <v>1424</v>
      </c>
      <c r="C631" s="627" t="s">
        <v>845</v>
      </c>
      <c r="D631" s="627" t="s">
        <v>679</v>
      </c>
      <c r="E631" s="627" t="s">
        <v>1407</v>
      </c>
      <c r="F631" s="627" t="s">
        <v>1488</v>
      </c>
      <c r="G631" s="627" t="s">
        <v>1489</v>
      </c>
      <c r="H631" s="644"/>
      <c r="I631" s="644"/>
      <c r="J631" s="627"/>
      <c r="K631" s="627"/>
      <c r="L631" s="644">
        <v>9</v>
      </c>
      <c r="M631" s="644">
        <v>3150</v>
      </c>
      <c r="N631" s="627"/>
      <c r="O631" s="627">
        <v>350</v>
      </c>
      <c r="P631" s="644"/>
      <c r="Q631" s="644"/>
      <c r="R631" s="632"/>
      <c r="S631" s="645"/>
    </row>
    <row r="632" spans="1:19" ht="14.4" customHeight="1" x14ac:dyDescent="0.3">
      <c r="A632" s="626" t="s">
        <v>1400</v>
      </c>
      <c r="B632" s="627" t="s">
        <v>1424</v>
      </c>
      <c r="C632" s="627" t="s">
        <v>845</v>
      </c>
      <c r="D632" s="627" t="s">
        <v>679</v>
      </c>
      <c r="E632" s="627" t="s">
        <v>1407</v>
      </c>
      <c r="F632" s="627" t="s">
        <v>1575</v>
      </c>
      <c r="G632" s="627" t="s">
        <v>1576</v>
      </c>
      <c r="H632" s="644"/>
      <c r="I632" s="644"/>
      <c r="J632" s="627"/>
      <c r="K632" s="627"/>
      <c r="L632" s="644">
        <v>1</v>
      </c>
      <c r="M632" s="644">
        <v>1145</v>
      </c>
      <c r="N632" s="627"/>
      <c r="O632" s="627">
        <v>1145</v>
      </c>
      <c r="P632" s="644"/>
      <c r="Q632" s="644"/>
      <c r="R632" s="632"/>
      <c r="S632" s="645"/>
    </row>
    <row r="633" spans="1:19" ht="14.4" customHeight="1" x14ac:dyDescent="0.3">
      <c r="A633" s="626" t="s">
        <v>1400</v>
      </c>
      <c r="B633" s="627" t="s">
        <v>1424</v>
      </c>
      <c r="C633" s="627" t="s">
        <v>845</v>
      </c>
      <c r="D633" s="627" t="s">
        <v>679</v>
      </c>
      <c r="E633" s="627" t="s">
        <v>1407</v>
      </c>
      <c r="F633" s="627" t="s">
        <v>1577</v>
      </c>
      <c r="G633" s="627" t="s">
        <v>1578</v>
      </c>
      <c r="H633" s="644"/>
      <c r="I633" s="644"/>
      <c r="J633" s="627"/>
      <c r="K633" s="627"/>
      <c r="L633" s="644">
        <v>2</v>
      </c>
      <c r="M633" s="644">
        <v>9576</v>
      </c>
      <c r="N633" s="627"/>
      <c r="O633" s="627">
        <v>4788</v>
      </c>
      <c r="P633" s="644"/>
      <c r="Q633" s="644"/>
      <c r="R633" s="632"/>
      <c r="S633" s="645"/>
    </row>
    <row r="634" spans="1:19" ht="14.4" customHeight="1" x14ac:dyDescent="0.3">
      <c r="A634" s="626" t="s">
        <v>1400</v>
      </c>
      <c r="B634" s="627" t="s">
        <v>1424</v>
      </c>
      <c r="C634" s="627" t="s">
        <v>845</v>
      </c>
      <c r="D634" s="627" t="s">
        <v>679</v>
      </c>
      <c r="E634" s="627" t="s">
        <v>1407</v>
      </c>
      <c r="F634" s="627" t="s">
        <v>1490</v>
      </c>
      <c r="G634" s="627" t="s">
        <v>1491</v>
      </c>
      <c r="H634" s="644"/>
      <c r="I634" s="644"/>
      <c r="J634" s="627"/>
      <c r="K634" s="627"/>
      <c r="L634" s="644">
        <v>88</v>
      </c>
      <c r="M634" s="644">
        <v>22440</v>
      </c>
      <c r="N634" s="627"/>
      <c r="O634" s="627">
        <v>255</v>
      </c>
      <c r="P634" s="644"/>
      <c r="Q634" s="644"/>
      <c r="R634" s="632"/>
      <c r="S634" s="645"/>
    </row>
    <row r="635" spans="1:19" ht="14.4" customHeight="1" x14ac:dyDescent="0.3">
      <c r="A635" s="626" t="s">
        <v>1400</v>
      </c>
      <c r="B635" s="627" t="s">
        <v>1424</v>
      </c>
      <c r="C635" s="627" t="s">
        <v>845</v>
      </c>
      <c r="D635" s="627" t="s">
        <v>679</v>
      </c>
      <c r="E635" s="627" t="s">
        <v>1407</v>
      </c>
      <c r="F635" s="627" t="s">
        <v>1581</v>
      </c>
      <c r="G635" s="627" t="s">
        <v>1582</v>
      </c>
      <c r="H635" s="644"/>
      <c r="I635" s="644"/>
      <c r="J635" s="627"/>
      <c r="K635" s="627"/>
      <c r="L635" s="644">
        <v>2</v>
      </c>
      <c r="M635" s="644">
        <v>322</v>
      </c>
      <c r="N635" s="627"/>
      <c r="O635" s="627">
        <v>161</v>
      </c>
      <c r="P635" s="644"/>
      <c r="Q635" s="644"/>
      <c r="R635" s="632"/>
      <c r="S635" s="645"/>
    </row>
    <row r="636" spans="1:19" ht="14.4" customHeight="1" x14ac:dyDescent="0.3">
      <c r="A636" s="626" t="s">
        <v>1400</v>
      </c>
      <c r="B636" s="627" t="s">
        <v>1424</v>
      </c>
      <c r="C636" s="627" t="s">
        <v>845</v>
      </c>
      <c r="D636" s="627" t="s">
        <v>679</v>
      </c>
      <c r="E636" s="627" t="s">
        <v>1407</v>
      </c>
      <c r="F636" s="627" t="s">
        <v>1556</v>
      </c>
      <c r="G636" s="627" t="s">
        <v>1557</v>
      </c>
      <c r="H636" s="644"/>
      <c r="I636" s="644"/>
      <c r="J636" s="627"/>
      <c r="K636" s="627"/>
      <c r="L636" s="644">
        <v>85</v>
      </c>
      <c r="M636" s="644">
        <v>30005</v>
      </c>
      <c r="N636" s="627"/>
      <c r="O636" s="627">
        <v>353</v>
      </c>
      <c r="P636" s="644"/>
      <c r="Q636" s="644"/>
      <c r="R636" s="632"/>
      <c r="S636" s="645"/>
    </row>
    <row r="637" spans="1:19" ht="14.4" customHeight="1" x14ac:dyDescent="0.3">
      <c r="A637" s="626" t="s">
        <v>1400</v>
      </c>
      <c r="B637" s="627" t="s">
        <v>1424</v>
      </c>
      <c r="C637" s="627" t="s">
        <v>845</v>
      </c>
      <c r="D637" s="627" t="s">
        <v>1394</v>
      </c>
      <c r="E637" s="627" t="s">
        <v>1407</v>
      </c>
      <c r="F637" s="627" t="s">
        <v>1478</v>
      </c>
      <c r="G637" s="627" t="s">
        <v>1479</v>
      </c>
      <c r="H637" s="644"/>
      <c r="I637" s="644"/>
      <c r="J637" s="627"/>
      <c r="K637" s="627"/>
      <c r="L637" s="644"/>
      <c r="M637" s="644"/>
      <c r="N637" s="627"/>
      <c r="O637" s="627"/>
      <c r="P637" s="644">
        <v>1</v>
      </c>
      <c r="Q637" s="644">
        <v>227</v>
      </c>
      <c r="R637" s="632"/>
      <c r="S637" s="645">
        <v>227</v>
      </c>
    </row>
    <row r="638" spans="1:19" ht="14.4" customHeight="1" x14ac:dyDescent="0.3">
      <c r="A638" s="626" t="s">
        <v>1400</v>
      </c>
      <c r="B638" s="627" t="s">
        <v>1424</v>
      </c>
      <c r="C638" s="627" t="s">
        <v>845</v>
      </c>
      <c r="D638" s="627" t="s">
        <v>682</v>
      </c>
      <c r="E638" s="627" t="s">
        <v>1407</v>
      </c>
      <c r="F638" s="627" t="s">
        <v>1478</v>
      </c>
      <c r="G638" s="627" t="s">
        <v>1479</v>
      </c>
      <c r="H638" s="644"/>
      <c r="I638" s="644"/>
      <c r="J638" s="627"/>
      <c r="K638" s="627"/>
      <c r="L638" s="644">
        <v>1</v>
      </c>
      <c r="M638" s="644">
        <v>226</v>
      </c>
      <c r="N638" s="627"/>
      <c r="O638" s="627">
        <v>226</v>
      </c>
      <c r="P638" s="644"/>
      <c r="Q638" s="644"/>
      <c r="R638" s="632"/>
      <c r="S638" s="645"/>
    </row>
    <row r="639" spans="1:19" ht="14.4" customHeight="1" x14ac:dyDescent="0.3">
      <c r="A639" s="626" t="s">
        <v>1400</v>
      </c>
      <c r="B639" s="627" t="s">
        <v>1424</v>
      </c>
      <c r="C639" s="627" t="s">
        <v>845</v>
      </c>
      <c r="D639" s="627" t="s">
        <v>682</v>
      </c>
      <c r="E639" s="627" t="s">
        <v>1407</v>
      </c>
      <c r="F639" s="627" t="s">
        <v>1490</v>
      </c>
      <c r="G639" s="627" t="s">
        <v>1491</v>
      </c>
      <c r="H639" s="644">
        <v>19</v>
      </c>
      <c r="I639" s="644">
        <v>4826</v>
      </c>
      <c r="J639" s="627">
        <v>1</v>
      </c>
      <c r="K639" s="627">
        <v>254</v>
      </c>
      <c r="L639" s="644"/>
      <c r="M639" s="644"/>
      <c r="N639" s="627"/>
      <c r="O639" s="627"/>
      <c r="P639" s="644"/>
      <c r="Q639" s="644"/>
      <c r="R639" s="632"/>
      <c r="S639" s="645"/>
    </row>
    <row r="640" spans="1:19" ht="14.4" customHeight="1" x14ac:dyDescent="0.3">
      <c r="A640" s="626" t="s">
        <v>1400</v>
      </c>
      <c r="B640" s="627" t="s">
        <v>1424</v>
      </c>
      <c r="C640" s="627" t="s">
        <v>845</v>
      </c>
      <c r="D640" s="627" t="s">
        <v>682</v>
      </c>
      <c r="E640" s="627" t="s">
        <v>1407</v>
      </c>
      <c r="F640" s="627" t="s">
        <v>1514</v>
      </c>
      <c r="G640" s="627" t="s">
        <v>1515</v>
      </c>
      <c r="H640" s="644"/>
      <c r="I640" s="644"/>
      <c r="J640" s="627"/>
      <c r="K640" s="627"/>
      <c r="L640" s="644">
        <v>1</v>
      </c>
      <c r="M640" s="644">
        <v>308</v>
      </c>
      <c r="N640" s="627"/>
      <c r="O640" s="627">
        <v>308</v>
      </c>
      <c r="P640" s="644"/>
      <c r="Q640" s="644"/>
      <c r="R640" s="632"/>
      <c r="S640" s="645"/>
    </row>
    <row r="641" spans="1:19" ht="14.4" customHeight="1" x14ac:dyDescent="0.3">
      <c r="A641" s="626" t="s">
        <v>1400</v>
      </c>
      <c r="B641" s="627" t="s">
        <v>1424</v>
      </c>
      <c r="C641" s="627" t="s">
        <v>845</v>
      </c>
      <c r="D641" s="627" t="s">
        <v>1398</v>
      </c>
      <c r="E641" s="627" t="s">
        <v>1407</v>
      </c>
      <c r="F641" s="627" t="s">
        <v>1472</v>
      </c>
      <c r="G641" s="627" t="s">
        <v>1473</v>
      </c>
      <c r="H641" s="644"/>
      <c r="I641" s="644"/>
      <c r="J641" s="627"/>
      <c r="K641" s="627"/>
      <c r="L641" s="644">
        <v>1</v>
      </c>
      <c r="M641" s="644">
        <v>224</v>
      </c>
      <c r="N641" s="627"/>
      <c r="O641" s="627">
        <v>224</v>
      </c>
      <c r="P641" s="644"/>
      <c r="Q641" s="644"/>
      <c r="R641" s="632"/>
      <c r="S641" s="645"/>
    </row>
    <row r="642" spans="1:19" ht="14.4" customHeight="1" x14ac:dyDescent="0.3">
      <c r="A642" s="626" t="s">
        <v>1400</v>
      </c>
      <c r="B642" s="627" t="s">
        <v>1424</v>
      </c>
      <c r="C642" s="627" t="s">
        <v>845</v>
      </c>
      <c r="D642" s="627" t="s">
        <v>1398</v>
      </c>
      <c r="E642" s="627" t="s">
        <v>1407</v>
      </c>
      <c r="F642" s="627" t="s">
        <v>1490</v>
      </c>
      <c r="G642" s="627" t="s">
        <v>1491</v>
      </c>
      <c r="H642" s="644"/>
      <c r="I642" s="644"/>
      <c r="J642" s="627"/>
      <c r="K642" s="627"/>
      <c r="L642" s="644">
        <v>5</v>
      </c>
      <c r="M642" s="644">
        <v>1275</v>
      </c>
      <c r="N642" s="627"/>
      <c r="O642" s="627">
        <v>255</v>
      </c>
      <c r="P642" s="644"/>
      <c r="Q642" s="644"/>
      <c r="R642" s="632"/>
      <c r="S642" s="645"/>
    </row>
    <row r="643" spans="1:19" ht="14.4" customHeight="1" x14ac:dyDescent="0.3">
      <c r="A643" s="626" t="s">
        <v>1400</v>
      </c>
      <c r="B643" s="627" t="s">
        <v>1424</v>
      </c>
      <c r="C643" s="627" t="s">
        <v>845</v>
      </c>
      <c r="D643" s="627" t="s">
        <v>1397</v>
      </c>
      <c r="E643" s="627" t="s">
        <v>1407</v>
      </c>
      <c r="F643" s="627" t="s">
        <v>1478</v>
      </c>
      <c r="G643" s="627" t="s">
        <v>1479</v>
      </c>
      <c r="H643" s="644"/>
      <c r="I643" s="644"/>
      <c r="J643" s="627"/>
      <c r="K643" s="627"/>
      <c r="L643" s="644">
        <v>13</v>
      </c>
      <c r="M643" s="644">
        <v>2938</v>
      </c>
      <c r="N643" s="627"/>
      <c r="O643" s="627">
        <v>226</v>
      </c>
      <c r="P643" s="644"/>
      <c r="Q643" s="644"/>
      <c r="R643" s="632"/>
      <c r="S643" s="645"/>
    </row>
    <row r="644" spans="1:19" ht="14.4" customHeight="1" x14ac:dyDescent="0.3">
      <c r="A644" s="626" t="s">
        <v>1400</v>
      </c>
      <c r="B644" s="627" t="s">
        <v>1424</v>
      </c>
      <c r="C644" s="627" t="s">
        <v>845</v>
      </c>
      <c r="D644" s="627" t="s">
        <v>1397</v>
      </c>
      <c r="E644" s="627" t="s">
        <v>1407</v>
      </c>
      <c r="F644" s="627" t="s">
        <v>1534</v>
      </c>
      <c r="G644" s="627" t="s">
        <v>1535</v>
      </c>
      <c r="H644" s="644"/>
      <c r="I644" s="644"/>
      <c r="J644" s="627"/>
      <c r="K644" s="627"/>
      <c r="L644" s="644">
        <v>4</v>
      </c>
      <c r="M644" s="644">
        <v>1064</v>
      </c>
      <c r="N644" s="627"/>
      <c r="O644" s="627">
        <v>266</v>
      </c>
      <c r="P644" s="644"/>
      <c r="Q644" s="644"/>
      <c r="R644" s="632"/>
      <c r="S644" s="645"/>
    </row>
    <row r="645" spans="1:19" ht="14.4" customHeight="1" x14ac:dyDescent="0.3">
      <c r="A645" s="626" t="s">
        <v>1400</v>
      </c>
      <c r="B645" s="627" t="s">
        <v>1424</v>
      </c>
      <c r="C645" s="627" t="s">
        <v>845</v>
      </c>
      <c r="D645" s="627" t="s">
        <v>680</v>
      </c>
      <c r="E645" s="627" t="s">
        <v>1425</v>
      </c>
      <c r="F645" s="627" t="s">
        <v>1427</v>
      </c>
      <c r="G645" s="627" t="s">
        <v>575</v>
      </c>
      <c r="H645" s="644">
        <v>1</v>
      </c>
      <c r="I645" s="644">
        <v>1711.27</v>
      </c>
      <c r="J645" s="627">
        <v>1</v>
      </c>
      <c r="K645" s="627">
        <v>1711.27</v>
      </c>
      <c r="L645" s="644"/>
      <c r="M645" s="644"/>
      <c r="N645" s="627"/>
      <c r="O645" s="627"/>
      <c r="P645" s="644"/>
      <c r="Q645" s="644"/>
      <c r="R645" s="632"/>
      <c r="S645" s="645"/>
    </row>
    <row r="646" spans="1:19" ht="14.4" customHeight="1" x14ac:dyDescent="0.3">
      <c r="A646" s="626" t="s">
        <v>1400</v>
      </c>
      <c r="B646" s="627" t="s">
        <v>1424</v>
      </c>
      <c r="C646" s="627" t="s">
        <v>845</v>
      </c>
      <c r="D646" s="627" t="s">
        <v>680</v>
      </c>
      <c r="E646" s="627" t="s">
        <v>1425</v>
      </c>
      <c r="F646" s="627" t="s">
        <v>1560</v>
      </c>
      <c r="G646" s="627" t="s">
        <v>656</v>
      </c>
      <c r="H646" s="644">
        <v>0.1</v>
      </c>
      <c r="I646" s="644">
        <v>494.38</v>
      </c>
      <c r="J646" s="627">
        <v>1</v>
      </c>
      <c r="K646" s="627">
        <v>4943.7999999999993</v>
      </c>
      <c r="L646" s="644"/>
      <c r="M646" s="644"/>
      <c r="N646" s="627"/>
      <c r="O646" s="627"/>
      <c r="P646" s="644">
        <v>0.1</v>
      </c>
      <c r="Q646" s="644">
        <v>486.32000000000005</v>
      </c>
      <c r="R646" s="632">
        <v>0.98369675148671076</v>
      </c>
      <c r="S646" s="645">
        <v>4863.2</v>
      </c>
    </row>
    <row r="647" spans="1:19" ht="14.4" customHeight="1" x14ac:dyDescent="0.3">
      <c r="A647" s="626" t="s">
        <v>1400</v>
      </c>
      <c r="B647" s="627" t="s">
        <v>1424</v>
      </c>
      <c r="C647" s="627" t="s">
        <v>845</v>
      </c>
      <c r="D647" s="627" t="s">
        <v>680</v>
      </c>
      <c r="E647" s="627" t="s">
        <v>1425</v>
      </c>
      <c r="F647" s="627" t="s">
        <v>1432</v>
      </c>
      <c r="G647" s="627" t="s">
        <v>656</v>
      </c>
      <c r="H647" s="644">
        <v>0.02</v>
      </c>
      <c r="I647" s="644">
        <v>197.75</v>
      </c>
      <c r="J647" s="627">
        <v>1</v>
      </c>
      <c r="K647" s="627">
        <v>9887.5</v>
      </c>
      <c r="L647" s="644"/>
      <c r="M647" s="644"/>
      <c r="N647" s="627"/>
      <c r="O647" s="627"/>
      <c r="P647" s="644"/>
      <c r="Q647" s="644"/>
      <c r="R647" s="632"/>
      <c r="S647" s="645"/>
    </row>
    <row r="648" spans="1:19" ht="14.4" customHeight="1" x14ac:dyDescent="0.3">
      <c r="A648" s="626" t="s">
        <v>1400</v>
      </c>
      <c r="B648" s="627" t="s">
        <v>1424</v>
      </c>
      <c r="C648" s="627" t="s">
        <v>845</v>
      </c>
      <c r="D648" s="627" t="s">
        <v>680</v>
      </c>
      <c r="E648" s="627" t="s">
        <v>1425</v>
      </c>
      <c r="F648" s="627" t="s">
        <v>1433</v>
      </c>
      <c r="G648" s="627" t="s">
        <v>656</v>
      </c>
      <c r="H648" s="644"/>
      <c r="I648" s="644"/>
      <c r="J648" s="627"/>
      <c r="K648" s="627"/>
      <c r="L648" s="644">
        <v>0.02</v>
      </c>
      <c r="M648" s="644">
        <v>96.46</v>
      </c>
      <c r="N648" s="627"/>
      <c r="O648" s="627">
        <v>4823</v>
      </c>
      <c r="P648" s="644"/>
      <c r="Q648" s="644"/>
      <c r="R648" s="632"/>
      <c r="S648" s="645"/>
    </row>
    <row r="649" spans="1:19" ht="14.4" customHeight="1" x14ac:dyDescent="0.3">
      <c r="A649" s="626" t="s">
        <v>1400</v>
      </c>
      <c r="B649" s="627" t="s">
        <v>1424</v>
      </c>
      <c r="C649" s="627" t="s">
        <v>845</v>
      </c>
      <c r="D649" s="627" t="s">
        <v>680</v>
      </c>
      <c r="E649" s="627" t="s">
        <v>1425</v>
      </c>
      <c r="F649" s="627" t="s">
        <v>1436</v>
      </c>
      <c r="G649" s="627" t="s">
        <v>1437</v>
      </c>
      <c r="H649" s="644">
        <v>0.31</v>
      </c>
      <c r="I649" s="644">
        <v>1409.73</v>
      </c>
      <c r="J649" s="627">
        <v>1</v>
      </c>
      <c r="K649" s="627">
        <v>4547.5161290322585</v>
      </c>
      <c r="L649" s="644">
        <v>0.08</v>
      </c>
      <c r="M649" s="644">
        <v>363.8</v>
      </c>
      <c r="N649" s="627">
        <v>0.25806360083136487</v>
      </c>
      <c r="O649" s="627">
        <v>4547.5</v>
      </c>
      <c r="P649" s="644"/>
      <c r="Q649" s="644"/>
      <c r="R649" s="632"/>
      <c r="S649" s="645"/>
    </row>
    <row r="650" spans="1:19" ht="14.4" customHeight="1" x14ac:dyDescent="0.3">
      <c r="A650" s="626" t="s">
        <v>1400</v>
      </c>
      <c r="B650" s="627" t="s">
        <v>1424</v>
      </c>
      <c r="C650" s="627" t="s">
        <v>845</v>
      </c>
      <c r="D650" s="627" t="s">
        <v>680</v>
      </c>
      <c r="E650" s="627" t="s">
        <v>1425</v>
      </c>
      <c r="F650" s="627" t="s">
        <v>1438</v>
      </c>
      <c r="G650" s="627" t="s">
        <v>1437</v>
      </c>
      <c r="H650" s="644">
        <v>0.38000000000000006</v>
      </c>
      <c r="I650" s="644">
        <v>3456.17</v>
      </c>
      <c r="J650" s="627">
        <v>1</v>
      </c>
      <c r="K650" s="627">
        <v>9095.1842105263149</v>
      </c>
      <c r="L650" s="644">
        <v>7.0000000000000007E-2</v>
      </c>
      <c r="M650" s="644">
        <v>636.66</v>
      </c>
      <c r="N650" s="627">
        <v>0.18420968875952282</v>
      </c>
      <c r="O650" s="627">
        <v>9095.1428571428551</v>
      </c>
      <c r="P650" s="644"/>
      <c r="Q650" s="644"/>
      <c r="R650" s="632"/>
      <c r="S650" s="645"/>
    </row>
    <row r="651" spans="1:19" ht="14.4" customHeight="1" x14ac:dyDescent="0.3">
      <c r="A651" s="626" t="s">
        <v>1400</v>
      </c>
      <c r="B651" s="627" t="s">
        <v>1424</v>
      </c>
      <c r="C651" s="627" t="s">
        <v>845</v>
      </c>
      <c r="D651" s="627" t="s">
        <v>680</v>
      </c>
      <c r="E651" s="627" t="s">
        <v>1425</v>
      </c>
      <c r="F651" s="627" t="s">
        <v>1439</v>
      </c>
      <c r="G651" s="627" t="s">
        <v>1440</v>
      </c>
      <c r="H651" s="644">
        <v>0.16</v>
      </c>
      <c r="I651" s="644">
        <v>311.88</v>
      </c>
      <c r="J651" s="627">
        <v>1</v>
      </c>
      <c r="K651" s="627">
        <v>1949.25</v>
      </c>
      <c r="L651" s="644">
        <v>0.4</v>
      </c>
      <c r="M651" s="644">
        <v>779.72</v>
      </c>
      <c r="N651" s="627">
        <v>2.5000641272284212</v>
      </c>
      <c r="O651" s="627">
        <v>1949.3</v>
      </c>
      <c r="P651" s="644"/>
      <c r="Q651" s="644"/>
      <c r="R651" s="632"/>
      <c r="S651" s="645"/>
    </row>
    <row r="652" spans="1:19" ht="14.4" customHeight="1" x14ac:dyDescent="0.3">
      <c r="A652" s="626" t="s">
        <v>1400</v>
      </c>
      <c r="B652" s="627" t="s">
        <v>1424</v>
      </c>
      <c r="C652" s="627" t="s">
        <v>845</v>
      </c>
      <c r="D652" s="627" t="s">
        <v>680</v>
      </c>
      <c r="E652" s="627" t="s">
        <v>1425</v>
      </c>
      <c r="F652" s="627" t="s">
        <v>1441</v>
      </c>
      <c r="G652" s="627" t="s">
        <v>1437</v>
      </c>
      <c r="H652" s="644">
        <v>0.17</v>
      </c>
      <c r="I652" s="644">
        <v>309.23</v>
      </c>
      <c r="J652" s="627">
        <v>1</v>
      </c>
      <c r="K652" s="627">
        <v>1819</v>
      </c>
      <c r="L652" s="644">
        <v>1.5</v>
      </c>
      <c r="M652" s="644">
        <v>2728.53</v>
      </c>
      <c r="N652" s="627">
        <v>8.8236264269314102</v>
      </c>
      <c r="O652" s="627">
        <v>1819.0200000000002</v>
      </c>
      <c r="P652" s="644"/>
      <c r="Q652" s="644"/>
      <c r="R652" s="632"/>
      <c r="S652" s="645"/>
    </row>
    <row r="653" spans="1:19" ht="14.4" customHeight="1" x14ac:dyDescent="0.3">
      <c r="A653" s="626" t="s">
        <v>1400</v>
      </c>
      <c r="B653" s="627" t="s">
        <v>1424</v>
      </c>
      <c r="C653" s="627" t="s">
        <v>845</v>
      </c>
      <c r="D653" s="627" t="s">
        <v>680</v>
      </c>
      <c r="E653" s="627" t="s">
        <v>1425</v>
      </c>
      <c r="F653" s="627" t="s">
        <v>1442</v>
      </c>
      <c r="G653" s="627" t="s">
        <v>571</v>
      </c>
      <c r="H653" s="644">
        <v>0.4</v>
      </c>
      <c r="I653" s="644">
        <v>207.04</v>
      </c>
      <c r="J653" s="627">
        <v>1</v>
      </c>
      <c r="K653" s="627">
        <v>517.59999999999991</v>
      </c>
      <c r="L653" s="644">
        <v>0.44999999999999996</v>
      </c>
      <c r="M653" s="644">
        <v>232.92000000000002</v>
      </c>
      <c r="N653" s="627">
        <v>1.1250000000000002</v>
      </c>
      <c r="O653" s="627">
        <v>517.60000000000014</v>
      </c>
      <c r="P653" s="644">
        <v>0.2</v>
      </c>
      <c r="Q653" s="644">
        <v>86.55</v>
      </c>
      <c r="R653" s="632">
        <v>0.41803516228748067</v>
      </c>
      <c r="S653" s="645">
        <v>432.74999999999994</v>
      </c>
    </row>
    <row r="654" spans="1:19" ht="14.4" customHeight="1" x14ac:dyDescent="0.3">
      <c r="A654" s="626" t="s">
        <v>1400</v>
      </c>
      <c r="B654" s="627" t="s">
        <v>1424</v>
      </c>
      <c r="C654" s="627" t="s">
        <v>845</v>
      </c>
      <c r="D654" s="627" t="s">
        <v>680</v>
      </c>
      <c r="E654" s="627" t="s">
        <v>1425</v>
      </c>
      <c r="F654" s="627" t="s">
        <v>1444</v>
      </c>
      <c r="G654" s="627" t="s">
        <v>1437</v>
      </c>
      <c r="H654" s="644">
        <v>0.01</v>
      </c>
      <c r="I654" s="644">
        <v>181.9</v>
      </c>
      <c r="J654" s="627">
        <v>1</v>
      </c>
      <c r="K654" s="627">
        <v>18190</v>
      </c>
      <c r="L654" s="644"/>
      <c r="M654" s="644"/>
      <c r="N654" s="627"/>
      <c r="O654" s="627"/>
      <c r="P654" s="644"/>
      <c r="Q654" s="644"/>
      <c r="R654" s="632"/>
      <c r="S654" s="645"/>
    </row>
    <row r="655" spans="1:19" ht="14.4" customHeight="1" x14ac:dyDescent="0.3">
      <c r="A655" s="626" t="s">
        <v>1400</v>
      </c>
      <c r="B655" s="627" t="s">
        <v>1424</v>
      </c>
      <c r="C655" s="627" t="s">
        <v>845</v>
      </c>
      <c r="D655" s="627" t="s">
        <v>680</v>
      </c>
      <c r="E655" s="627" t="s">
        <v>1425</v>
      </c>
      <c r="F655" s="627" t="s">
        <v>1446</v>
      </c>
      <c r="G655" s="627" t="s">
        <v>1437</v>
      </c>
      <c r="H655" s="644"/>
      <c r="I655" s="644"/>
      <c r="J655" s="627"/>
      <c r="K655" s="627"/>
      <c r="L655" s="644"/>
      <c r="M655" s="644"/>
      <c r="N655" s="627"/>
      <c r="O655" s="627"/>
      <c r="P655" s="644">
        <v>0.04</v>
      </c>
      <c r="Q655" s="644">
        <v>449.12</v>
      </c>
      <c r="R655" s="632"/>
      <c r="S655" s="645">
        <v>11228</v>
      </c>
    </row>
    <row r="656" spans="1:19" ht="14.4" customHeight="1" x14ac:dyDescent="0.3">
      <c r="A656" s="626" t="s">
        <v>1400</v>
      </c>
      <c r="B656" s="627" t="s">
        <v>1424</v>
      </c>
      <c r="C656" s="627" t="s">
        <v>845</v>
      </c>
      <c r="D656" s="627" t="s">
        <v>680</v>
      </c>
      <c r="E656" s="627" t="s">
        <v>1425</v>
      </c>
      <c r="F656" s="627" t="s">
        <v>1447</v>
      </c>
      <c r="G656" s="627" t="s">
        <v>1437</v>
      </c>
      <c r="H656" s="644"/>
      <c r="I656" s="644"/>
      <c r="J656" s="627"/>
      <c r="K656" s="627"/>
      <c r="L656" s="644"/>
      <c r="M656" s="644"/>
      <c r="N656" s="627"/>
      <c r="O656" s="627"/>
      <c r="P656" s="644">
        <v>1.07</v>
      </c>
      <c r="Q656" s="644">
        <v>1754.2299999999998</v>
      </c>
      <c r="R656" s="632"/>
      <c r="S656" s="645">
        <v>1639.4672897196258</v>
      </c>
    </row>
    <row r="657" spans="1:19" ht="14.4" customHeight="1" x14ac:dyDescent="0.3">
      <c r="A657" s="626" t="s">
        <v>1400</v>
      </c>
      <c r="B657" s="627" t="s">
        <v>1424</v>
      </c>
      <c r="C657" s="627" t="s">
        <v>845</v>
      </c>
      <c r="D657" s="627" t="s">
        <v>680</v>
      </c>
      <c r="E657" s="627" t="s">
        <v>1425</v>
      </c>
      <c r="F657" s="627" t="s">
        <v>1450</v>
      </c>
      <c r="G657" s="627" t="s">
        <v>1440</v>
      </c>
      <c r="H657" s="644"/>
      <c r="I657" s="644"/>
      <c r="J657" s="627"/>
      <c r="K657" s="627"/>
      <c r="L657" s="644"/>
      <c r="M657" s="644"/>
      <c r="N657" s="627"/>
      <c r="O657" s="627"/>
      <c r="P657" s="644">
        <v>0.65</v>
      </c>
      <c r="Q657" s="644">
        <v>346</v>
      </c>
      <c r="R657" s="632"/>
      <c r="S657" s="645">
        <v>532.30769230769226</v>
      </c>
    </row>
    <row r="658" spans="1:19" ht="14.4" customHeight="1" x14ac:dyDescent="0.3">
      <c r="A658" s="626" t="s">
        <v>1400</v>
      </c>
      <c r="B658" s="627" t="s">
        <v>1424</v>
      </c>
      <c r="C658" s="627" t="s">
        <v>845</v>
      </c>
      <c r="D658" s="627" t="s">
        <v>680</v>
      </c>
      <c r="E658" s="627" t="s">
        <v>1407</v>
      </c>
      <c r="F658" s="627" t="s">
        <v>1460</v>
      </c>
      <c r="G658" s="627" t="s">
        <v>1461</v>
      </c>
      <c r="H658" s="644">
        <v>21</v>
      </c>
      <c r="I658" s="644">
        <v>4305</v>
      </c>
      <c r="J658" s="627">
        <v>1</v>
      </c>
      <c r="K658" s="627">
        <v>205</v>
      </c>
      <c r="L658" s="644">
        <v>19</v>
      </c>
      <c r="M658" s="644">
        <v>3914</v>
      </c>
      <c r="N658" s="627">
        <v>0.90917537746806043</v>
      </c>
      <c r="O658" s="627">
        <v>206</v>
      </c>
      <c r="P658" s="644">
        <v>26</v>
      </c>
      <c r="Q658" s="644">
        <v>5382</v>
      </c>
      <c r="R658" s="632">
        <v>1.2501742160278746</v>
      </c>
      <c r="S658" s="645">
        <v>207</v>
      </c>
    </row>
    <row r="659" spans="1:19" ht="14.4" customHeight="1" x14ac:dyDescent="0.3">
      <c r="A659" s="626" t="s">
        <v>1400</v>
      </c>
      <c r="B659" s="627" t="s">
        <v>1424</v>
      </c>
      <c r="C659" s="627" t="s">
        <v>845</v>
      </c>
      <c r="D659" s="627" t="s">
        <v>680</v>
      </c>
      <c r="E659" s="627" t="s">
        <v>1407</v>
      </c>
      <c r="F659" s="627" t="s">
        <v>1462</v>
      </c>
      <c r="G659" s="627" t="s">
        <v>1463</v>
      </c>
      <c r="H659" s="644">
        <v>78</v>
      </c>
      <c r="I659" s="644">
        <v>2886</v>
      </c>
      <c r="J659" s="627">
        <v>1</v>
      </c>
      <c r="K659" s="627">
        <v>37</v>
      </c>
      <c r="L659" s="644">
        <v>75</v>
      </c>
      <c r="M659" s="644">
        <v>2775</v>
      </c>
      <c r="N659" s="627">
        <v>0.96153846153846156</v>
      </c>
      <c r="O659" s="627">
        <v>37</v>
      </c>
      <c r="P659" s="644">
        <v>133</v>
      </c>
      <c r="Q659" s="644">
        <v>5054</v>
      </c>
      <c r="R659" s="632">
        <v>1.7512127512127511</v>
      </c>
      <c r="S659" s="645">
        <v>38</v>
      </c>
    </row>
    <row r="660" spans="1:19" ht="14.4" customHeight="1" x14ac:dyDescent="0.3">
      <c r="A660" s="626" t="s">
        <v>1400</v>
      </c>
      <c r="B660" s="627" t="s">
        <v>1424</v>
      </c>
      <c r="C660" s="627" t="s">
        <v>845</v>
      </c>
      <c r="D660" s="627" t="s">
        <v>680</v>
      </c>
      <c r="E660" s="627" t="s">
        <v>1407</v>
      </c>
      <c r="F660" s="627" t="s">
        <v>1464</v>
      </c>
      <c r="G660" s="627" t="s">
        <v>1465</v>
      </c>
      <c r="H660" s="644">
        <v>25</v>
      </c>
      <c r="I660" s="644">
        <v>5325</v>
      </c>
      <c r="J660" s="627">
        <v>1</v>
      </c>
      <c r="K660" s="627">
        <v>213</v>
      </c>
      <c r="L660" s="644">
        <v>32</v>
      </c>
      <c r="M660" s="644">
        <v>6848</v>
      </c>
      <c r="N660" s="627">
        <v>1.2860093896713616</v>
      </c>
      <c r="O660" s="627">
        <v>214</v>
      </c>
      <c r="P660" s="644">
        <v>33</v>
      </c>
      <c r="Q660" s="644">
        <v>7095</v>
      </c>
      <c r="R660" s="632">
        <v>1.3323943661971831</v>
      </c>
      <c r="S660" s="645">
        <v>215</v>
      </c>
    </row>
    <row r="661" spans="1:19" ht="14.4" customHeight="1" x14ac:dyDescent="0.3">
      <c r="A661" s="626" t="s">
        <v>1400</v>
      </c>
      <c r="B661" s="627" t="s">
        <v>1424</v>
      </c>
      <c r="C661" s="627" t="s">
        <v>845</v>
      </c>
      <c r="D661" s="627" t="s">
        <v>680</v>
      </c>
      <c r="E661" s="627" t="s">
        <v>1407</v>
      </c>
      <c r="F661" s="627" t="s">
        <v>1466</v>
      </c>
      <c r="G661" s="627" t="s">
        <v>1467</v>
      </c>
      <c r="H661" s="644">
        <v>28</v>
      </c>
      <c r="I661" s="644">
        <v>4340</v>
      </c>
      <c r="J661" s="627">
        <v>1</v>
      </c>
      <c r="K661" s="627">
        <v>155</v>
      </c>
      <c r="L661" s="644">
        <v>27</v>
      </c>
      <c r="M661" s="644">
        <v>4185</v>
      </c>
      <c r="N661" s="627">
        <v>0.9642857142857143</v>
      </c>
      <c r="O661" s="627">
        <v>155</v>
      </c>
      <c r="P661" s="644">
        <v>27</v>
      </c>
      <c r="Q661" s="644">
        <v>4212</v>
      </c>
      <c r="R661" s="632">
        <v>0.97050691244239629</v>
      </c>
      <c r="S661" s="645">
        <v>156</v>
      </c>
    </row>
    <row r="662" spans="1:19" ht="14.4" customHeight="1" x14ac:dyDescent="0.3">
      <c r="A662" s="626" t="s">
        <v>1400</v>
      </c>
      <c r="B662" s="627" t="s">
        <v>1424</v>
      </c>
      <c r="C662" s="627" t="s">
        <v>845</v>
      </c>
      <c r="D662" s="627" t="s">
        <v>680</v>
      </c>
      <c r="E662" s="627" t="s">
        <v>1407</v>
      </c>
      <c r="F662" s="627" t="s">
        <v>1468</v>
      </c>
      <c r="G662" s="627" t="s">
        <v>1469</v>
      </c>
      <c r="H662" s="644">
        <v>121</v>
      </c>
      <c r="I662" s="644">
        <v>22627</v>
      </c>
      <c r="J662" s="627">
        <v>1</v>
      </c>
      <c r="K662" s="627">
        <v>187</v>
      </c>
      <c r="L662" s="644">
        <v>106</v>
      </c>
      <c r="M662" s="644">
        <v>19822</v>
      </c>
      <c r="N662" s="627">
        <v>0.87603305785123964</v>
      </c>
      <c r="O662" s="627">
        <v>187</v>
      </c>
      <c r="P662" s="644">
        <v>105</v>
      </c>
      <c r="Q662" s="644">
        <v>19740</v>
      </c>
      <c r="R662" s="632">
        <v>0.87240906881159674</v>
      </c>
      <c r="S662" s="645">
        <v>188</v>
      </c>
    </row>
    <row r="663" spans="1:19" ht="14.4" customHeight="1" x14ac:dyDescent="0.3">
      <c r="A663" s="626" t="s">
        <v>1400</v>
      </c>
      <c r="B663" s="627" t="s">
        <v>1424</v>
      </c>
      <c r="C663" s="627" t="s">
        <v>845</v>
      </c>
      <c r="D663" s="627" t="s">
        <v>680</v>
      </c>
      <c r="E663" s="627" t="s">
        <v>1407</v>
      </c>
      <c r="F663" s="627" t="s">
        <v>1470</v>
      </c>
      <c r="G663" s="627" t="s">
        <v>1471</v>
      </c>
      <c r="H663" s="644">
        <v>952</v>
      </c>
      <c r="I663" s="644">
        <v>121856</v>
      </c>
      <c r="J663" s="627">
        <v>1</v>
      </c>
      <c r="K663" s="627">
        <v>128</v>
      </c>
      <c r="L663" s="644">
        <v>736</v>
      </c>
      <c r="M663" s="644">
        <v>94208</v>
      </c>
      <c r="N663" s="627">
        <v>0.77310924369747902</v>
      </c>
      <c r="O663" s="627">
        <v>128</v>
      </c>
      <c r="P663" s="644">
        <v>932</v>
      </c>
      <c r="Q663" s="644">
        <v>120228</v>
      </c>
      <c r="R663" s="632">
        <v>0.98663996848739499</v>
      </c>
      <c r="S663" s="645">
        <v>129</v>
      </c>
    </row>
    <row r="664" spans="1:19" ht="14.4" customHeight="1" x14ac:dyDescent="0.3">
      <c r="A664" s="626" t="s">
        <v>1400</v>
      </c>
      <c r="B664" s="627" t="s">
        <v>1424</v>
      </c>
      <c r="C664" s="627" t="s">
        <v>845</v>
      </c>
      <c r="D664" s="627" t="s">
        <v>680</v>
      </c>
      <c r="E664" s="627" t="s">
        <v>1407</v>
      </c>
      <c r="F664" s="627" t="s">
        <v>1472</v>
      </c>
      <c r="G664" s="627" t="s">
        <v>1473</v>
      </c>
      <c r="H664" s="644">
        <v>1727</v>
      </c>
      <c r="I664" s="644">
        <v>385121</v>
      </c>
      <c r="J664" s="627">
        <v>1</v>
      </c>
      <c r="K664" s="627">
        <v>223</v>
      </c>
      <c r="L664" s="644">
        <v>1394</v>
      </c>
      <c r="M664" s="644">
        <v>312256</v>
      </c>
      <c r="N664" s="627">
        <v>0.81079972268455891</v>
      </c>
      <c r="O664" s="627">
        <v>224</v>
      </c>
      <c r="P664" s="644">
        <v>1786</v>
      </c>
      <c r="Q664" s="644">
        <v>401850</v>
      </c>
      <c r="R664" s="632">
        <v>1.0434382960160573</v>
      </c>
      <c r="S664" s="645">
        <v>225</v>
      </c>
    </row>
    <row r="665" spans="1:19" ht="14.4" customHeight="1" x14ac:dyDescent="0.3">
      <c r="A665" s="626" t="s">
        <v>1400</v>
      </c>
      <c r="B665" s="627" t="s">
        <v>1424</v>
      </c>
      <c r="C665" s="627" t="s">
        <v>845</v>
      </c>
      <c r="D665" s="627" t="s">
        <v>680</v>
      </c>
      <c r="E665" s="627" t="s">
        <v>1407</v>
      </c>
      <c r="F665" s="627" t="s">
        <v>1474</v>
      </c>
      <c r="G665" s="627" t="s">
        <v>1475</v>
      </c>
      <c r="H665" s="644">
        <v>6</v>
      </c>
      <c r="I665" s="644">
        <v>1338</v>
      </c>
      <c r="J665" s="627">
        <v>1</v>
      </c>
      <c r="K665" s="627">
        <v>223</v>
      </c>
      <c r="L665" s="644">
        <v>4</v>
      </c>
      <c r="M665" s="644">
        <v>896</v>
      </c>
      <c r="N665" s="627">
        <v>0.66965620328849029</v>
      </c>
      <c r="O665" s="627">
        <v>224</v>
      </c>
      <c r="P665" s="644">
        <v>8</v>
      </c>
      <c r="Q665" s="644">
        <v>1800</v>
      </c>
      <c r="R665" s="632">
        <v>1.3452914798206279</v>
      </c>
      <c r="S665" s="645">
        <v>225</v>
      </c>
    </row>
    <row r="666" spans="1:19" ht="14.4" customHeight="1" x14ac:dyDescent="0.3">
      <c r="A666" s="626" t="s">
        <v>1400</v>
      </c>
      <c r="B666" s="627" t="s">
        <v>1424</v>
      </c>
      <c r="C666" s="627" t="s">
        <v>845</v>
      </c>
      <c r="D666" s="627" t="s">
        <v>680</v>
      </c>
      <c r="E666" s="627" t="s">
        <v>1407</v>
      </c>
      <c r="F666" s="627" t="s">
        <v>1476</v>
      </c>
      <c r="G666" s="627" t="s">
        <v>1477</v>
      </c>
      <c r="H666" s="644">
        <v>3</v>
      </c>
      <c r="I666" s="644">
        <v>1059</v>
      </c>
      <c r="J666" s="627">
        <v>1</v>
      </c>
      <c r="K666" s="627">
        <v>353</v>
      </c>
      <c r="L666" s="644">
        <v>8</v>
      </c>
      <c r="M666" s="644">
        <v>2832</v>
      </c>
      <c r="N666" s="627">
        <v>2.6742209631728047</v>
      </c>
      <c r="O666" s="627">
        <v>354</v>
      </c>
      <c r="P666" s="644">
        <v>5</v>
      </c>
      <c r="Q666" s="644">
        <v>1775</v>
      </c>
      <c r="R666" s="632">
        <v>1.6761095372993391</v>
      </c>
      <c r="S666" s="645">
        <v>355</v>
      </c>
    </row>
    <row r="667" spans="1:19" ht="14.4" customHeight="1" x14ac:dyDescent="0.3">
      <c r="A667" s="626" t="s">
        <v>1400</v>
      </c>
      <c r="B667" s="627" t="s">
        <v>1424</v>
      </c>
      <c r="C667" s="627" t="s">
        <v>845</v>
      </c>
      <c r="D667" s="627" t="s">
        <v>680</v>
      </c>
      <c r="E667" s="627" t="s">
        <v>1407</v>
      </c>
      <c r="F667" s="627" t="s">
        <v>1478</v>
      </c>
      <c r="G667" s="627" t="s">
        <v>1479</v>
      </c>
      <c r="H667" s="644">
        <v>30</v>
      </c>
      <c r="I667" s="644">
        <v>6750</v>
      </c>
      <c r="J667" s="627">
        <v>1</v>
      </c>
      <c r="K667" s="627">
        <v>225</v>
      </c>
      <c r="L667" s="644">
        <v>23</v>
      </c>
      <c r="M667" s="644">
        <v>5198</v>
      </c>
      <c r="N667" s="627">
        <v>0.77007407407407402</v>
      </c>
      <c r="O667" s="627">
        <v>226</v>
      </c>
      <c r="P667" s="644">
        <v>14</v>
      </c>
      <c r="Q667" s="644">
        <v>3178</v>
      </c>
      <c r="R667" s="632">
        <v>0.4708148148148148</v>
      </c>
      <c r="S667" s="645">
        <v>227</v>
      </c>
    </row>
    <row r="668" spans="1:19" ht="14.4" customHeight="1" x14ac:dyDescent="0.3">
      <c r="A668" s="626" t="s">
        <v>1400</v>
      </c>
      <c r="B668" s="627" t="s">
        <v>1424</v>
      </c>
      <c r="C668" s="627" t="s">
        <v>845</v>
      </c>
      <c r="D668" s="627" t="s">
        <v>680</v>
      </c>
      <c r="E668" s="627" t="s">
        <v>1407</v>
      </c>
      <c r="F668" s="627" t="s">
        <v>1480</v>
      </c>
      <c r="G668" s="627" t="s">
        <v>1481</v>
      </c>
      <c r="H668" s="644">
        <v>1</v>
      </c>
      <c r="I668" s="644">
        <v>626</v>
      </c>
      <c r="J668" s="627">
        <v>1</v>
      </c>
      <c r="K668" s="627">
        <v>626</v>
      </c>
      <c r="L668" s="644"/>
      <c r="M668" s="644"/>
      <c r="N668" s="627"/>
      <c r="O668" s="627"/>
      <c r="P668" s="644"/>
      <c r="Q668" s="644"/>
      <c r="R668" s="632"/>
      <c r="S668" s="645"/>
    </row>
    <row r="669" spans="1:19" ht="14.4" customHeight="1" x14ac:dyDescent="0.3">
      <c r="A669" s="626" t="s">
        <v>1400</v>
      </c>
      <c r="B669" s="627" t="s">
        <v>1424</v>
      </c>
      <c r="C669" s="627" t="s">
        <v>845</v>
      </c>
      <c r="D669" s="627" t="s">
        <v>680</v>
      </c>
      <c r="E669" s="627" t="s">
        <v>1407</v>
      </c>
      <c r="F669" s="627" t="s">
        <v>1571</v>
      </c>
      <c r="G669" s="627" t="s">
        <v>1572</v>
      </c>
      <c r="H669" s="644">
        <v>2</v>
      </c>
      <c r="I669" s="644">
        <v>2080</v>
      </c>
      <c r="J669" s="627">
        <v>1</v>
      </c>
      <c r="K669" s="627">
        <v>1040</v>
      </c>
      <c r="L669" s="644">
        <v>6</v>
      </c>
      <c r="M669" s="644">
        <v>6252</v>
      </c>
      <c r="N669" s="627">
        <v>3.0057692307692307</v>
      </c>
      <c r="O669" s="627">
        <v>1042</v>
      </c>
      <c r="P669" s="644">
        <v>8</v>
      </c>
      <c r="Q669" s="644">
        <v>8392</v>
      </c>
      <c r="R669" s="632">
        <v>4.0346153846153845</v>
      </c>
      <c r="S669" s="645">
        <v>1049</v>
      </c>
    </row>
    <row r="670" spans="1:19" ht="14.4" customHeight="1" x14ac:dyDescent="0.3">
      <c r="A670" s="626" t="s">
        <v>1400</v>
      </c>
      <c r="B670" s="627" t="s">
        <v>1424</v>
      </c>
      <c r="C670" s="627" t="s">
        <v>845</v>
      </c>
      <c r="D670" s="627" t="s">
        <v>680</v>
      </c>
      <c r="E670" s="627" t="s">
        <v>1407</v>
      </c>
      <c r="F670" s="627" t="s">
        <v>1573</v>
      </c>
      <c r="G670" s="627" t="s">
        <v>1574</v>
      </c>
      <c r="H670" s="644">
        <v>20</v>
      </c>
      <c r="I670" s="644">
        <v>9200</v>
      </c>
      <c r="J670" s="627">
        <v>1</v>
      </c>
      <c r="K670" s="627">
        <v>460</v>
      </c>
      <c r="L670" s="644">
        <v>12</v>
      </c>
      <c r="M670" s="644">
        <v>5532</v>
      </c>
      <c r="N670" s="627">
        <v>0.60130434782608699</v>
      </c>
      <c r="O670" s="627">
        <v>461</v>
      </c>
      <c r="P670" s="644">
        <v>15</v>
      </c>
      <c r="Q670" s="644">
        <v>6930</v>
      </c>
      <c r="R670" s="632">
        <v>0.75326086956521743</v>
      </c>
      <c r="S670" s="645">
        <v>462</v>
      </c>
    </row>
    <row r="671" spans="1:19" ht="14.4" customHeight="1" x14ac:dyDescent="0.3">
      <c r="A671" s="626" t="s">
        <v>1400</v>
      </c>
      <c r="B671" s="627" t="s">
        <v>1424</v>
      </c>
      <c r="C671" s="627" t="s">
        <v>845</v>
      </c>
      <c r="D671" s="627" t="s">
        <v>680</v>
      </c>
      <c r="E671" s="627" t="s">
        <v>1407</v>
      </c>
      <c r="F671" s="627" t="s">
        <v>1486</v>
      </c>
      <c r="G671" s="627" t="s">
        <v>1487</v>
      </c>
      <c r="H671" s="644">
        <v>2</v>
      </c>
      <c r="I671" s="644">
        <v>530</v>
      </c>
      <c r="J671" s="627">
        <v>1</v>
      </c>
      <c r="K671" s="627">
        <v>265</v>
      </c>
      <c r="L671" s="644"/>
      <c r="M671" s="644"/>
      <c r="N671" s="627"/>
      <c r="O671" s="627"/>
      <c r="P671" s="644">
        <v>1</v>
      </c>
      <c r="Q671" s="644">
        <v>267</v>
      </c>
      <c r="R671" s="632">
        <v>0.50377358490566038</v>
      </c>
      <c r="S671" s="645">
        <v>267</v>
      </c>
    </row>
    <row r="672" spans="1:19" ht="14.4" customHeight="1" x14ac:dyDescent="0.3">
      <c r="A672" s="626" t="s">
        <v>1400</v>
      </c>
      <c r="B672" s="627" t="s">
        <v>1424</v>
      </c>
      <c r="C672" s="627" t="s">
        <v>845</v>
      </c>
      <c r="D672" s="627" t="s">
        <v>680</v>
      </c>
      <c r="E672" s="627" t="s">
        <v>1407</v>
      </c>
      <c r="F672" s="627" t="s">
        <v>1492</v>
      </c>
      <c r="G672" s="627" t="s">
        <v>1493</v>
      </c>
      <c r="H672" s="644">
        <v>327</v>
      </c>
      <c r="I672" s="644">
        <v>112815</v>
      </c>
      <c r="J672" s="627">
        <v>1</v>
      </c>
      <c r="K672" s="627">
        <v>345</v>
      </c>
      <c r="L672" s="644">
        <v>424</v>
      </c>
      <c r="M672" s="644">
        <v>146704</v>
      </c>
      <c r="N672" s="627">
        <v>1.3003944510924965</v>
      </c>
      <c r="O672" s="627">
        <v>346</v>
      </c>
      <c r="P672" s="644">
        <v>414</v>
      </c>
      <c r="Q672" s="644">
        <v>143658</v>
      </c>
      <c r="R672" s="632">
        <v>1.273394495412844</v>
      </c>
      <c r="S672" s="645">
        <v>347</v>
      </c>
    </row>
    <row r="673" spans="1:19" ht="14.4" customHeight="1" x14ac:dyDescent="0.3">
      <c r="A673" s="626" t="s">
        <v>1400</v>
      </c>
      <c r="B673" s="627" t="s">
        <v>1424</v>
      </c>
      <c r="C673" s="627" t="s">
        <v>845</v>
      </c>
      <c r="D673" s="627" t="s">
        <v>680</v>
      </c>
      <c r="E673" s="627" t="s">
        <v>1407</v>
      </c>
      <c r="F673" s="627" t="s">
        <v>1494</v>
      </c>
      <c r="G673" s="627" t="s">
        <v>1495</v>
      </c>
      <c r="H673" s="644">
        <v>14</v>
      </c>
      <c r="I673" s="644">
        <v>12222</v>
      </c>
      <c r="J673" s="627">
        <v>1</v>
      </c>
      <c r="K673" s="627">
        <v>873</v>
      </c>
      <c r="L673" s="644">
        <v>11</v>
      </c>
      <c r="M673" s="644">
        <v>9614</v>
      </c>
      <c r="N673" s="627">
        <v>0.78661430207821958</v>
      </c>
      <c r="O673" s="627">
        <v>874</v>
      </c>
      <c r="P673" s="644">
        <v>18</v>
      </c>
      <c r="Q673" s="644">
        <v>15786</v>
      </c>
      <c r="R673" s="632">
        <v>1.2916053019145803</v>
      </c>
      <c r="S673" s="645">
        <v>877</v>
      </c>
    </row>
    <row r="674" spans="1:19" ht="14.4" customHeight="1" x14ac:dyDescent="0.3">
      <c r="A674" s="626" t="s">
        <v>1400</v>
      </c>
      <c r="B674" s="627" t="s">
        <v>1424</v>
      </c>
      <c r="C674" s="627" t="s">
        <v>845</v>
      </c>
      <c r="D674" s="627" t="s">
        <v>680</v>
      </c>
      <c r="E674" s="627" t="s">
        <v>1407</v>
      </c>
      <c r="F674" s="627" t="s">
        <v>1506</v>
      </c>
      <c r="G674" s="627" t="s">
        <v>1507</v>
      </c>
      <c r="H674" s="644"/>
      <c r="I674" s="644"/>
      <c r="J674" s="627"/>
      <c r="K674" s="627"/>
      <c r="L674" s="644"/>
      <c r="M674" s="644"/>
      <c r="N674" s="627"/>
      <c r="O674" s="627"/>
      <c r="P674" s="644">
        <v>1</v>
      </c>
      <c r="Q674" s="644">
        <v>113</v>
      </c>
      <c r="R674" s="632"/>
      <c r="S674" s="645">
        <v>113</v>
      </c>
    </row>
    <row r="675" spans="1:19" ht="14.4" customHeight="1" x14ac:dyDescent="0.3">
      <c r="A675" s="626" t="s">
        <v>1400</v>
      </c>
      <c r="B675" s="627" t="s">
        <v>1424</v>
      </c>
      <c r="C675" s="627" t="s">
        <v>845</v>
      </c>
      <c r="D675" s="627" t="s">
        <v>680</v>
      </c>
      <c r="E675" s="627" t="s">
        <v>1407</v>
      </c>
      <c r="F675" s="627" t="s">
        <v>1508</v>
      </c>
      <c r="G675" s="627" t="s">
        <v>1509</v>
      </c>
      <c r="H675" s="644">
        <v>2654</v>
      </c>
      <c r="I675" s="644">
        <v>469758</v>
      </c>
      <c r="J675" s="627">
        <v>1</v>
      </c>
      <c r="K675" s="627">
        <v>177</v>
      </c>
      <c r="L675" s="644">
        <v>2656</v>
      </c>
      <c r="M675" s="644">
        <v>472768</v>
      </c>
      <c r="N675" s="627">
        <v>1.0064075545280762</v>
      </c>
      <c r="O675" s="627">
        <v>178</v>
      </c>
      <c r="P675" s="644">
        <v>2123</v>
      </c>
      <c r="Q675" s="644">
        <v>380017</v>
      </c>
      <c r="R675" s="632">
        <v>0.8089633385700723</v>
      </c>
      <c r="S675" s="645">
        <v>179</v>
      </c>
    </row>
    <row r="676" spans="1:19" ht="14.4" customHeight="1" x14ac:dyDescent="0.3">
      <c r="A676" s="626" t="s">
        <v>1400</v>
      </c>
      <c r="B676" s="627" t="s">
        <v>1424</v>
      </c>
      <c r="C676" s="627" t="s">
        <v>845</v>
      </c>
      <c r="D676" s="627" t="s">
        <v>680</v>
      </c>
      <c r="E676" s="627" t="s">
        <v>1407</v>
      </c>
      <c r="F676" s="627" t="s">
        <v>1512</v>
      </c>
      <c r="G676" s="627" t="s">
        <v>1513</v>
      </c>
      <c r="H676" s="644">
        <v>327</v>
      </c>
      <c r="I676" s="644">
        <v>112815</v>
      </c>
      <c r="J676" s="627">
        <v>1</v>
      </c>
      <c r="K676" s="627">
        <v>345</v>
      </c>
      <c r="L676" s="644">
        <v>425</v>
      </c>
      <c r="M676" s="644">
        <v>147050</v>
      </c>
      <c r="N676" s="627">
        <v>1.303461419137526</v>
      </c>
      <c r="O676" s="627">
        <v>346</v>
      </c>
      <c r="P676" s="644">
        <v>414</v>
      </c>
      <c r="Q676" s="644">
        <v>143658</v>
      </c>
      <c r="R676" s="632">
        <v>1.273394495412844</v>
      </c>
      <c r="S676" s="645">
        <v>347</v>
      </c>
    </row>
    <row r="677" spans="1:19" ht="14.4" customHeight="1" x14ac:dyDescent="0.3">
      <c r="A677" s="626" t="s">
        <v>1400</v>
      </c>
      <c r="B677" s="627" t="s">
        <v>1424</v>
      </c>
      <c r="C677" s="627" t="s">
        <v>845</v>
      </c>
      <c r="D677" s="627" t="s">
        <v>680</v>
      </c>
      <c r="E677" s="627" t="s">
        <v>1407</v>
      </c>
      <c r="F677" s="627" t="s">
        <v>1514</v>
      </c>
      <c r="G677" s="627" t="s">
        <v>1515</v>
      </c>
      <c r="H677" s="644">
        <v>96</v>
      </c>
      <c r="I677" s="644">
        <v>29568</v>
      </c>
      <c r="J677" s="627">
        <v>1</v>
      </c>
      <c r="K677" s="627">
        <v>308</v>
      </c>
      <c r="L677" s="644">
        <v>97</v>
      </c>
      <c r="M677" s="644">
        <v>29876</v>
      </c>
      <c r="N677" s="627">
        <v>1.0104166666666667</v>
      </c>
      <c r="O677" s="627">
        <v>308</v>
      </c>
      <c r="P677" s="644">
        <v>115</v>
      </c>
      <c r="Q677" s="644">
        <v>35765</v>
      </c>
      <c r="R677" s="632">
        <v>1.2095846861471862</v>
      </c>
      <c r="S677" s="645">
        <v>311</v>
      </c>
    </row>
    <row r="678" spans="1:19" ht="14.4" customHeight="1" x14ac:dyDescent="0.3">
      <c r="A678" s="626" t="s">
        <v>1400</v>
      </c>
      <c r="B678" s="627" t="s">
        <v>1424</v>
      </c>
      <c r="C678" s="627" t="s">
        <v>845</v>
      </c>
      <c r="D678" s="627" t="s">
        <v>680</v>
      </c>
      <c r="E678" s="627" t="s">
        <v>1407</v>
      </c>
      <c r="F678" s="627" t="s">
        <v>1520</v>
      </c>
      <c r="G678" s="627" t="s">
        <v>1521</v>
      </c>
      <c r="H678" s="644">
        <v>41</v>
      </c>
      <c r="I678" s="644">
        <v>6314</v>
      </c>
      <c r="J678" s="627">
        <v>1</v>
      </c>
      <c r="K678" s="627">
        <v>154</v>
      </c>
      <c r="L678" s="644">
        <v>50</v>
      </c>
      <c r="M678" s="644">
        <v>7750</v>
      </c>
      <c r="N678" s="627">
        <v>1.2274311054798859</v>
      </c>
      <c r="O678" s="627">
        <v>155</v>
      </c>
      <c r="P678" s="644">
        <v>48</v>
      </c>
      <c r="Q678" s="644">
        <v>7488</v>
      </c>
      <c r="R678" s="632">
        <v>1.1859360152043079</v>
      </c>
      <c r="S678" s="645">
        <v>156</v>
      </c>
    </row>
    <row r="679" spans="1:19" ht="14.4" customHeight="1" x14ac:dyDescent="0.3">
      <c r="A679" s="626" t="s">
        <v>1400</v>
      </c>
      <c r="B679" s="627" t="s">
        <v>1424</v>
      </c>
      <c r="C679" s="627" t="s">
        <v>845</v>
      </c>
      <c r="D679" s="627" t="s">
        <v>680</v>
      </c>
      <c r="E679" s="627" t="s">
        <v>1407</v>
      </c>
      <c r="F679" s="627" t="s">
        <v>1522</v>
      </c>
      <c r="G679" s="627" t="s">
        <v>1523</v>
      </c>
      <c r="H679" s="644">
        <v>3</v>
      </c>
      <c r="I679" s="644">
        <v>2025</v>
      </c>
      <c r="J679" s="627">
        <v>1</v>
      </c>
      <c r="K679" s="627">
        <v>675</v>
      </c>
      <c r="L679" s="644">
        <v>2</v>
      </c>
      <c r="M679" s="644">
        <v>1350</v>
      </c>
      <c r="N679" s="627">
        <v>0.66666666666666663</v>
      </c>
      <c r="O679" s="627">
        <v>675</v>
      </c>
      <c r="P679" s="644">
        <v>3</v>
      </c>
      <c r="Q679" s="644">
        <v>2034</v>
      </c>
      <c r="R679" s="632">
        <v>1.0044444444444445</v>
      </c>
      <c r="S679" s="645">
        <v>678</v>
      </c>
    </row>
    <row r="680" spans="1:19" ht="14.4" customHeight="1" x14ac:dyDescent="0.3">
      <c r="A680" s="626" t="s">
        <v>1400</v>
      </c>
      <c r="B680" s="627" t="s">
        <v>1424</v>
      </c>
      <c r="C680" s="627" t="s">
        <v>845</v>
      </c>
      <c r="D680" s="627" t="s">
        <v>680</v>
      </c>
      <c r="E680" s="627" t="s">
        <v>1407</v>
      </c>
      <c r="F680" s="627" t="s">
        <v>1579</v>
      </c>
      <c r="G680" s="627" t="s">
        <v>1580</v>
      </c>
      <c r="H680" s="644">
        <v>20</v>
      </c>
      <c r="I680" s="644">
        <v>11380</v>
      </c>
      <c r="J680" s="627">
        <v>1</v>
      </c>
      <c r="K680" s="627">
        <v>569</v>
      </c>
      <c r="L680" s="644">
        <v>12</v>
      </c>
      <c r="M680" s="644">
        <v>6828</v>
      </c>
      <c r="N680" s="627">
        <v>0.6</v>
      </c>
      <c r="O680" s="627">
        <v>569</v>
      </c>
      <c r="P680" s="644">
        <v>15</v>
      </c>
      <c r="Q680" s="644">
        <v>8565</v>
      </c>
      <c r="R680" s="632">
        <v>0.75263620386643237</v>
      </c>
      <c r="S680" s="645">
        <v>571</v>
      </c>
    </row>
    <row r="681" spans="1:19" ht="14.4" customHeight="1" x14ac:dyDescent="0.3">
      <c r="A681" s="626" t="s">
        <v>1400</v>
      </c>
      <c r="B681" s="627" t="s">
        <v>1424</v>
      </c>
      <c r="C681" s="627" t="s">
        <v>845</v>
      </c>
      <c r="D681" s="627" t="s">
        <v>680</v>
      </c>
      <c r="E681" s="627" t="s">
        <v>1407</v>
      </c>
      <c r="F681" s="627" t="s">
        <v>1526</v>
      </c>
      <c r="G681" s="627" t="s">
        <v>1527</v>
      </c>
      <c r="H681" s="644">
        <v>457</v>
      </c>
      <c r="I681" s="644">
        <v>70835</v>
      </c>
      <c r="J681" s="627">
        <v>1</v>
      </c>
      <c r="K681" s="627">
        <v>155</v>
      </c>
      <c r="L681" s="644">
        <v>454</v>
      </c>
      <c r="M681" s="644">
        <v>70370</v>
      </c>
      <c r="N681" s="627">
        <v>0.99343544857768051</v>
      </c>
      <c r="O681" s="627">
        <v>155</v>
      </c>
      <c r="P681" s="644">
        <v>550</v>
      </c>
      <c r="Q681" s="644">
        <v>85800</v>
      </c>
      <c r="R681" s="632">
        <v>1.2112656172795935</v>
      </c>
      <c r="S681" s="645">
        <v>156</v>
      </c>
    </row>
    <row r="682" spans="1:19" ht="14.4" customHeight="1" x14ac:dyDescent="0.3">
      <c r="A682" s="626" t="s">
        <v>1400</v>
      </c>
      <c r="B682" s="627" t="s">
        <v>1424</v>
      </c>
      <c r="C682" s="627" t="s">
        <v>845</v>
      </c>
      <c r="D682" s="627" t="s">
        <v>680</v>
      </c>
      <c r="E682" s="627" t="s">
        <v>1407</v>
      </c>
      <c r="F682" s="627" t="s">
        <v>1528</v>
      </c>
      <c r="G682" s="627" t="s">
        <v>1529</v>
      </c>
      <c r="H682" s="644">
        <v>329</v>
      </c>
      <c r="I682" s="644">
        <v>65471</v>
      </c>
      <c r="J682" s="627">
        <v>1</v>
      </c>
      <c r="K682" s="627">
        <v>199</v>
      </c>
      <c r="L682" s="644">
        <v>230</v>
      </c>
      <c r="M682" s="644">
        <v>46000</v>
      </c>
      <c r="N682" s="627">
        <v>0.7026011516549312</v>
      </c>
      <c r="O682" s="627">
        <v>200</v>
      </c>
      <c r="P682" s="644">
        <v>328</v>
      </c>
      <c r="Q682" s="644">
        <v>65928</v>
      </c>
      <c r="R682" s="632">
        <v>1.006980189702311</v>
      </c>
      <c r="S682" s="645">
        <v>201</v>
      </c>
    </row>
    <row r="683" spans="1:19" ht="14.4" customHeight="1" x14ac:dyDescent="0.3">
      <c r="A683" s="626" t="s">
        <v>1400</v>
      </c>
      <c r="B683" s="627" t="s">
        <v>1424</v>
      </c>
      <c r="C683" s="627" t="s">
        <v>845</v>
      </c>
      <c r="D683" s="627" t="s">
        <v>680</v>
      </c>
      <c r="E683" s="627" t="s">
        <v>1407</v>
      </c>
      <c r="F683" s="627" t="s">
        <v>1530</v>
      </c>
      <c r="G683" s="627" t="s">
        <v>1531</v>
      </c>
      <c r="H683" s="644">
        <v>21</v>
      </c>
      <c r="I683" s="644">
        <v>4284</v>
      </c>
      <c r="J683" s="627">
        <v>1</v>
      </c>
      <c r="K683" s="627">
        <v>204</v>
      </c>
      <c r="L683" s="644">
        <v>27</v>
      </c>
      <c r="M683" s="644">
        <v>5535</v>
      </c>
      <c r="N683" s="627">
        <v>1.2920168067226891</v>
      </c>
      <c r="O683" s="627">
        <v>205</v>
      </c>
      <c r="P683" s="644">
        <v>27</v>
      </c>
      <c r="Q683" s="644">
        <v>5589</v>
      </c>
      <c r="R683" s="632">
        <v>1.3046218487394958</v>
      </c>
      <c r="S683" s="645">
        <v>207</v>
      </c>
    </row>
    <row r="684" spans="1:19" ht="14.4" customHeight="1" x14ac:dyDescent="0.3">
      <c r="A684" s="626" t="s">
        <v>1400</v>
      </c>
      <c r="B684" s="627" t="s">
        <v>1424</v>
      </c>
      <c r="C684" s="627" t="s">
        <v>845</v>
      </c>
      <c r="D684" s="627" t="s">
        <v>680</v>
      </c>
      <c r="E684" s="627" t="s">
        <v>1407</v>
      </c>
      <c r="F684" s="627" t="s">
        <v>1532</v>
      </c>
      <c r="G684" s="627" t="s">
        <v>1533</v>
      </c>
      <c r="H684" s="644">
        <v>3</v>
      </c>
      <c r="I684" s="644">
        <v>1278</v>
      </c>
      <c r="J684" s="627">
        <v>1</v>
      </c>
      <c r="K684" s="627">
        <v>426</v>
      </c>
      <c r="L684" s="644">
        <v>2</v>
      </c>
      <c r="M684" s="644">
        <v>854</v>
      </c>
      <c r="N684" s="627">
        <v>0.66823161189358371</v>
      </c>
      <c r="O684" s="627">
        <v>427</v>
      </c>
      <c r="P684" s="644">
        <v>1</v>
      </c>
      <c r="Q684" s="644">
        <v>428</v>
      </c>
      <c r="R684" s="632">
        <v>0.3348982785602504</v>
      </c>
      <c r="S684" s="645">
        <v>428</v>
      </c>
    </row>
    <row r="685" spans="1:19" ht="14.4" customHeight="1" x14ac:dyDescent="0.3">
      <c r="A685" s="626" t="s">
        <v>1400</v>
      </c>
      <c r="B685" s="627" t="s">
        <v>1424</v>
      </c>
      <c r="C685" s="627" t="s">
        <v>845</v>
      </c>
      <c r="D685" s="627" t="s">
        <v>680</v>
      </c>
      <c r="E685" s="627" t="s">
        <v>1407</v>
      </c>
      <c r="F685" s="627" t="s">
        <v>1536</v>
      </c>
      <c r="G685" s="627" t="s">
        <v>1537</v>
      </c>
      <c r="H685" s="644">
        <v>8</v>
      </c>
      <c r="I685" s="644">
        <v>1304</v>
      </c>
      <c r="J685" s="627">
        <v>1</v>
      </c>
      <c r="K685" s="627">
        <v>163</v>
      </c>
      <c r="L685" s="644">
        <v>5</v>
      </c>
      <c r="M685" s="644">
        <v>815</v>
      </c>
      <c r="N685" s="627">
        <v>0.625</v>
      </c>
      <c r="O685" s="627">
        <v>163</v>
      </c>
      <c r="P685" s="644">
        <v>2</v>
      </c>
      <c r="Q685" s="644">
        <v>328</v>
      </c>
      <c r="R685" s="632">
        <v>0.25153374233128833</v>
      </c>
      <c r="S685" s="645">
        <v>164</v>
      </c>
    </row>
    <row r="686" spans="1:19" ht="14.4" customHeight="1" x14ac:dyDescent="0.3">
      <c r="A686" s="626" t="s">
        <v>1400</v>
      </c>
      <c r="B686" s="627" t="s">
        <v>1424</v>
      </c>
      <c r="C686" s="627" t="s">
        <v>845</v>
      </c>
      <c r="D686" s="627" t="s">
        <v>680</v>
      </c>
      <c r="E686" s="627" t="s">
        <v>1407</v>
      </c>
      <c r="F686" s="627" t="s">
        <v>1538</v>
      </c>
      <c r="G686" s="627" t="s">
        <v>1539</v>
      </c>
      <c r="H686" s="644"/>
      <c r="I686" s="644"/>
      <c r="J686" s="627"/>
      <c r="K686" s="627"/>
      <c r="L686" s="644"/>
      <c r="M686" s="644"/>
      <c r="N686" s="627"/>
      <c r="O686" s="627"/>
      <c r="P686" s="644">
        <v>1</v>
      </c>
      <c r="Q686" s="644">
        <v>438</v>
      </c>
      <c r="R686" s="632"/>
      <c r="S686" s="645">
        <v>438</v>
      </c>
    </row>
    <row r="687" spans="1:19" ht="14.4" customHeight="1" x14ac:dyDescent="0.3">
      <c r="A687" s="626" t="s">
        <v>1400</v>
      </c>
      <c r="B687" s="627" t="s">
        <v>1424</v>
      </c>
      <c r="C687" s="627" t="s">
        <v>845</v>
      </c>
      <c r="D687" s="627" t="s">
        <v>680</v>
      </c>
      <c r="E687" s="627" t="s">
        <v>1407</v>
      </c>
      <c r="F687" s="627" t="s">
        <v>1542</v>
      </c>
      <c r="G687" s="627" t="s">
        <v>1543</v>
      </c>
      <c r="H687" s="644">
        <v>1</v>
      </c>
      <c r="I687" s="644">
        <v>163</v>
      </c>
      <c r="J687" s="627">
        <v>1</v>
      </c>
      <c r="K687" s="627">
        <v>163</v>
      </c>
      <c r="L687" s="644">
        <v>3</v>
      </c>
      <c r="M687" s="644">
        <v>489</v>
      </c>
      <c r="N687" s="627">
        <v>3</v>
      </c>
      <c r="O687" s="627">
        <v>163</v>
      </c>
      <c r="P687" s="644">
        <v>6</v>
      </c>
      <c r="Q687" s="644">
        <v>984</v>
      </c>
      <c r="R687" s="632">
        <v>6.03680981595092</v>
      </c>
      <c r="S687" s="645">
        <v>164</v>
      </c>
    </row>
    <row r="688" spans="1:19" ht="14.4" customHeight="1" x14ac:dyDescent="0.3">
      <c r="A688" s="626" t="s">
        <v>1400</v>
      </c>
      <c r="B688" s="627" t="s">
        <v>1424</v>
      </c>
      <c r="C688" s="627" t="s">
        <v>845</v>
      </c>
      <c r="D688" s="627" t="s">
        <v>680</v>
      </c>
      <c r="E688" s="627" t="s">
        <v>1407</v>
      </c>
      <c r="F688" s="627" t="s">
        <v>1544</v>
      </c>
      <c r="G688" s="627" t="s">
        <v>1545</v>
      </c>
      <c r="H688" s="644">
        <v>1</v>
      </c>
      <c r="I688" s="644">
        <v>934</v>
      </c>
      <c r="J688" s="627">
        <v>1</v>
      </c>
      <c r="K688" s="627">
        <v>934</v>
      </c>
      <c r="L688" s="644">
        <v>2</v>
      </c>
      <c r="M688" s="644">
        <v>1870</v>
      </c>
      <c r="N688" s="627">
        <v>2.0021413276231264</v>
      </c>
      <c r="O688" s="627">
        <v>935</v>
      </c>
      <c r="P688" s="644"/>
      <c r="Q688" s="644"/>
      <c r="R688" s="632"/>
      <c r="S688" s="645"/>
    </row>
    <row r="689" spans="1:19" ht="14.4" customHeight="1" x14ac:dyDescent="0.3">
      <c r="A689" s="626" t="s">
        <v>1400</v>
      </c>
      <c r="B689" s="627" t="s">
        <v>1424</v>
      </c>
      <c r="C689" s="627" t="s">
        <v>845</v>
      </c>
      <c r="D689" s="627" t="s">
        <v>680</v>
      </c>
      <c r="E689" s="627" t="s">
        <v>1407</v>
      </c>
      <c r="F689" s="627" t="s">
        <v>1548</v>
      </c>
      <c r="G689" s="627" t="s">
        <v>1549</v>
      </c>
      <c r="H689" s="644">
        <v>79</v>
      </c>
      <c r="I689" s="644">
        <v>20461</v>
      </c>
      <c r="J689" s="627">
        <v>1</v>
      </c>
      <c r="K689" s="627">
        <v>259</v>
      </c>
      <c r="L689" s="644">
        <v>60</v>
      </c>
      <c r="M689" s="644">
        <v>15600</v>
      </c>
      <c r="N689" s="627">
        <v>0.76242607888177505</v>
      </c>
      <c r="O689" s="627">
        <v>260</v>
      </c>
      <c r="P689" s="644">
        <v>66</v>
      </c>
      <c r="Q689" s="644">
        <v>17226</v>
      </c>
      <c r="R689" s="632">
        <v>0.84189433556522164</v>
      </c>
      <c r="S689" s="645">
        <v>261</v>
      </c>
    </row>
    <row r="690" spans="1:19" ht="14.4" customHeight="1" x14ac:dyDescent="0.3">
      <c r="A690" s="626" t="s">
        <v>1400</v>
      </c>
      <c r="B690" s="627" t="s">
        <v>1424</v>
      </c>
      <c r="C690" s="627" t="s">
        <v>845</v>
      </c>
      <c r="D690" s="627" t="s">
        <v>680</v>
      </c>
      <c r="E690" s="627" t="s">
        <v>1407</v>
      </c>
      <c r="F690" s="627" t="s">
        <v>1552</v>
      </c>
      <c r="G690" s="627" t="s">
        <v>1553</v>
      </c>
      <c r="H690" s="644">
        <v>112</v>
      </c>
      <c r="I690" s="644">
        <v>31696</v>
      </c>
      <c r="J690" s="627">
        <v>1</v>
      </c>
      <c r="K690" s="627">
        <v>283</v>
      </c>
      <c r="L690" s="644">
        <v>99</v>
      </c>
      <c r="M690" s="644">
        <v>28116</v>
      </c>
      <c r="N690" s="627">
        <v>0.88705199394245327</v>
      </c>
      <c r="O690" s="627">
        <v>284</v>
      </c>
      <c r="P690" s="644">
        <v>151</v>
      </c>
      <c r="Q690" s="644">
        <v>43035</v>
      </c>
      <c r="R690" s="632">
        <v>1.3577423018677435</v>
      </c>
      <c r="S690" s="645">
        <v>285</v>
      </c>
    </row>
    <row r="691" spans="1:19" ht="14.4" customHeight="1" x14ac:dyDescent="0.3">
      <c r="A691" s="626" t="s">
        <v>1400</v>
      </c>
      <c r="B691" s="627" t="s">
        <v>1424</v>
      </c>
      <c r="C691" s="627" t="s">
        <v>845</v>
      </c>
      <c r="D691" s="627" t="s">
        <v>680</v>
      </c>
      <c r="E691" s="627" t="s">
        <v>1407</v>
      </c>
      <c r="F691" s="627" t="s">
        <v>1558</v>
      </c>
      <c r="G691" s="627" t="s">
        <v>1559</v>
      </c>
      <c r="H691" s="644"/>
      <c r="I691" s="644"/>
      <c r="J691" s="627"/>
      <c r="K691" s="627"/>
      <c r="L691" s="644"/>
      <c r="M691" s="644"/>
      <c r="N691" s="627"/>
      <c r="O691" s="627"/>
      <c r="P691" s="644">
        <v>1</v>
      </c>
      <c r="Q691" s="644">
        <v>312</v>
      </c>
      <c r="R691" s="632"/>
      <c r="S691" s="645">
        <v>312</v>
      </c>
    </row>
    <row r="692" spans="1:19" ht="14.4" customHeight="1" x14ac:dyDescent="0.3">
      <c r="A692" s="626" t="s">
        <v>1400</v>
      </c>
      <c r="B692" s="627" t="s">
        <v>1424</v>
      </c>
      <c r="C692" s="627" t="s">
        <v>845</v>
      </c>
      <c r="D692" s="627" t="s">
        <v>1396</v>
      </c>
      <c r="E692" s="627" t="s">
        <v>1407</v>
      </c>
      <c r="F692" s="627" t="s">
        <v>1478</v>
      </c>
      <c r="G692" s="627" t="s">
        <v>1479</v>
      </c>
      <c r="H692" s="644"/>
      <c r="I692" s="644"/>
      <c r="J692" s="627"/>
      <c r="K692" s="627"/>
      <c r="L692" s="644"/>
      <c r="M692" s="644"/>
      <c r="N692" s="627"/>
      <c r="O692" s="627"/>
      <c r="P692" s="644">
        <v>19</v>
      </c>
      <c r="Q692" s="644">
        <v>4313</v>
      </c>
      <c r="R692" s="632"/>
      <c r="S692" s="645">
        <v>227</v>
      </c>
    </row>
    <row r="693" spans="1:19" ht="14.4" customHeight="1" x14ac:dyDescent="0.3">
      <c r="A693" s="626" t="s">
        <v>1400</v>
      </c>
      <c r="B693" s="627" t="s">
        <v>1424</v>
      </c>
      <c r="C693" s="627" t="s">
        <v>845</v>
      </c>
      <c r="D693" s="627" t="s">
        <v>1396</v>
      </c>
      <c r="E693" s="627" t="s">
        <v>1407</v>
      </c>
      <c r="F693" s="627" t="s">
        <v>1534</v>
      </c>
      <c r="G693" s="627" t="s">
        <v>1535</v>
      </c>
      <c r="H693" s="644"/>
      <c r="I693" s="644"/>
      <c r="J693" s="627"/>
      <c r="K693" s="627"/>
      <c r="L693" s="644"/>
      <c r="M693" s="644"/>
      <c r="N693" s="627"/>
      <c r="O693" s="627"/>
      <c r="P693" s="644">
        <v>24</v>
      </c>
      <c r="Q693" s="644">
        <v>6408</v>
      </c>
      <c r="R693" s="632"/>
      <c r="S693" s="645">
        <v>267</v>
      </c>
    </row>
    <row r="694" spans="1:19" ht="14.4" customHeight="1" x14ac:dyDescent="0.3">
      <c r="A694" s="626" t="s">
        <v>1400</v>
      </c>
      <c r="B694" s="627" t="s">
        <v>1424</v>
      </c>
      <c r="C694" s="627" t="s">
        <v>517</v>
      </c>
      <c r="D694" s="627" t="s">
        <v>680</v>
      </c>
      <c r="E694" s="627" t="s">
        <v>1425</v>
      </c>
      <c r="F694" s="627" t="s">
        <v>1560</v>
      </c>
      <c r="G694" s="627" t="s">
        <v>656</v>
      </c>
      <c r="H694" s="644">
        <v>0.1</v>
      </c>
      <c r="I694" s="644">
        <v>494.38</v>
      </c>
      <c r="J694" s="627">
        <v>1</v>
      </c>
      <c r="K694" s="627">
        <v>4943.7999999999993</v>
      </c>
      <c r="L694" s="644">
        <v>0.15</v>
      </c>
      <c r="M694" s="644">
        <v>716.83</v>
      </c>
      <c r="N694" s="627">
        <v>1.4499575225535015</v>
      </c>
      <c r="O694" s="627">
        <v>4778.8666666666668</v>
      </c>
      <c r="P694" s="644">
        <v>0.06</v>
      </c>
      <c r="Q694" s="644">
        <v>291.79000000000002</v>
      </c>
      <c r="R694" s="632">
        <v>0.59021400542093128</v>
      </c>
      <c r="S694" s="645">
        <v>4863.166666666667</v>
      </c>
    </row>
    <row r="695" spans="1:19" ht="14.4" customHeight="1" x14ac:dyDescent="0.3">
      <c r="A695" s="626" t="s">
        <v>1400</v>
      </c>
      <c r="B695" s="627" t="s">
        <v>1424</v>
      </c>
      <c r="C695" s="627" t="s">
        <v>517</v>
      </c>
      <c r="D695" s="627" t="s">
        <v>680</v>
      </c>
      <c r="E695" s="627" t="s">
        <v>1425</v>
      </c>
      <c r="F695" s="627" t="s">
        <v>1432</v>
      </c>
      <c r="G695" s="627" t="s">
        <v>656</v>
      </c>
      <c r="H695" s="644">
        <v>1.5300000000000002</v>
      </c>
      <c r="I695" s="644">
        <v>15128.160000000002</v>
      </c>
      <c r="J695" s="627">
        <v>1</v>
      </c>
      <c r="K695" s="627">
        <v>9887.6862745098042</v>
      </c>
      <c r="L695" s="644">
        <v>1.5300000000000002</v>
      </c>
      <c r="M695" s="644">
        <v>15128.120000000003</v>
      </c>
      <c r="N695" s="627">
        <v>0.99999735592431604</v>
      </c>
      <c r="O695" s="627">
        <v>9887.660130718954</v>
      </c>
      <c r="P695" s="644">
        <v>1.9800000000000002</v>
      </c>
      <c r="Q695" s="644">
        <v>17323.399999999998</v>
      </c>
      <c r="R695" s="632">
        <v>1.145109517614832</v>
      </c>
      <c r="S695" s="645">
        <v>8749.1919191919169</v>
      </c>
    </row>
    <row r="696" spans="1:19" ht="14.4" customHeight="1" x14ac:dyDescent="0.3">
      <c r="A696" s="626" t="s">
        <v>1400</v>
      </c>
      <c r="B696" s="627" t="s">
        <v>1424</v>
      </c>
      <c r="C696" s="627" t="s">
        <v>517</v>
      </c>
      <c r="D696" s="627" t="s">
        <v>680</v>
      </c>
      <c r="E696" s="627" t="s">
        <v>1425</v>
      </c>
      <c r="F696" s="627" t="s">
        <v>1436</v>
      </c>
      <c r="G696" s="627" t="s">
        <v>1437</v>
      </c>
      <c r="H696" s="644"/>
      <c r="I696" s="644"/>
      <c r="J696" s="627"/>
      <c r="K696" s="627"/>
      <c r="L696" s="644">
        <v>0.1</v>
      </c>
      <c r="M696" s="644">
        <v>454.76</v>
      </c>
      <c r="N696" s="627"/>
      <c r="O696" s="627">
        <v>4547.5999999999995</v>
      </c>
      <c r="P696" s="644"/>
      <c r="Q696" s="644"/>
      <c r="R696" s="632"/>
      <c r="S696" s="645"/>
    </row>
    <row r="697" spans="1:19" ht="14.4" customHeight="1" x14ac:dyDescent="0.3">
      <c r="A697" s="626" t="s">
        <v>1400</v>
      </c>
      <c r="B697" s="627" t="s">
        <v>1424</v>
      </c>
      <c r="C697" s="627" t="s">
        <v>517</v>
      </c>
      <c r="D697" s="627" t="s">
        <v>680</v>
      </c>
      <c r="E697" s="627" t="s">
        <v>1425</v>
      </c>
      <c r="F697" s="627" t="s">
        <v>1438</v>
      </c>
      <c r="G697" s="627" t="s">
        <v>1437</v>
      </c>
      <c r="H697" s="644">
        <v>0.04</v>
      </c>
      <c r="I697" s="644">
        <v>363.8</v>
      </c>
      <c r="J697" s="627">
        <v>1</v>
      </c>
      <c r="K697" s="627">
        <v>9095</v>
      </c>
      <c r="L697" s="644"/>
      <c r="M697" s="644"/>
      <c r="N697" s="627"/>
      <c r="O697" s="627"/>
      <c r="P697" s="644"/>
      <c r="Q697" s="644"/>
      <c r="R697" s="632"/>
      <c r="S697" s="645"/>
    </row>
    <row r="698" spans="1:19" ht="14.4" customHeight="1" x14ac:dyDescent="0.3">
      <c r="A698" s="626" t="s">
        <v>1400</v>
      </c>
      <c r="B698" s="627" t="s">
        <v>1424</v>
      </c>
      <c r="C698" s="627" t="s">
        <v>517</v>
      </c>
      <c r="D698" s="627" t="s">
        <v>680</v>
      </c>
      <c r="E698" s="627" t="s">
        <v>1425</v>
      </c>
      <c r="F698" s="627" t="s">
        <v>1447</v>
      </c>
      <c r="G698" s="627" t="s">
        <v>1437</v>
      </c>
      <c r="H698" s="644"/>
      <c r="I698" s="644"/>
      <c r="J698" s="627"/>
      <c r="K698" s="627"/>
      <c r="L698" s="644"/>
      <c r="M698" s="644"/>
      <c r="N698" s="627"/>
      <c r="O698" s="627"/>
      <c r="P698" s="644">
        <v>0.4</v>
      </c>
      <c r="Q698" s="644">
        <v>655.78</v>
      </c>
      <c r="R698" s="632"/>
      <c r="S698" s="645">
        <v>1639.4499999999998</v>
      </c>
    </row>
    <row r="699" spans="1:19" ht="14.4" customHeight="1" x14ac:dyDescent="0.3">
      <c r="A699" s="626" t="s">
        <v>1400</v>
      </c>
      <c r="B699" s="627" t="s">
        <v>1424</v>
      </c>
      <c r="C699" s="627" t="s">
        <v>517</v>
      </c>
      <c r="D699" s="627" t="s">
        <v>680</v>
      </c>
      <c r="E699" s="627" t="s">
        <v>1402</v>
      </c>
      <c r="F699" s="627" t="s">
        <v>1583</v>
      </c>
      <c r="G699" s="627" t="s">
        <v>1584</v>
      </c>
      <c r="H699" s="644">
        <v>1</v>
      </c>
      <c r="I699" s="644">
        <v>589.59</v>
      </c>
      <c r="J699" s="627">
        <v>1</v>
      </c>
      <c r="K699" s="627">
        <v>589.59</v>
      </c>
      <c r="L699" s="644">
        <v>2</v>
      </c>
      <c r="M699" s="644">
        <v>1179.18</v>
      </c>
      <c r="N699" s="627">
        <v>2</v>
      </c>
      <c r="O699" s="627">
        <v>589.59</v>
      </c>
      <c r="P699" s="644">
        <v>1</v>
      </c>
      <c r="Q699" s="644">
        <v>589.59</v>
      </c>
      <c r="R699" s="632">
        <v>1</v>
      </c>
      <c r="S699" s="645">
        <v>589.59</v>
      </c>
    </row>
    <row r="700" spans="1:19" ht="14.4" customHeight="1" x14ac:dyDescent="0.3">
      <c r="A700" s="626" t="s">
        <v>1400</v>
      </c>
      <c r="B700" s="627" t="s">
        <v>1424</v>
      </c>
      <c r="C700" s="627" t="s">
        <v>517</v>
      </c>
      <c r="D700" s="627" t="s">
        <v>680</v>
      </c>
      <c r="E700" s="627" t="s">
        <v>1402</v>
      </c>
      <c r="F700" s="627" t="s">
        <v>1585</v>
      </c>
      <c r="G700" s="627" t="s">
        <v>1586</v>
      </c>
      <c r="H700" s="644">
        <v>1</v>
      </c>
      <c r="I700" s="644">
        <v>1447.28</v>
      </c>
      <c r="J700" s="627">
        <v>1</v>
      </c>
      <c r="K700" s="627">
        <v>1447.28</v>
      </c>
      <c r="L700" s="644"/>
      <c r="M700" s="644"/>
      <c r="N700" s="627"/>
      <c r="O700" s="627"/>
      <c r="P700" s="644"/>
      <c r="Q700" s="644"/>
      <c r="R700" s="632"/>
      <c r="S700" s="645"/>
    </row>
    <row r="701" spans="1:19" ht="14.4" customHeight="1" x14ac:dyDescent="0.3">
      <c r="A701" s="626" t="s">
        <v>1400</v>
      </c>
      <c r="B701" s="627" t="s">
        <v>1424</v>
      </c>
      <c r="C701" s="627" t="s">
        <v>517</v>
      </c>
      <c r="D701" s="627" t="s">
        <v>680</v>
      </c>
      <c r="E701" s="627" t="s">
        <v>1402</v>
      </c>
      <c r="F701" s="627" t="s">
        <v>1587</v>
      </c>
      <c r="G701" s="627" t="s">
        <v>1588</v>
      </c>
      <c r="H701" s="644">
        <v>3</v>
      </c>
      <c r="I701" s="644">
        <v>2916.96</v>
      </c>
      <c r="J701" s="627">
        <v>1</v>
      </c>
      <c r="K701" s="627">
        <v>972.32</v>
      </c>
      <c r="L701" s="644">
        <v>4</v>
      </c>
      <c r="M701" s="644">
        <v>3889.28</v>
      </c>
      <c r="N701" s="627">
        <v>1.3333333333333335</v>
      </c>
      <c r="O701" s="627">
        <v>972.32</v>
      </c>
      <c r="P701" s="644">
        <v>5</v>
      </c>
      <c r="Q701" s="644">
        <v>4861.6000000000004</v>
      </c>
      <c r="R701" s="632">
        <v>1.6666666666666667</v>
      </c>
      <c r="S701" s="645">
        <v>972.32</v>
      </c>
    </row>
    <row r="702" spans="1:19" ht="14.4" customHeight="1" x14ac:dyDescent="0.3">
      <c r="A702" s="626" t="s">
        <v>1400</v>
      </c>
      <c r="B702" s="627" t="s">
        <v>1424</v>
      </c>
      <c r="C702" s="627" t="s">
        <v>517</v>
      </c>
      <c r="D702" s="627" t="s">
        <v>680</v>
      </c>
      <c r="E702" s="627" t="s">
        <v>1402</v>
      </c>
      <c r="F702" s="627" t="s">
        <v>1589</v>
      </c>
      <c r="G702" s="627" t="s">
        <v>1588</v>
      </c>
      <c r="H702" s="644">
        <v>16</v>
      </c>
      <c r="I702" s="644">
        <v>27316.959999999999</v>
      </c>
      <c r="J702" s="627">
        <v>1</v>
      </c>
      <c r="K702" s="627">
        <v>1707.31</v>
      </c>
      <c r="L702" s="644">
        <v>9</v>
      </c>
      <c r="M702" s="644">
        <v>15260.429999999998</v>
      </c>
      <c r="N702" s="627">
        <v>0.55864305544980108</v>
      </c>
      <c r="O702" s="627">
        <v>1695.6033333333332</v>
      </c>
      <c r="P702" s="644">
        <v>6</v>
      </c>
      <c r="Q702" s="644">
        <v>5445</v>
      </c>
      <c r="R702" s="632">
        <v>0.19932671863926293</v>
      </c>
      <c r="S702" s="645">
        <v>907.5</v>
      </c>
    </row>
    <row r="703" spans="1:19" ht="14.4" customHeight="1" x14ac:dyDescent="0.3">
      <c r="A703" s="626" t="s">
        <v>1400</v>
      </c>
      <c r="B703" s="627" t="s">
        <v>1424</v>
      </c>
      <c r="C703" s="627" t="s">
        <v>517</v>
      </c>
      <c r="D703" s="627" t="s">
        <v>680</v>
      </c>
      <c r="E703" s="627" t="s">
        <v>1402</v>
      </c>
      <c r="F703" s="627" t="s">
        <v>1590</v>
      </c>
      <c r="G703" s="627" t="s">
        <v>1588</v>
      </c>
      <c r="H703" s="644">
        <v>1</v>
      </c>
      <c r="I703" s="644">
        <v>2066.3000000000002</v>
      </c>
      <c r="J703" s="627">
        <v>1</v>
      </c>
      <c r="K703" s="627">
        <v>2066.3000000000002</v>
      </c>
      <c r="L703" s="644"/>
      <c r="M703" s="644"/>
      <c r="N703" s="627"/>
      <c r="O703" s="627"/>
      <c r="P703" s="644"/>
      <c r="Q703" s="644"/>
      <c r="R703" s="632"/>
      <c r="S703" s="645"/>
    </row>
    <row r="704" spans="1:19" ht="14.4" customHeight="1" x14ac:dyDescent="0.3">
      <c r="A704" s="626" t="s">
        <v>1400</v>
      </c>
      <c r="B704" s="627" t="s">
        <v>1424</v>
      </c>
      <c r="C704" s="627" t="s">
        <v>517</v>
      </c>
      <c r="D704" s="627" t="s">
        <v>680</v>
      </c>
      <c r="E704" s="627" t="s">
        <v>1402</v>
      </c>
      <c r="F704" s="627" t="s">
        <v>1591</v>
      </c>
      <c r="G704" s="627" t="s">
        <v>1592</v>
      </c>
      <c r="H704" s="644">
        <v>2</v>
      </c>
      <c r="I704" s="644">
        <v>2055.52</v>
      </c>
      <c r="J704" s="627">
        <v>1</v>
      </c>
      <c r="K704" s="627">
        <v>1027.76</v>
      </c>
      <c r="L704" s="644">
        <v>4</v>
      </c>
      <c r="M704" s="644">
        <v>3845.18</v>
      </c>
      <c r="N704" s="627">
        <v>1.8706604654783217</v>
      </c>
      <c r="O704" s="627">
        <v>961.29499999999996</v>
      </c>
      <c r="P704" s="644">
        <v>5</v>
      </c>
      <c r="Q704" s="644">
        <v>4695.7</v>
      </c>
      <c r="R704" s="632">
        <v>2.2844341091305362</v>
      </c>
      <c r="S704" s="645">
        <v>939.14</v>
      </c>
    </row>
    <row r="705" spans="1:19" ht="14.4" customHeight="1" x14ac:dyDescent="0.3">
      <c r="A705" s="626" t="s">
        <v>1400</v>
      </c>
      <c r="B705" s="627" t="s">
        <v>1424</v>
      </c>
      <c r="C705" s="627" t="s">
        <v>517</v>
      </c>
      <c r="D705" s="627" t="s">
        <v>680</v>
      </c>
      <c r="E705" s="627" t="s">
        <v>1402</v>
      </c>
      <c r="F705" s="627" t="s">
        <v>1593</v>
      </c>
      <c r="G705" s="627" t="s">
        <v>1592</v>
      </c>
      <c r="H705" s="644">
        <v>3</v>
      </c>
      <c r="I705" s="644">
        <v>6425.5499999999993</v>
      </c>
      <c r="J705" s="627">
        <v>1</v>
      </c>
      <c r="K705" s="627">
        <v>2141.85</v>
      </c>
      <c r="L705" s="644">
        <v>1</v>
      </c>
      <c r="M705" s="644">
        <v>2141.85</v>
      </c>
      <c r="N705" s="627">
        <v>0.33333333333333337</v>
      </c>
      <c r="O705" s="627">
        <v>2141.85</v>
      </c>
      <c r="P705" s="644"/>
      <c r="Q705" s="644"/>
      <c r="R705" s="632"/>
      <c r="S705" s="645"/>
    </row>
    <row r="706" spans="1:19" ht="14.4" customHeight="1" x14ac:dyDescent="0.3">
      <c r="A706" s="626" t="s">
        <v>1400</v>
      </c>
      <c r="B706" s="627" t="s">
        <v>1424</v>
      </c>
      <c r="C706" s="627" t="s">
        <v>517</v>
      </c>
      <c r="D706" s="627" t="s">
        <v>680</v>
      </c>
      <c r="E706" s="627" t="s">
        <v>1402</v>
      </c>
      <c r="F706" s="627" t="s">
        <v>1594</v>
      </c>
      <c r="G706" s="627" t="s">
        <v>1595</v>
      </c>
      <c r="H706" s="644">
        <v>5</v>
      </c>
      <c r="I706" s="644">
        <v>15016.9</v>
      </c>
      <c r="J706" s="627">
        <v>1</v>
      </c>
      <c r="K706" s="627">
        <v>3003.38</v>
      </c>
      <c r="L706" s="644">
        <v>3</v>
      </c>
      <c r="M706" s="644">
        <v>9010.14</v>
      </c>
      <c r="N706" s="627">
        <v>0.6</v>
      </c>
      <c r="O706" s="627">
        <v>3003.3799999999997</v>
      </c>
      <c r="P706" s="644">
        <v>3</v>
      </c>
      <c r="Q706" s="644">
        <v>7907.1900000000005</v>
      </c>
      <c r="R706" s="632">
        <v>0.52655275056769379</v>
      </c>
      <c r="S706" s="645">
        <v>2635.73</v>
      </c>
    </row>
    <row r="707" spans="1:19" ht="14.4" customHeight="1" x14ac:dyDescent="0.3">
      <c r="A707" s="626" t="s">
        <v>1400</v>
      </c>
      <c r="B707" s="627" t="s">
        <v>1424</v>
      </c>
      <c r="C707" s="627" t="s">
        <v>517</v>
      </c>
      <c r="D707" s="627" t="s">
        <v>680</v>
      </c>
      <c r="E707" s="627" t="s">
        <v>1402</v>
      </c>
      <c r="F707" s="627" t="s">
        <v>1596</v>
      </c>
      <c r="G707" s="627" t="s">
        <v>1597</v>
      </c>
      <c r="H707" s="644"/>
      <c r="I707" s="644"/>
      <c r="J707" s="627"/>
      <c r="K707" s="627"/>
      <c r="L707" s="644"/>
      <c r="M707" s="644"/>
      <c r="N707" s="627"/>
      <c r="O707" s="627"/>
      <c r="P707" s="644">
        <v>1</v>
      </c>
      <c r="Q707" s="644">
        <v>2236.5</v>
      </c>
      <c r="R707" s="632"/>
      <c r="S707" s="645">
        <v>2236.5</v>
      </c>
    </row>
    <row r="708" spans="1:19" ht="14.4" customHeight="1" x14ac:dyDescent="0.3">
      <c r="A708" s="626" t="s">
        <v>1400</v>
      </c>
      <c r="B708" s="627" t="s">
        <v>1424</v>
      </c>
      <c r="C708" s="627" t="s">
        <v>517</v>
      </c>
      <c r="D708" s="627" t="s">
        <v>680</v>
      </c>
      <c r="E708" s="627" t="s">
        <v>1402</v>
      </c>
      <c r="F708" s="627" t="s">
        <v>1598</v>
      </c>
      <c r="G708" s="627" t="s">
        <v>1599</v>
      </c>
      <c r="H708" s="644">
        <v>1</v>
      </c>
      <c r="I708" s="644">
        <v>6890.78</v>
      </c>
      <c r="J708" s="627">
        <v>1</v>
      </c>
      <c r="K708" s="627">
        <v>6890.78</v>
      </c>
      <c r="L708" s="644">
        <v>3</v>
      </c>
      <c r="M708" s="644">
        <v>20274.68</v>
      </c>
      <c r="N708" s="627">
        <v>2.9422910033406962</v>
      </c>
      <c r="O708" s="627">
        <v>6758.2266666666665</v>
      </c>
      <c r="P708" s="644"/>
      <c r="Q708" s="644"/>
      <c r="R708" s="632"/>
      <c r="S708" s="645"/>
    </row>
    <row r="709" spans="1:19" ht="14.4" customHeight="1" x14ac:dyDescent="0.3">
      <c r="A709" s="626" t="s">
        <v>1400</v>
      </c>
      <c r="B709" s="627" t="s">
        <v>1424</v>
      </c>
      <c r="C709" s="627" t="s">
        <v>517</v>
      </c>
      <c r="D709" s="627" t="s">
        <v>680</v>
      </c>
      <c r="E709" s="627" t="s">
        <v>1402</v>
      </c>
      <c r="F709" s="627" t="s">
        <v>1600</v>
      </c>
      <c r="G709" s="627" t="s">
        <v>1601</v>
      </c>
      <c r="H709" s="644">
        <v>6</v>
      </c>
      <c r="I709" s="644">
        <v>24827.340000000004</v>
      </c>
      <c r="J709" s="627">
        <v>1</v>
      </c>
      <c r="K709" s="627">
        <v>4137.8900000000003</v>
      </c>
      <c r="L709" s="644">
        <v>6</v>
      </c>
      <c r="M709" s="644">
        <v>24827.34</v>
      </c>
      <c r="N709" s="627">
        <v>0.99999999999999989</v>
      </c>
      <c r="O709" s="627">
        <v>4137.8900000000003</v>
      </c>
      <c r="P709" s="644">
        <v>4</v>
      </c>
      <c r="Q709" s="644">
        <v>16551.560000000001</v>
      </c>
      <c r="R709" s="632">
        <v>0.66666666666666663</v>
      </c>
      <c r="S709" s="645">
        <v>4137.8900000000003</v>
      </c>
    </row>
    <row r="710" spans="1:19" ht="14.4" customHeight="1" x14ac:dyDescent="0.3">
      <c r="A710" s="626" t="s">
        <v>1400</v>
      </c>
      <c r="B710" s="627" t="s">
        <v>1424</v>
      </c>
      <c r="C710" s="627" t="s">
        <v>517</v>
      </c>
      <c r="D710" s="627" t="s">
        <v>680</v>
      </c>
      <c r="E710" s="627" t="s">
        <v>1402</v>
      </c>
      <c r="F710" s="627" t="s">
        <v>1602</v>
      </c>
      <c r="G710" s="627" t="s">
        <v>1603</v>
      </c>
      <c r="H710" s="644">
        <v>11</v>
      </c>
      <c r="I710" s="644">
        <v>11030.8</v>
      </c>
      <c r="J710" s="627">
        <v>1</v>
      </c>
      <c r="K710" s="627">
        <v>1002.8</v>
      </c>
      <c r="L710" s="644">
        <v>8</v>
      </c>
      <c r="M710" s="644">
        <v>7962.85</v>
      </c>
      <c r="N710" s="627">
        <v>0.72187420676650838</v>
      </c>
      <c r="O710" s="627">
        <v>995.35625000000005</v>
      </c>
      <c r="P710" s="644">
        <v>7</v>
      </c>
      <c r="Q710" s="644">
        <v>6267.8</v>
      </c>
      <c r="R710" s="632">
        <v>0.5682090147586758</v>
      </c>
      <c r="S710" s="645">
        <v>895.4</v>
      </c>
    </row>
    <row r="711" spans="1:19" ht="14.4" customHeight="1" x14ac:dyDescent="0.3">
      <c r="A711" s="626" t="s">
        <v>1400</v>
      </c>
      <c r="B711" s="627" t="s">
        <v>1424</v>
      </c>
      <c r="C711" s="627" t="s">
        <v>517</v>
      </c>
      <c r="D711" s="627" t="s">
        <v>680</v>
      </c>
      <c r="E711" s="627" t="s">
        <v>1402</v>
      </c>
      <c r="F711" s="627" t="s">
        <v>1604</v>
      </c>
      <c r="G711" s="627" t="s">
        <v>1605</v>
      </c>
      <c r="H711" s="644">
        <v>2</v>
      </c>
      <c r="I711" s="644">
        <v>15300</v>
      </c>
      <c r="J711" s="627">
        <v>1</v>
      </c>
      <c r="K711" s="627">
        <v>7650</v>
      </c>
      <c r="L711" s="644"/>
      <c r="M711" s="644"/>
      <c r="N711" s="627"/>
      <c r="O711" s="627"/>
      <c r="P711" s="644"/>
      <c r="Q711" s="644"/>
      <c r="R711" s="632"/>
      <c r="S711" s="645"/>
    </row>
    <row r="712" spans="1:19" ht="14.4" customHeight="1" x14ac:dyDescent="0.3">
      <c r="A712" s="626" t="s">
        <v>1400</v>
      </c>
      <c r="B712" s="627" t="s">
        <v>1424</v>
      </c>
      <c r="C712" s="627" t="s">
        <v>517</v>
      </c>
      <c r="D712" s="627" t="s">
        <v>680</v>
      </c>
      <c r="E712" s="627" t="s">
        <v>1402</v>
      </c>
      <c r="F712" s="627" t="s">
        <v>1606</v>
      </c>
      <c r="G712" s="627" t="s">
        <v>1607</v>
      </c>
      <c r="H712" s="644"/>
      <c r="I712" s="644"/>
      <c r="J712" s="627"/>
      <c r="K712" s="627"/>
      <c r="L712" s="644">
        <v>2</v>
      </c>
      <c r="M712" s="644">
        <v>18740.78</v>
      </c>
      <c r="N712" s="627"/>
      <c r="O712" s="627">
        <v>9370.39</v>
      </c>
      <c r="P712" s="644"/>
      <c r="Q712" s="644"/>
      <c r="R712" s="632"/>
      <c r="S712" s="645"/>
    </row>
    <row r="713" spans="1:19" ht="14.4" customHeight="1" x14ac:dyDescent="0.3">
      <c r="A713" s="626" t="s">
        <v>1400</v>
      </c>
      <c r="B713" s="627" t="s">
        <v>1424</v>
      </c>
      <c r="C713" s="627" t="s">
        <v>517</v>
      </c>
      <c r="D713" s="627" t="s">
        <v>680</v>
      </c>
      <c r="E713" s="627" t="s">
        <v>1402</v>
      </c>
      <c r="F713" s="627" t="s">
        <v>1608</v>
      </c>
      <c r="G713" s="627" t="s">
        <v>1609</v>
      </c>
      <c r="H713" s="644">
        <v>1</v>
      </c>
      <c r="I713" s="644">
        <v>13284.52</v>
      </c>
      <c r="J713" s="627">
        <v>1</v>
      </c>
      <c r="K713" s="627">
        <v>13284.52</v>
      </c>
      <c r="L713" s="644">
        <v>3</v>
      </c>
      <c r="M713" s="644">
        <v>35499.18</v>
      </c>
      <c r="N713" s="627">
        <v>2.6722215029221981</v>
      </c>
      <c r="O713" s="627">
        <v>11833.06</v>
      </c>
      <c r="P713" s="644">
        <v>10</v>
      </c>
      <c r="Q713" s="644">
        <v>29127.65</v>
      </c>
      <c r="R713" s="632">
        <v>2.1926008617548849</v>
      </c>
      <c r="S713" s="645">
        <v>2912.7650000000003</v>
      </c>
    </row>
    <row r="714" spans="1:19" ht="14.4" customHeight="1" x14ac:dyDescent="0.3">
      <c r="A714" s="626" t="s">
        <v>1400</v>
      </c>
      <c r="B714" s="627" t="s">
        <v>1424</v>
      </c>
      <c r="C714" s="627" t="s">
        <v>517</v>
      </c>
      <c r="D714" s="627" t="s">
        <v>680</v>
      </c>
      <c r="E714" s="627" t="s">
        <v>1402</v>
      </c>
      <c r="F714" s="627" t="s">
        <v>1610</v>
      </c>
      <c r="G714" s="627" t="s">
        <v>1611</v>
      </c>
      <c r="H714" s="644">
        <v>5</v>
      </c>
      <c r="I714" s="644">
        <v>10854.849999999999</v>
      </c>
      <c r="J714" s="627">
        <v>1</v>
      </c>
      <c r="K714" s="627">
        <v>2170.9699999999998</v>
      </c>
      <c r="L714" s="644">
        <v>3</v>
      </c>
      <c r="M714" s="644">
        <v>6512.91</v>
      </c>
      <c r="N714" s="627">
        <v>0.60000000000000009</v>
      </c>
      <c r="O714" s="627">
        <v>2170.9699999999998</v>
      </c>
      <c r="P714" s="644">
        <v>3</v>
      </c>
      <c r="Q714" s="644">
        <v>6140.46</v>
      </c>
      <c r="R714" s="632">
        <v>0.56568814861559591</v>
      </c>
      <c r="S714" s="645">
        <v>2046.82</v>
      </c>
    </row>
    <row r="715" spans="1:19" ht="14.4" customHeight="1" x14ac:dyDescent="0.3">
      <c r="A715" s="626" t="s">
        <v>1400</v>
      </c>
      <c r="B715" s="627" t="s">
        <v>1424</v>
      </c>
      <c r="C715" s="627" t="s">
        <v>517</v>
      </c>
      <c r="D715" s="627" t="s">
        <v>680</v>
      </c>
      <c r="E715" s="627" t="s">
        <v>1402</v>
      </c>
      <c r="F715" s="627" t="s">
        <v>1612</v>
      </c>
      <c r="G715" s="627" t="s">
        <v>1613</v>
      </c>
      <c r="H715" s="644"/>
      <c r="I715" s="644"/>
      <c r="J715" s="627"/>
      <c r="K715" s="627"/>
      <c r="L715" s="644">
        <v>1</v>
      </c>
      <c r="M715" s="644">
        <v>797</v>
      </c>
      <c r="N715" s="627"/>
      <c r="O715" s="627">
        <v>797</v>
      </c>
      <c r="P715" s="644">
        <v>1</v>
      </c>
      <c r="Q715" s="644">
        <v>750.76</v>
      </c>
      <c r="R715" s="632"/>
      <c r="S715" s="645">
        <v>750.76</v>
      </c>
    </row>
    <row r="716" spans="1:19" ht="14.4" customHeight="1" x14ac:dyDescent="0.3">
      <c r="A716" s="626" t="s">
        <v>1400</v>
      </c>
      <c r="B716" s="627" t="s">
        <v>1424</v>
      </c>
      <c r="C716" s="627" t="s">
        <v>517</v>
      </c>
      <c r="D716" s="627" t="s">
        <v>680</v>
      </c>
      <c r="E716" s="627" t="s">
        <v>1402</v>
      </c>
      <c r="F716" s="627" t="s">
        <v>1614</v>
      </c>
      <c r="G716" s="627" t="s">
        <v>1615</v>
      </c>
      <c r="H716" s="644"/>
      <c r="I716" s="644"/>
      <c r="J716" s="627"/>
      <c r="K716" s="627"/>
      <c r="L716" s="644"/>
      <c r="M716" s="644"/>
      <c r="N716" s="627"/>
      <c r="O716" s="627"/>
      <c r="P716" s="644">
        <v>1</v>
      </c>
      <c r="Q716" s="644">
        <v>2794.67</v>
      </c>
      <c r="R716" s="632"/>
      <c r="S716" s="645">
        <v>2794.67</v>
      </c>
    </row>
    <row r="717" spans="1:19" ht="14.4" customHeight="1" x14ac:dyDescent="0.3">
      <c r="A717" s="626" t="s">
        <v>1400</v>
      </c>
      <c r="B717" s="627" t="s">
        <v>1424</v>
      </c>
      <c r="C717" s="627" t="s">
        <v>517</v>
      </c>
      <c r="D717" s="627" t="s">
        <v>680</v>
      </c>
      <c r="E717" s="627" t="s">
        <v>1402</v>
      </c>
      <c r="F717" s="627" t="s">
        <v>1616</v>
      </c>
      <c r="G717" s="627" t="s">
        <v>1617</v>
      </c>
      <c r="H717" s="644">
        <v>6</v>
      </c>
      <c r="I717" s="644">
        <v>3633.9</v>
      </c>
      <c r="J717" s="627">
        <v>1</v>
      </c>
      <c r="K717" s="627">
        <v>605.65</v>
      </c>
      <c r="L717" s="644">
        <v>2</v>
      </c>
      <c r="M717" s="644">
        <v>1211.3</v>
      </c>
      <c r="N717" s="627">
        <v>0.33333333333333331</v>
      </c>
      <c r="O717" s="627">
        <v>605.65</v>
      </c>
      <c r="P717" s="644">
        <v>3</v>
      </c>
      <c r="Q717" s="644">
        <v>1652.16</v>
      </c>
      <c r="R717" s="632">
        <v>0.45465202674812188</v>
      </c>
      <c r="S717" s="645">
        <v>550.72</v>
      </c>
    </row>
    <row r="718" spans="1:19" ht="14.4" customHeight="1" x14ac:dyDescent="0.3">
      <c r="A718" s="626" t="s">
        <v>1400</v>
      </c>
      <c r="B718" s="627" t="s">
        <v>1424</v>
      </c>
      <c r="C718" s="627" t="s">
        <v>517</v>
      </c>
      <c r="D718" s="627" t="s">
        <v>680</v>
      </c>
      <c r="E718" s="627" t="s">
        <v>1402</v>
      </c>
      <c r="F718" s="627" t="s">
        <v>1618</v>
      </c>
      <c r="G718" s="627" t="s">
        <v>1619</v>
      </c>
      <c r="H718" s="644">
        <v>1</v>
      </c>
      <c r="I718" s="644">
        <v>15489.6</v>
      </c>
      <c r="J718" s="627">
        <v>1</v>
      </c>
      <c r="K718" s="627">
        <v>15489.6</v>
      </c>
      <c r="L718" s="644"/>
      <c r="M718" s="644"/>
      <c r="N718" s="627"/>
      <c r="O718" s="627"/>
      <c r="P718" s="644"/>
      <c r="Q718" s="644"/>
      <c r="R718" s="632"/>
      <c r="S718" s="645"/>
    </row>
    <row r="719" spans="1:19" ht="14.4" customHeight="1" x14ac:dyDescent="0.3">
      <c r="A719" s="626" t="s">
        <v>1400</v>
      </c>
      <c r="B719" s="627" t="s">
        <v>1424</v>
      </c>
      <c r="C719" s="627" t="s">
        <v>517</v>
      </c>
      <c r="D719" s="627" t="s">
        <v>680</v>
      </c>
      <c r="E719" s="627" t="s">
        <v>1402</v>
      </c>
      <c r="F719" s="627" t="s">
        <v>1620</v>
      </c>
      <c r="G719" s="627" t="s">
        <v>1621</v>
      </c>
      <c r="H719" s="644">
        <v>2</v>
      </c>
      <c r="I719" s="644">
        <v>1662.32</v>
      </c>
      <c r="J719" s="627">
        <v>1</v>
      </c>
      <c r="K719" s="627">
        <v>831.16</v>
      </c>
      <c r="L719" s="644"/>
      <c r="M719" s="644"/>
      <c r="N719" s="627"/>
      <c r="O719" s="627"/>
      <c r="P719" s="644"/>
      <c r="Q719" s="644"/>
      <c r="R719" s="632"/>
      <c r="S719" s="645"/>
    </row>
    <row r="720" spans="1:19" ht="14.4" customHeight="1" x14ac:dyDescent="0.3">
      <c r="A720" s="626" t="s">
        <v>1400</v>
      </c>
      <c r="B720" s="627" t="s">
        <v>1424</v>
      </c>
      <c r="C720" s="627" t="s">
        <v>517</v>
      </c>
      <c r="D720" s="627" t="s">
        <v>680</v>
      </c>
      <c r="E720" s="627" t="s">
        <v>1402</v>
      </c>
      <c r="F720" s="627" t="s">
        <v>1622</v>
      </c>
      <c r="G720" s="627" t="s">
        <v>1621</v>
      </c>
      <c r="H720" s="644">
        <v>3</v>
      </c>
      <c r="I720" s="644">
        <v>2664.18</v>
      </c>
      <c r="J720" s="627">
        <v>1</v>
      </c>
      <c r="K720" s="627">
        <v>888.06</v>
      </c>
      <c r="L720" s="644"/>
      <c r="M720" s="644"/>
      <c r="N720" s="627"/>
      <c r="O720" s="627"/>
      <c r="P720" s="644"/>
      <c r="Q720" s="644"/>
      <c r="R720" s="632"/>
      <c r="S720" s="645"/>
    </row>
    <row r="721" spans="1:19" ht="14.4" customHeight="1" x14ac:dyDescent="0.3">
      <c r="A721" s="626" t="s">
        <v>1400</v>
      </c>
      <c r="B721" s="627" t="s">
        <v>1424</v>
      </c>
      <c r="C721" s="627" t="s">
        <v>517</v>
      </c>
      <c r="D721" s="627" t="s">
        <v>680</v>
      </c>
      <c r="E721" s="627" t="s">
        <v>1402</v>
      </c>
      <c r="F721" s="627" t="s">
        <v>1623</v>
      </c>
      <c r="G721" s="627" t="s">
        <v>1624</v>
      </c>
      <c r="H721" s="644">
        <v>1</v>
      </c>
      <c r="I721" s="644">
        <v>831.16</v>
      </c>
      <c r="J721" s="627">
        <v>1</v>
      </c>
      <c r="K721" s="627">
        <v>831.16</v>
      </c>
      <c r="L721" s="644"/>
      <c r="M721" s="644"/>
      <c r="N721" s="627"/>
      <c r="O721" s="627"/>
      <c r="P721" s="644"/>
      <c r="Q721" s="644"/>
      <c r="R721" s="632"/>
      <c r="S721" s="645"/>
    </row>
    <row r="722" spans="1:19" ht="14.4" customHeight="1" x14ac:dyDescent="0.3">
      <c r="A722" s="626" t="s">
        <v>1400</v>
      </c>
      <c r="B722" s="627" t="s">
        <v>1424</v>
      </c>
      <c r="C722" s="627" t="s">
        <v>517</v>
      </c>
      <c r="D722" s="627" t="s">
        <v>680</v>
      </c>
      <c r="E722" s="627" t="s">
        <v>1402</v>
      </c>
      <c r="F722" s="627" t="s">
        <v>1625</v>
      </c>
      <c r="G722" s="627" t="s">
        <v>1626</v>
      </c>
      <c r="H722" s="644">
        <v>5</v>
      </c>
      <c r="I722" s="644">
        <v>6560.7000000000007</v>
      </c>
      <c r="J722" s="627">
        <v>1</v>
      </c>
      <c r="K722" s="627">
        <v>1312.14</v>
      </c>
      <c r="L722" s="644">
        <v>5</v>
      </c>
      <c r="M722" s="644">
        <v>6560.7000000000007</v>
      </c>
      <c r="N722" s="627">
        <v>1</v>
      </c>
      <c r="O722" s="627">
        <v>1312.14</v>
      </c>
      <c r="P722" s="644"/>
      <c r="Q722" s="644"/>
      <c r="R722" s="632"/>
      <c r="S722" s="645"/>
    </row>
    <row r="723" spans="1:19" ht="14.4" customHeight="1" x14ac:dyDescent="0.3">
      <c r="A723" s="626" t="s">
        <v>1400</v>
      </c>
      <c r="B723" s="627" t="s">
        <v>1424</v>
      </c>
      <c r="C723" s="627" t="s">
        <v>517</v>
      </c>
      <c r="D723" s="627" t="s">
        <v>680</v>
      </c>
      <c r="E723" s="627" t="s">
        <v>1402</v>
      </c>
      <c r="F723" s="627" t="s">
        <v>1627</v>
      </c>
      <c r="G723" s="627" t="s">
        <v>1628</v>
      </c>
      <c r="H723" s="644">
        <v>8</v>
      </c>
      <c r="I723" s="644">
        <v>9170.64</v>
      </c>
      <c r="J723" s="627">
        <v>1</v>
      </c>
      <c r="K723" s="627">
        <v>1146.33</v>
      </c>
      <c r="L723" s="644">
        <v>8</v>
      </c>
      <c r="M723" s="644">
        <v>8990.16</v>
      </c>
      <c r="N723" s="627">
        <v>0.98031980319803202</v>
      </c>
      <c r="O723" s="627">
        <v>1123.77</v>
      </c>
      <c r="P723" s="644">
        <v>4</v>
      </c>
      <c r="Q723" s="644">
        <v>4344.68</v>
      </c>
      <c r="R723" s="632">
        <v>0.47375973759737605</v>
      </c>
      <c r="S723" s="645">
        <v>1086.17</v>
      </c>
    </row>
    <row r="724" spans="1:19" ht="14.4" customHeight="1" x14ac:dyDescent="0.3">
      <c r="A724" s="626" t="s">
        <v>1400</v>
      </c>
      <c r="B724" s="627" t="s">
        <v>1424</v>
      </c>
      <c r="C724" s="627" t="s">
        <v>517</v>
      </c>
      <c r="D724" s="627" t="s">
        <v>680</v>
      </c>
      <c r="E724" s="627" t="s">
        <v>1402</v>
      </c>
      <c r="F724" s="627" t="s">
        <v>1629</v>
      </c>
      <c r="G724" s="627" t="s">
        <v>1630</v>
      </c>
      <c r="H724" s="644">
        <v>3</v>
      </c>
      <c r="I724" s="644">
        <v>1077.3000000000002</v>
      </c>
      <c r="J724" s="627">
        <v>1</v>
      </c>
      <c r="K724" s="627">
        <v>359.10000000000008</v>
      </c>
      <c r="L724" s="644"/>
      <c r="M724" s="644"/>
      <c r="N724" s="627"/>
      <c r="O724" s="627"/>
      <c r="P724" s="644">
        <v>3</v>
      </c>
      <c r="Q724" s="644">
        <v>1077.3000000000002</v>
      </c>
      <c r="R724" s="632">
        <v>1</v>
      </c>
      <c r="S724" s="645">
        <v>359.10000000000008</v>
      </c>
    </row>
    <row r="725" spans="1:19" ht="14.4" customHeight="1" x14ac:dyDescent="0.3">
      <c r="A725" s="626" t="s">
        <v>1400</v>
      </c>
      <c r="B725" s="627" t="s">
        <v>1424</v>
      </c>
      <c r="C725" s="627" t="s">
        <v>517</v>
      </c>
      <c r="D725" s="627" t="s">
        <v>680</v>
      </c>
      <c r="E725" s="627" t="s">
        <v>1402</v>
      </c>
      <c r="F725" s="627" t="s">
        <v>1631</v>
      </c>
      <c r="G725" s="627" t="s">
        <v>1632</v>
      </c>
      <c r="H725" s="644"/>
      <c r="I725" s="644"/>
      <c r="J725" s="627"/>
      <c r="K725" s="627"/>
      <c r="L725" s="644"/>
      <c r="M725" s="644"/>
      <c r="N725" s="627"/>
      <c r="O725" s="627"/>
      <c r="P725" s="644">
        <v>1</v>
      </c>
      <c r="Q725" s="644">
        <v>14260.7</v>
      </c>
      <c r="R725" s="632"/>
      <c r="S725" s="645">
        <v>14260.7</v>
      </c>
    </row>
    <row r="726" spans="1:19" ht="14.4" customHeight="1" x14ac:dyDescent="0.3">
      <c r="A726" s="626" t="s">
        <v>1400</v>
      </c>
      <c r="B726" s="627" t="s">
        <v>1424</v>
      </c>
      <c r="C726" s="627" t="s">
        <v>517</v>
      </c>
      <c r="D726" s="627" t="s">
        <v>680</v>
      </c>
      <c r="E726" s="627" t="s">
        <v>1402</v>
      </c>
      <c r="F726" s="627" t="s">
        <v>1633</v>
      </c>
      <c r="G726" s="627" t="s">
        <v>1634</v>
      </c>
      <c r="H726" s="644">
        <v>1</v>
      </c>
      <c r="I726" s="644">
        <v>6587.13</v>
      </c>
      <c r="J726" s="627">
        <v>1</v>
      </c>
      <c r="K726" s="627">
        <v>6587.13</v>
      </c>
      <c r="L726" s="644"/>
      <c r="M726" s="644"/>
      <c r="N726" s="627"/>
      <c r="O726" s="627"/>
      <c r="P726" s="644">
        <v>1</v>
      </c>
      <c r="Q726" s="644">
        <v>3506.35</v>
      </c>
      <c r="R726" s="632">
        <v>0.53230314264330592</v>
      </c>
      <c r="S726" s="645">
        <v>3506.35</v>
      </c>
    </row>
    <row r="727" spans="1:19" ht="14.4" customHeight="1" x14ac:dyDescent="0.3">
      <c r="A727" s="626" t="s">
        <v>1400</v>
      </c>
      <c r="B727" s="627" t="s">
        <v>1424</v>
      </c>
      <c r="C727" s="627" t="s">
        <v>517</v>
      </c>
      <c r="D727" s="627" t="s">
        <v>680</v>
      </c>
      <c r="E727" s="627" t="s">
        <v>1402</v>
      </c>
      <c r="F727" s="627" t="s">
        <v>1456</v>
      </c>
      <c r="G727" s="627" t="s">
        <v>1457</v>
      </c>
      <c r="H727" s="644">
        <v>1</v>
      </c>
      <c r="I727" s="644">
        <v>1841.62</v>
      </c>
      <c r="J727" s="627">
        <v>1</v>
      </c>
      <c r="K727" s="627">
        <v>1841.62</v>
      </c>
      <c r="L727" s="644"/>
      <c r="M727" s="644"/>
      <c r="N727" s="627"/>
      <c r="O727" s="627"/>
      <c r="P727" s="644"/>
      <c r="Q727" s="644"/>
      <c r="R727" s="632"/>
      <c r="S727" s="645"/>
    </row>
    <row r="728" spans="1:19" ht="14.4" customHeight="1" x14ac:dyDescent="0.3">
      <c r="A728" s="626" t="s">
        <v>1400</v>
      </c>
      <c r="B728" s="627" t="s">
        <v>1424</v>
      </c>
      <c r="C728" s="627" t="s">
        <v>517</v>
      </c>
      <c r="D728" s="627" t="s">
        <v>680</v>
      </c>
      <c r="E728" s="627" t="s">
        <v>1402</v>
      </c>
      <c r="F728" s="627" t="s">
        <v>1635</v>
      </c>
      <c r="G728" s="627" t="s">
        <v>1636</v>
      </c>
      <c r="H728" s="644">
        <v>1</v>
      </c>
      <c r="I728" s="644">
        <v>26449.24</v>
      </c>
      <c r="J728" s="627">
        <v>1</v>
      </c>
      <c r="K728" s="627">
        <v>26449.24</v>
      </c>
      <c r="L728" s="644"/>
      <c r="M728" s="644"/>
      <c r="N728" s="627"/>
      <c r="O728" s="627"/>
      <c r="P728" s="644"/>
      <c r="Q728" s="644"/>
      <c r="R728" s="632"/>
      <c r="S728" s="645"/>
    </row>
    <row r="729" spans="1:19" ht="14.4" customHeight="1" x14ac:dyDescent="0.3">
      <c r="A729" s="626" t="s">
        <v>1400</v>
      </c>
      <c r="B729" s="627" t="s">
        <v>1424</v>
      </c>
      <c r="C729" s="627" t="s">
        <v>517</v>
      </c>
      <c r="D729" s="627" t="s">
        <v>680</v>
      </c>
      <c r="E729" s="627" t="s">
        <v>1402</v>
      </c>
      <c r="F729" s="627" t="s">
        <v>1637</v>
      </c>
      <c r="G729" s="627" t="s">
        <v>1638</v>
      </c>
      <c r="H729" s="644">
        <v>1</v>
      </c>
      <c r="I729" s="644">
        <v>18844.98</v>
      </c>
      <c r="J729" s="627">
        <v>1</v>
      </c>
      <c r="K729" s="627">
        <v>18844.98</v>
      </c>
      <c r="L729" s="644"/>
      <c r="M729" s="644"/>
      <c r="N729" s="627"/>
      <c r="O729" s="627"/>
      <c r="P729" s="644"/>
      <c r="Q729" s="644"/>
      <c r="R729" s="632"/>
      <c r="S729" s="645"/>
    </row>
    <row r="730" spans="1:19" ht="14.4" customHeight="1" x14ac:dyDescent="0.3">
      <c r="A730" s="626" t="s">
        <v>1400</v>
      </c>
      <c r="B730" s="627" t="s">
        <v>1424</v>
      </c>
      <c r="C730" s="627" t="s">
        <v>517</v>
      </c>
      <c r="D730" s="627" t="s">
        <v>680</v>
      </c>
      <c r="E730" s="627" t="s">
        <v>1402</v>
      </c>
      <c r="F730" s="627" t="s">
        <v>1639</v>
      </c>
      <c r="G730" s="627" t="s">
        <v>1640</v>
      </c>
      <c r="H730" s="644">
        <v>1</v>
      </c>
      <c r="I730" s="644">
        <v>4360</v>
      </c>
      <c r="J730" s="627">
        <v>1</v>
      </c>
      <c r="K730" s="627">
        <v>4360</v>
      </c>
      <c r="L730" s="644"/>
      <c r="M730" s="644"/>
      <c r="N730" s="627"/>
      <c r="O730" s="627"/>
      <c r="P730" s="644">
        <v>1</v>
      </c>
      <c r="Q730" s="644">
        <v>3357.2</v>
      </c>
      <c r="R730" s="632">
        <v>0.76999999999999991</v>
      </c>
      <c r="S730" s="645">
        <v>3357.2</v>
      </c>
    </row>
    <row r="731" spans="1:19" ht="14.4" customHeight="1" x14ac:dyDescent="0.3">
      <c r="A731" s="626" t="s">
        <v>1400</v>
      </c>
      <c r="B731" s="627" t="s">
        <v>1424</v>
      </c>
      <c r="C731" s="627" t="s">
        <v>517</v>
      </c>
      <c r="D731" s="627" t="s">
        <v>680</v>
      </c>
      <c r="E731" s="627" t="s">
        <v>1402</v>
      </c>
      <c r="F731" s="627" t="s">
        <v>1641</v>
      </c>
      <c r="G731" s="627" t="s">
        <v>1642</v>
      </c>
      <c r="H731" s="644">
        <v>1</v>
      </c>
      <c r="I731" s="644">
        <v>380.86</v>
      </c>
      <c r="J731" s="627">
        <v>1</v>
      </c>
      <c r="K731" s="627">
        <v>380.86</v>
      </c>
      <c r="L731" s="644">
        <v>2</v>
      </c>
      <c r="M731" s="644">
        <v>761.72</v>
      </c>
      <c r="N731" s="627">
        <v>2</v>
      </c>
      <c r="O731" s="627">
        <v>380.86</v>
      </c>
      <c r="P731" s="644">
        <v>1</v>
      </c>
      <c r="Q731" s="644">
        <v>380.86</v>
      </c>
      <c r="R731" s="632">
        <v>1</v>
      </c>
      <c r="S731" s="645">
        <v>380.86</v>
      </c>
    </row>
    <row r="732" spans="1:19" ht="14.4" customHeight="1" x14ac:dyDescent="0.3">
      <c r="A732" s="626" t="s">
        <v>1400</v>
      </c>
      <c r="B732" s="627" t="s">
        <v>1424</v>
      </c>
      <c r="C732" s="627" t="s">
        <v>517</v>
      </c>
      <c r="D732" s="627" t="s">
        <v>680</v>
      </c>
      <c r="E732" s="627" t="s">
        <v>1402</v>
      </c>
      <c r="F732" s="627" t="s">
        <v>1643</v>
      </c>
      <c r="G732" s="627" t="s">
        <v>1644</v>
      </c>
      <c r="H732" s="644"/>
      <c r="I732" s="644"/>
      <c r="J732" s="627"/>
      <c r="K732" s="627"/>
      <c r="L732" s="644">
        <v>3</v>
      </c>
      <c r="M732" s="644">
        <v>40396.409999999996</v>
      </c>
      <c r="N732" s="627"/>
      <c r="O732" s="627">
        <v>13465.47</v>
      </c>
      <c r="P732" s="644"/>
      <c r="Q732" s="644"/>
      <c r="R732" s="632"/>
      <c r="S732" s="645"/>
    </row>
    <row r="733" spans="1:19" ht="14.4" customHeight="1" x14ac:dyDescent="0.3">
      <c r="A733" s="626" t="s">
        <v>1400</v>
      </c>
      <c r="B733" s="627" t="s">
        <v>1424</v>
      </c>
      <c r="C733" s="627" t="s">
        <v>517</v>
      </c>
      <c r="D733" s="627" t="s">
        <v>680</v>
      </c>
      <c r="E733" s="627" t="s">
        <v>1402</v>
      </c>
      <c r="F733" s="627" t="s">
        <v>1645</v>
      </c>
      <c r="G733" s="627" t="s">
        <v>1646</v>
      </c>
      <c r="H733" s="644">
        <v>2</v>
      </c>
      <c r="I733" s="644">
        <v>51776.1</v>
      </c>
      <c r="J733" s="627">
        <v>1</v>
      </c>
      <c r="K733" s="627">
        <v>25888.05</v>
      </c>
      <c r="L733" s="644"/>
      <c r="M733" s="644"/>
      <c r="N733" s="627"/>
      <c r="O733" s="627"/>
      <c r="P733" s="644"/>
      <c r="Q733" s="644"/>
      <c r="R733" s="632"/>
      <c r="S733" s="645"/>
    </row>
    <row r="734" spans="1:19" ht="14.4" customHeight="1" x14ac:dyDescent="0.3">
      <c r="A734" s="626" t="s">
        <v>1400</v>
      </c>
      <c r="B734" s="627" t="s">
        <v>1424</v>
      </c>
      <c r="C734" s="627" t="s">
        <v>517</v>
      </c>
      <c r="D734" s="627" t="s">
        <v>680</v>
      </c>
      <c r="E734" s="627" t="s">
        <v>1402</v>
      </c>
      <c r="F734" s="627" t="s">
        <v>1647</v>
      </c>
      <c r="G734" s="627" t="s">
        <v>1648</v>
      </c>
      <c r="H734" s="644">
        <v>3</v>
      </c>
      <c r="I734" s="644">
        <v>56700</v>
      </c>
      <c r="J734" s="627">
        <v>1</v>
      </c>
      <c r="K734" s="627">
        <v>18900</v>
      </c>
      <c r="L734" s="644"/>
      <c r="M734" s="644"/>
      <c r="N734" s="627"/>
      <c r="O734" s="627"/>
      <c r="P734" s="644"/>
      <c r="Q734" s="644"/>
      <c r="R734" s="632"/>
      <c r="S734" s="645"/>
    </row>
    <row r="735" spans="1:19" ht="14.4" customHeight="1" x14ac:dyDescent="0.3">
      <c r="A735" s="626" t="s">
        <v>1400</v>
      </c>
      <c r="B735" s="627" t="s">
        <v>1424</v>
      </c>
      <c r="C735" s="627" t="s">
        <v>517</v>
      </c>
      <c r="D735" s="627" t="s">
        <v>680</v>
      </c>
      <c r="E735" s="627" t="s">
        <v>1402</v>
      </c>
      <c r="F735" s="627" t="s">
        <v>1649</v>
      </c>
      <c r="G735" s="627" t="s">
        <v>1650</v>
      </c>
      <c r="H735" s="644">
        <v>1</v>
      </c>
      <c r="I735" s="644">
        <v>1932.09</v>
      </c>
      <c r="J735" s="627">
        <v>1</v>
      </c>
      <c r="K735" s="627">
        <v>1932.09</v>
      </c>
      <c r="L735" s="644"/>
      <c r="M735" s="644"/>
      <c r="N735" s="627"/>
      <c r="O735" s="627"/>
      <c r="P735" s="644"/>
      <c r="Q735" s="644"/>
      <c r="R735" s="632"/>
      <c r="S735" s="645"/>
    </row>
    <row r="736" spans="1:19" ht="14.4" customHeight="1" x14ac:dyDescent="0.3">
      <c r="A736" s="626" t="s">
        <v>1400</v>
      </c>
      <c r="B736" s="627" t="s">
        <v>1424</v>
      </c>
      <c r="C736" s="627" t="s">
        <v>517</v>
      </c>
      <c r="D736" s="627" t="s">
        <v>680</v>
      </c>
      <c r="E736" s="627" t="s">
        <v>1402</v>
      </c>
      <c r="F736" s="627" t="s">
        <v>1651</v>
      </c>
      <c r="G736" s="627" t="s">
        <v>1652</v>
      </c>
      <c r="H736" s="644">
        <v>1</v>
      </c>
      <c r="I736" s="644">
        <v>8860.39</v>
      </c>
      <c r="J736" s="627">
        <v>1</v>
      </c>
      <c r="K736" s="627">
        <v>8860.39</v>
      </c>
      <c r="L736" s="644">
        <v>1</v>
      </c>
      <c r="M736" s="644">
        <v>8860.39</v>
      </c>
      <c r="N736" s="627">
        <v>1</v>
      </c>
      <c r="O736" s="627">
        <v>8860.39</v>
      </c>
      <c r="P736" s="644"/>
      <c r="Q736" s="644"/>
      <c r="R736" s="632"/>
      <c r="S736" s="645"/>
    </row>
    <row r="737" spans="1:19" ht="14.4" customHeight="1" x14ac:dyDescent="0.3">
      <c r="A737" s="626" t="s">
        <v>1400</v>
      </c>
      <c r="B737" s="627" t="s">
        <v>1424</v>
      </c>
      <c r="C737" s="627" t="s">
        <v>517</v>
      </c>
      <c r="D737" s="627" t="s">
        <v>680</v>
      </c>
      <c r="E737" s="627" t="s">
        <v>1407</v>
      </c>
      <c r="F737" s="627" t="s">
        <v>1478</v>
      </c>
      <c r="G737" s="627" t="s">
        <v>1479</v>
      </c>
      <c r="H737" s="644"/>
      <c r="I737" s="644"/>
      <c r="J737" s="627"/>
      <c r="K737" s="627"/>
      <c r="L737" s="644"/>
      <c r="M737" s="644"/>
      <c r="N737" s="627"/>
      <c r="O737" s="627"/>
      <c r="P737" s="644">
        <v>1</v>
      </c>
      <c r="Q737" s="644">
        <v>227</v>
      </c>
      <c r="R737" s="632"/>
      <c r="S737" s="645">
        <v>227</v>
      </c>
    </row>
    <row r="738" spans="1:19" ht="14.4" customHeight="1" x14ac:dyDescent="0.3">
      <c r="A738" s="626" t="s">
        <v>1400</v>
      </c>
      <c r="B738" s="627" t="s">
        <v>1424</v>
      </c>
      <c r="C738" s="627" t="s">
        <v>517</v>
      </c>
      <c r="D738" s="627" t="s">
        <v>680</v>
      </c>
      <c r="E738" s="627" t="s">
        <v>1407</v>
      </c>
      <c r="F738" s="627" t="s">
        <v>1488</v>
      </c>
      <c r="G738" s="627" t="s">
        <v>1489</v>
      </c>
      <c r="H738" s="644">
        <v>1</v>
      </c>
      <c r="I738" s="644">
        <v>350</v>
      </c>
      <c r="J738" s="627">
        <v>1</v>
      </c>
      <c r="K738" s="627">
        <v>350</v>
      </c>
      <c r="L738" s="644"/>
      <c r="M738" s="644"/>
      <c r="N738" s="627"/>
      <c r="O738" s="627"/>
      <c r="P738" s="644"/>
      <c r="Q738" s="644"/>
      <c r="R738" s="632"/>
      <c r="S738" s="645"/>
    </row>
    <row r="739" spans="1:19" ht="14.4" customHeight="1" x14ac:dyDescent="0.3">
      <c r="A739" s="626" t="s">
        <v>1400</v>
      </c>
      <c r="B739" s="627" t="s">
        <v>1424</v>
      </c>
      <c r="C739" s="627" t="s">
        <v>517</v>
      </c>
      <c r="D739" s="627" t="s">
        <v>680</v>
      </c>
      <c r="E739" s="627" t="s">
        <v>1407</v>
      </c>
      <c r="F739" s="627" t="s">
        <v>1653</v>
      </c>
      <c r="G739" s="627" t="s">
        <v>1654</v>
      </c>
      <c r="H739" s="644">
        <v>1</v>
      </c>
      <c r="I739" s="644">
        <v>4576</v>
      </c>
      <c r="J739" s="627">
        <v>1</v>
      </c>
      <c r="K739" s="627">
        <v>4576</v>
      </c>
      <c r="L739" s="644"/>
      <c r="M739" s="644"/>
      <c r="N739" s="627"/>
      <c r="O739" s="627"/>
      <c r="P739" s="644"/>
      <c r="Q739" s="644"/>
      <c r="R739" s="632"/>
      <c r="S739" s="645"/>
    </row>
    <row r="740" spans="1:19" ht="14.4" customHeight="1" x14ac:dyDescent="0.3">
      <c r="A740" s="626" t="s">
        <v>1400</v>
      </c>
      <c r="B740" s="627" t="s">
        <v>1424</v>
      </c>
      <c r="C740" s="627" t="s">
        <v>517</v>
      </c>
      <c r="D740" s="627" t="s">
        <v>680</v>
      </c>
      <c r="E740" s="627" t="s">
        <v>1407</v>
      </c>
      <c r="F740" s="627" t="s">
        <v>1655</v>
      </c>
      <c r="G740" s="627" t="s">
        <v>1656</v>
      </c>
      <c r="H740" s="644"/>
      <c r="I740" s="644"/>
      <c r="J740" s="627"/>
      <c r="K740" s="627"/>
      <c r="L740" s="644"/>
      <c r="M740" s="644"/>
      <c r="N740" s="627"/>
      <c r="O740" s="627"/>
      <c r="P740" s="644">
        <v>1</v>
      </c>
      <c r="Q740" s="644">
        <v>4173</v>
      </c>
      <c r="R740" s="632"/>
      <c r="S740" s="645">
        <v>4173</v>
      </c>
    </row>
    <row r="741" spans="1:19" ht="14.4" customHeight="1" x14ac:dyDescent="0.3">
      <c r="A741" s="626" t="s">
        <v>1400</v>
      </c>
      <c r="B741" s="627" t="s">
        <v>1424</v>
      </c>
      <c r="C741" s="627" t="s">
        <v>517</v>
      </c>
      <c r="D741" s="627" t="s">
        <v>680</v>
      </c>
      <c r="E741" s="627" t="s">
        <v>1407</v>
      </c>
      <c r="F741" s="627" t="s">
        <v>1657</v>
      </c>
      <c r="G741" s="627" t="s">
        <v>1658</v>
      </c>
      <c r="H741" s="644">
        <v>7</v>
      </c>
      <c r="I741" s="644">
        <v>1981</v>
      </c>
      <c r="J741" s="627">
        <v>1</v>
      </c>
      <c r="K741" s="627">
        <v>283</v>
      </c>
      <c r="L741" s="644">
        <v>2</v>
      </c>
      <c r="M741" s="644">
        <v>566</v>
      </c>
      <c r="N741" s="627">
        <v>0.2857142857142857</v>
      </c>
      <c r="O741" s="627">
        <v>283</v>
      </c>
      <c r="P741" s="644">
        <v>2</v>
      </c>
      <c r="Q741" s="644">
        <v>568</v>
      </c>
      <c r="R741" s="632">
        <v>0.28672387682988387</v>
      </c>
      <c r="S741" s="645">
        <v>284</v>
      </c>
    </row>
    <row r="742" spans="1:19" ht="14.4" customHeight="1" x14ac:dyDescent="0.3">
      <c r="A742" s="626" t="s">
        <v>1400</v>
      </c>
      <c r="B742" s="627" t="s">
        <v>1424</v>
      </c>
      <c r="C742" s="627" t="s">
        <v>517</v>
      </c>
      <c r="D742" s="627" t="s">
        <v>680</v>
      </c>
      <c r="E742" s="627" t="s">
        <v>1407</v>
      </c>
      <c r="F742" s="627" t="s">
        <v>1659</v>
      </c>
      <c r="G742" s="627" t="s">
        <v>1660</v>
      </c>
      <c r="H742" s="644">
        <v>8</v>
      </c>
      <c r="I742" s="644">
        <v>50560</v>
      </c>
      <c r="J742" s="627">
        <v>1</v>
      </c>
      <c r="K742" s="627">
        <v>6320</v>
      </c>
      <c r="L742" s="644">
        <v>5</v>
      </c>
      <c r="M742" s="644">
        <v>31610</v>
      </c>
      <c r="N742" s="627">
        <v>0.62519778481012656</v>
      </c>
      <c r="O742" s="627">
        <v>6322</v>
      </c>
      <c r="P742" s="644">
        <v>3</v>
      </c>
      <c r="Q742" s="644">
        <v>18993</v>
      </c>
      <c r="R742" s="632">
        <v>0.37565268987341771</v>
      </c>
      <c r="S742" s="645">
        <v>6331</v>
      </c>
    </row>
    <row r="743" spans="1:19" ht="14.4" customHeight="1" x14ac:dyDescent="0.3">
      <c r="A743" s="626" t="s">
        <v>1400</v>
      </c>
      <c r="B743" s="627" t="s">
        <v>1424</v>
      </c>
      <c r="C743" s="627" t="s">
        <v>517</v>
      </c>
      <c r="D743" s="627" t="s">
        <v>680</v>
      </c>
      <c r="E743" s="627" t="s">
        <v>1407</v>
      </c>
      <c r="F743" s="627" t="s">
        <v>1661</v>
      </c>
      <c r="G743" s="627" t="s">
        <v>1662</v>
      </c>
      <c r="H743" s="644">
        <v>5</v>
      </c>
      <c r="I743" s="644">
        <v>7875</v>
      </c>
      <c r="J743" s="627">
        <v>1</v>
      </c>
      <c r="K743" s="627">
        <v>1575</v>
      </c>
      <c r="L743" s="644">
        <v>6</v>
      </c>
      <c r="M743" s="644">
        <v>9462</v>
      </c>
      <c r="N743" s="627">
        <v>1.2015238095238094</v>
      </c>
      <c r="O743" s="627">
        <v>1577</v>
      </c>
      <c r="P743" s="644"/>
      <c r="Q743" s="644"/>
      <c r="R743" s="632"/>
      <c r="S743" s="645"/>
    </row>
    <row r="744" spans="1:19" ht="14.4" customHeight="1" x14ac:dyDescent="0.3">
      <c r="A744" s="626" t="s">
        <v>1400</v>
      </c>
      <c r="B744" s="627" t="s">
        <v>1424</v>
      </c>
      <c r="C744" s="627" t="s">
        <v>517</v>
      </c>
      <c r="D744" s="627" t="s">
        <v>680</v>
      </c>
      <c r="E744" s="627" t="s">
        <v>1407</v>
      </c>
      <c r="F744" s="627" t="s">
        <v>1663</v>
      </c>
      <c r="G744" s="627" t="s">
        <v>1664</v>
      </c>
      <c r="H744" s="644">
        <v>6</v>
      </c>
      <c r="I744" s="644">
        <v>23160</v>
      </c>
      <c r="J744" s="627">
        <v>1</v>
      </c>
      <c r="K744" s="627">
        <v>3860</v>
      </c>
      <c r="L744" s="644">
        <v>5</v>
      </c>
      <c r="M744" s="644">
        <v>19310</v>
      </c>
      <c r="N744" s="627">
        <v>0.83376511226252159</v>
      </c>
      <c r="O744" s="627">
        <v>3862</v>
      </c>
      <c r="P744" s="644">
        <v>8</v>
      </c>
      <c r="Q744" s="644">
        <v>30936</v>
      </c>
      <c r="R744" s="632">
        <v>1.3357512953367876</v>
      </c>
      <c r="S744" s="645">
        <v>3867</v>
      </c>
    </row>
    <row r="745" spans="1:19" ht="14.4" customHeight="1" x14ac:dyDescent="0.3">
      <c r="A745" s="626" t="s">
        <v>1400</v>
      </c>
      <c r="B745" s="627" t="s">
        <v>1424</v>
      </c>
      <c r="C745" s="627" t="s">
        <v>517</v>
      </c>
      <c r="D745" s="627" t="s">
        <v>680</v>
      </c>
      <c r="E745" s="627" t="s">
        <v>1407</v>
      </c>
      <c r="F745" s="627" t="s">
        <v>1665</v>
      </c>
      <c r="G745" s="627" t="s">
        <v>1666</v>
      </c>
      <c r="H745" s="644">
        <v>6</v>
      </c>
      <c r="I745" s="644">
        <v>31260</v>
      </c>
      <c r="J745" s="627">
        <v>1</v>
      </c>
      <c r="K745" s="627">
        <v>5210</v>
      </c>
      <c r="L745" s="644">
        <v>6</v>
      </c>
      <c r="M745" s="644">
        <v>31272</v>
      </c>
      <c r="N745" s="627">
        <v>1.000383877159309</v>
      </c>
      <c r="O745" s="627">
        <v>5212</v>
      </c>
      <c r="P745" s="644">
        <v>7</v>
      </c>
      <c r="Q745" s="644">
        <v>36533</v>
      </c>
      <c r="R745" s="632">
        <v>1.1686820217530389</v>
      </c>
      <c r="S745" s="645">
        <v>5219</v>
      </c>
    </row>
    <row r="746" spans="1:19" ht="14.4" customHeight="1" x14ac:dyDescent="0.3">
      <c r="A746" s="626" t="s">
        <v>1400</v>
      </c>
      <c r="B746" s="627" t="s">
        <v>1424</v>
      </c>
      <c r="C746" s="627" t="s">
        <v>517</v>
      </c>
      <c r="D746" s="627" t="s">
        <v>680</v>
      </c>
      <c r="E746" s="627" t="s">
        <v>1407</v>
      </c>
      <c r="F746" s="627" t="s">
        <v>1667</v>
      </c>
      <c r="G746" s="627" t="s">
        <v>1668</v>
      </c>
      <c r="H746" s="644">
        <v>2</v>
      </c>
      <c r="I746" s="644">
        <v>15852</v>
      </c>
      <c r="J746" s="627">
        <v>1</v>
      </c>
      <c r="K746" s="627">
        <v>7926</v>
      </c>
      <c r="L746" s="644">
        <v>4</v>
      </c>
      <c r="M746" s="644">
        <v>31712</v>
      </c>
      <c r="N746" s="627">
        <v>2.0005046681806711</v>
      </c>
      <c r="O746" s="627">
        <v>7928</v>
      </c>
      <c r="P746" s="644">
        <v>9</v>
      </c>
      <c r="Q746" s="644">
        <v>71442</v>
      </c>
      <c r="R746" s="632">
        <v>4.5068130204390613</v>
      </c>
      <c r="S746" s="645">
        <v>7938</v>
      </c>
    </row>
    <row r="747" spans="1:19" ht="14.4" customHeight="1" x14ac:dyDescent="0.3">
      <c r="A747" s="626" t="s">
        <v>1400</v>
      </c>
      <c r="B747" s="627" t="s">
        <v>1424</v>
      </c>
      <c r="C747" s="627" t="s">
        <v>517</v>
      </c>
      <c r="D747" s="627" t="s">
        <v>680</v>
      </c>
      <c r="E747" s="627" t="s">
        <v>1407</v>
      </c>
      <c r="F747" s="627" t="s">
        <v>1669</v>
      </c>
      <c r="G747" s="627" t="s">
        <v>1670</v>
      </c>
      <c r="H747" s="644"/>
      <c r="I747" s="644"/>
      <c r="J747" s="627"/>
      <c r="K747" s="627"/>
      <c r="L747" s="644"/>
      <c r="M747" s="644"/>
      <c r="N747" s="627"/>
      <c r="O747" s="627"/>
      <c r="P747" s="644">
        <v>1</v>
      </c>
      <c r="Q747" s="644">
        <v>937</v>
      </c>
      <c r="R747" s="632"/>
      <c r="S747" s="645">
        <v>937</v>
      </c>
    </row>
    <row r="748" spans="1:19" ht="14.4" customHeight="1" x14ac:dyDescent="0.3">
      <c r="A748" s="626" t="s">
        <v>1400</v>
      </c>
      <c r="B748" s="627" t="s">
        <v>1424</v>
      </c>
      <c r="C748" s="627" t="s">
        <v>517</v>
      </c>
      <c r="D748" s="627" t="s">
        <v>680</v>
      </c>
      <c r="E748" s="627" t="s">
        <v>1407</v>
      </c>
      <c r="F748" s="627" t="s">
        <v>1671</v>
      </c>
      <c r="G748" s="627" t="s">
        <v>1672</v>
      </c>
      <c r="H748" s="644">
        <v>5</v>
      </c>
      <c r="I748" s="644">
        <v>8510</v>
      </c>
      <c r="J748" s="627">
        <v>1</v>
      </c>
      <c r="K748" s="627">
        <v>1702</v>
      </c>
      <c r="L748" s="644">
        <v>4</v>
      </c>
      <c r="M748" s="644">
        <v>6816</v>
      </c>
      <c r="N748" s="627">
        <v>0.80094007050528793</v>
      </c>
      <c r="O748" s="627">
        <v>1704</v>
      </c>
      <c r="P748" s="644">
        <v>3</v>
      </c>
      <c r="Q748" s="644">
        <v>5127</v>
      </c>
      <c r="R748" s="632">
        <v>0.60246768507638071</v>
      </c>
      <c r="S748" s="645">
        <v>1709</v>
      </c>
    </row>
    <row r="749" spans="1:19" ht="14.4" customHeight="1" x14ac:dyDescent="0.3">
      <c r="A749" s="626" t="s">
        <v>1400</v>
      </c>
      <c r="B749" s="627" t="s">
        <v>1424</v>
      </c>
      <c r="C749" s="627" t="s">
        <v>517</v>
      </c>
      <c r="D749" s="627" t="s">
        <v>680</v>
      </c>
      <c r="E749" s="627" t="s">
        <v>1407</v>
      </c>
      <c r="F749" s="627" t="s">
        <v>1506</v>
      </c>
      <c r="G749" s="627" t="s">
        <v>1507</v>
      </c>
      <c r="H749" s="644">
        <v>9</v>
      </c>
      <c r="I749" s="644">
        <v>999</v>
      </c>
      <c r="J749" s="627">
        <v>1</v>
      </c>
      <c r="K749" s="627">
        <v>111</v>
      </c>
      <c r="L749" s="644">
        <v>13</v>
      </c>
      <c r="M749" s="644">
        <v>1456</v>
      </c>
      <c r="N749" s="627">
        <v>1.4574574574574575</v>
      </c>
      <c r="O749" s="627">
        <v>112</v>
      </c>
      <c r="P749" s="644">
        <v>9</v>
      </c>
      <c r="Q749" s="644">
        <v>1017</v>
      </c>
      <c r="R749" s="632">
        <v>1.0180180180180181</v>
      </c>
      <c r="S749" s="645">
        <v>113</v>
      </c>
    </row>
    <row r="750" spans="1:19" ht="14.4" customHeight="1" x14ac:dyDescent="0.3">
      <c r="A750" s="626" t="s">
        <v>1400</v>
      </c>
      <c r="B750" s="627" t="s">
        <v>1424</v>
      </c>
      <c r="C750" s="627" t="s">
        <v>517</v>
      </c>
      <c r="D750" s="627" t="s">
        <v>680</v>
      </c>
      <c r="E750" s="627" t="s">
        <v>1407</v>
      </c>
      <c r="F750" s="627" t="s">
        <v>1673</v>
      </c>
      <c r="G750" s="627" t="s">
        <v>1674</v>
      </c>
      <c r="H750" s="644">
        <v>4</v>
      </c>
      <c r="I750" s="644">
        <v>3204</v>
      </c>
      <c r="J750" s="627">
        <v>1</v>
      </c>
      <c r="K750" s="627">
        <v>801</v>
      </c>
      <c r="L750" s="644">
        <v>4</v>
      </c>
      <c r="M750" s="644">
        <v>3208</v>
      </c>
      <c r="N750" s="627">
        <v>1.0012484394506866</v>
      </c>
      <c r="O750" s="627">
        <v>802</v>
      </c>
      <c r="P750" s="644">
        <v>8</v>
      </c>
      <c r="Q750" s="644">
        <v>6464</v>
      </c>
      <c r="R750" s="632">
        <v>2.017478152309613</v>
      </c>
      <c r="S750" s="645">
        <v>808</v>
      </c>
    </row>
    <row r="751" spans="1:19" ht="14.4" customHeight="1" x14ac:dyDescent="0.3">
      <c r="A751" s="626" t="s">
        <v>1400</v>
      </c>
      <c r="B751" s="627" t="s">
        <v>1424</v>
      </c>
      <c r="C751" s="627" t="s">
        <v>517</v>
      </c>
      <c r="D751" s="627" t="s">
        <v>680</v>
      </c>
      <c r="E751" s="627" t="s">
        <v>1407</v>
      </c>
      <c r="F751" s="627" t="s">
        <v>1508</v>
      </c>
      <c r="G751" s="627" t="s">
        <v>1509</v>
      </c>
      <c r="H751" s="644">
        <v>2</v>
      </c>
      <c r="I751" s="644">
        <v>354</v>
      </c>
      <c r="J751" s="627">
        <v>1</v>
      </c>
      <c r="K751" s="627">
        <v>177</v>
      </c>
      <c r="L751" s="644">
        <v>4</v>
      </c>
      <c r="M751" s="644">
        <v>712</v>
      </c>
      <c r="N751" s="627">
        <v>2.0112994350282487</v>
      </c>
      <c r="O751" s="627">
        <v>178</v>
      </c>
      <c r="P751" s="644">
        <v>9</v>
      </c>
      <c r="Q751" s="644">
        <v>1611</v>
      </c>
      <c r="R751" s="632">
        <v>4.5508474576271185</v>
      </c>
      <c r="S751" s="645">
        <v>179</v>
      </c>
    </row>
    <row r="752" spans="1:19" ht="14.4" customHeight="1" x14ac:dyDescent="0.3">
      <c r="A752" s="626" t="s">
        <v>1400</v>
      </c>
      <c r="B752" s="627" t="s">
        <v>1424</v>
      </c>
      <c r="C752" s="627" t="s">
        <v>517</v>
      </c>
      <c r="D752" s="627" t="s">
        <v>680</v>
      </c>
      <c r="E752" s="627" t="s">
        <v>1407</v>
      </c>
      <c r="F752" s="627" t="s">
        <v>1520</v>
      </c>
      <c r="G752" s="627" t="s">
        <v>1521</v>
      </c>
      <c r="H752" s="644">
        <v>27</v>
      </c>
      <c r="I752" s="644">
        <v>4158</v>
      </c>
      <c r="J752" s="627">
        <v>1</v>
      </c>
      <c r="K752" s="627">
        <v>154</v>
      </c>
      <c r="L752" s="644">
        <v>44</v>
      </c>
      <c r="M752" s="644">
        <v>6820</v>
      </c>
      <c r="N752" s="627">
        <v>1.6402116402116402</v>
      </c>
      <c r="O752" s="627">
        <v>155</v>
      </c>
      <c r="P752" s="644">
        <v>36</v>
      </c>
      <c r="Q752" s="644">
        <v>5616</v>
      </c>
      <c r="R752" s="632">
        <v>1.3506493506493507</v>
      </c>
      <c r="S752" s="645">
        <v>156</v>
      </c>
    </row>
    <row r="753" spans="1:19" ht="14.4" customHeight="1" x14ac:dyDescent="0.3">
      <c r="A753" s="626" t="s">
        <v>1400</v>
      </c>
      <c r="B753" s="627" t="s">
        <v>1424</v>
      </c>
      <c r="C753" s="627" t="s">
        <v>517</v>
      </c>
      <c r="D753" s="627" t="s">
        <v>680</v>
      </c>
      <c r="E753" s="627" t="s">
        <v>1407</v>
      </c>
      <c r="F753" s="627" t="s">
        <v>1532</v>
      </c>
      <c r="G753" s="627" t="s">
        <v>1533</v>
      </c>
      <c r="H753" s="644">
        <v>1</v>
      </c>
      <c r="I753" s="644">
        <v>426</v>
      </c>
      <c r="J753" s="627">
        <v>1</v>
      </c>
      <c r="K753" s="627">
        <v>426</v>
      </c>
      <c r="L753" s="644">
        <v>3</v>
      </c>
      <c r="M753" s="644">
        <v>1281</v>
      </c>
      <c r="N753" s="627">
        <v>3.007042253521127</v>
      </c>
      <c r="O753" s="627">
        <v>427</v>
      </c>
      <c r="P753" s="644"/>
      <c r="Q753" s="644"/>
      <c r="R753" s="632"/>
      <c r="S753" s="645"/>
    </row>
    <row r="754" spans="1:19" ht="14.4" customHeight="1" x14ac:dyDescent="0.3">
      <c r="A754" s="626" t="s">
        <v>1400</v>
      </c>
      <c r="B754" s="627" t="s">
        <v>1424</v>
      </c>
      <c r="C754" s="627" t="s">
        <v>517</v>
      </c>
      <c r="D754" s="627" t="s">
        <v>680</v>
      </c>
      <c r="E754" s="627" t="s">
        <v>1407</v>
      </c>
      <c r="F754" s="627" t="s">
        <v>1675</v>
      </c>
      <c r="G754" s="627" t="s">
        <v>1664</v>
      </c>
      <c r="H754" s="644">
        <v>10</v>
      </c>
      <c r="I754" s="644">
        <v>18890</v>
      </c>
      <c r="J754" s="627">
        <v>1</v>
      </c>
      <c r="K754" s="627">
        <v>1889</v>
      </c>
      <c r="L754" s="644">
        <v>8</v>
      </c>
      <c r="M754" s="644">
        <v>15112</v>
      </c>
      <c r="N754" s="627">
        <v>0.8</v>
      </c>
      <c r="O754" s="627">
        <v>1889</v>
      </c>
      <c r="P754" s="644">
        <v>14</v>
      </c>
      <c r="Q754" s="644">
        <v>26488</v>
      </c>
      <c r="R754" s="632">
        <v>1.4022233986236103</v>
      </c>
      <c r="S754" s="645">
        <v>1892</v>
      </c>
    </row>
    <row r="755" spans="1:19" ht="14.4" customHeight="1" x14ac:dyDescent="0.3">
      <c r="A755" s="626" t="s">
        <v>1400</v>
      </c>
      <c r="B755" s="627" t="s">
        <v>1424</v>
      </c>
      <c r="C755" s="627" t="s">
        <v>517</v>
      </c>
      <c r="D755" s="627" t="s">
        <v>680</v>
      </c>
      <c r="E755" s="627" t="s">
        <v>1407</v>
      </c>
      <c r="F755" s="627" t="s">
        <v>1544</v>
      </c>
      <c r="G755" s="627" t="s">
        <v>1545</v>
      </c>
      <c r="H755" s="644">
        <v>3</v>
      </c>
      <c r="I755" s="644">
        <v>2802</v>
      </c>
      <c r="J755" s="627">
        <v>1</v>
      </c>
      <c r="K755" s="627">
        <v>934</v>
      </c>
      <c r="L755" s="644">
        <v>1</v>
      </c>
      <c r="M755" s="644">
        <v>935</v>
      </c>
      <c r="N755" s="627">
        <v>0.33369022127052106</v>
      </c>
      <c r="O755" s="627">
        <v>935</v>
      </c>
      <c r="P755" s="644"/>
      <c r="Q755" s="644"/>
      <c r="R755" s="632"/>
      <c r="S755" s="645"/>
    </row>
    <row r="756" spans="1:19" ht="14.4" customHeight="1" x14ac:dyDescent="0.3">
      <c r="A756" s="626" t="s">
        <v>1400</v>
      </c>
      <c r="B756" s="627" t="s">
        <v>1424</v>
      </c>
      <c r="C756" s="627" t="s">
        <v>517</v>
      </c>
      <c r="D756" s="627" t="s">
        <v>680</v>
      </c>
      <c r="E756" s="627" t="s">
        <v>1407</v>
      </c>
      <c r="F756" s="627" t="s">
        <v>1546</v>
      </c>
      <c r="G756" s="627" t="s">
        <v>1547</v>
      </c>
      <c r="H756" s="644">
        <v>29</v>
      </c>
      <c r="I756" s="644">
        <v>245340</v>
      </c>
      <c r="J756" s="627">
        <v>1</v>
      </c>
      <c r="K756" s="627">
        <v>8460</v>
      </c>
      <c r="L756" s="644">
        <v>43</v>
      </c>
      <c r="M756" s="644">
        <v>363866</v>
      </c>
      <c r="N756" s="627">
        <v>1.4831091546425368</v>
      </c>
      <c r="O756" s="627">
        <v>8462</v>
      </c>
      <c r="P756" s="644">
        <v>43</v>
      </c>
      <c r="Q756" s="644">
        <v>364210</v>
      </c>
      <c r="R756" s="632">
        <v>1.4845112904540638</v>
      </c>
      <c r="S756" s="645">
        <v>8470</v>
      </c>
    </row>
    <row r="757" spans="1:19" ht="14.4" customHeight="1" x14ac:dyDescent="0.3">
      <c r="A757" s="626" t="s">
        <v>1400</v>
      </c>
      <c r="B757" s="627" t="s">
        <v>1424</v>
      </c>
      <c r="C757" s="627" t="s">
        <v>517</v>
      </c>
      <c r="D757" s="627" t="s">
        <v>680</v>
      </c>
      <c r="E757" s="627" t="s">
        <v>1407</v>
      </c>
      <c r="F757" s="627" t="s">
        <v>1676</v>
      </c>
      <c r="G757" s="627" t="s">
        <v>1677</v>
      </c>
      <c r="H757" s="644">
        <v>1</v>
      </c>
      <c r="I757" s="644">
        <v>5753</v>
      </c>
      <c r="J757" s="627">
        <v>1</v>
      </c>
      <c r="K757" s="627">
        <v>5753</v>
      </c>
      <c r="L757" s="644"/>
      <c r="M757" s="644"/>
      <c r="N757" s="627"/>
      <c r="O757" s="627"/>
      <c r="P757" s="644"/>
      <c r="Q757" s="644"/>
      <c r="R757" s="632"/>
      <c r="S757" s="645"/>
    </row>
    <row r="758" spans="1:19" ht="14.4" customHeight="1" thickBot="1" x14ac:dyDescent="0.35">
      <c r="A758" s="634" t="s">
        <v>1400</v>
      </c>
      <c r="B758" s="635" t="s">
        <v>1424</v>
      </c>
      <c r="C758" s="635" t="s">
        <v>517</v>
      </c>
      <c r="D758" s="635" t="s">
        <v>680</v>
      </c>
      <c r="E758" s="635" t="s">
        <v>1407</v>
      </c>
      <c r="F758" s="635" t="s">
        <v>1678</v>
      </c>
      <c r="G758" s="635" t="s">
        <v>1679</v>
      </c>
      <c r="H758" s="646"/>
      <c r="I758" s="646"/>
      <c r="J758" s="635"/>
      <c r="K758" s="635"/>
      <c r="L758" s="646"/>
      <c r="M758" s="646"/>
      <c r="N758" s="635"/>
      <c r="O758" s="635"/>
      <c r="P758" s="646">
        <v>1</v>
      </c>
      <c r="Q758" s="646">
        <v>0</v>
      </c>
      <c r="R758" s="640"/>
      <c r="S758" s="647">
        <v>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57" bestFit="1" customWidth="1" collapsed="1"/>
    <col min="2" max="2" width="7.77734375" style="134" hidden="1" customWidth="1" outlineLevel="1"/>
    <col min="3" max="3" width="0.109375" style="157" hidden="1" customWidth="1"/>
    <col min="4" max="4" width="7.77734375" style="134" customWidth="1"/>
    <col min="5" max="5" width="5.44140625" style="157" hidden="1" customWidth="1"/>
    <col min="6" max="6" width="7.77734375" style="134" customWidth="1"/>
    <col min="7" max="7" width="7.77734375" style="239" customWidth="1" collapsed="1"/>
    <col min="8" max="8" width="7.77734375" style="134" hidden="1" customWidth="1" outlineLevel="1"/>
    <col min="9" max="9" width="5.44140625" style="157" hidden="1" customWidth="1"/>
    <col min="10" max="10" width="7.77734375" style="134" customWidth="1"/>
    <col min="11" max="11" width="5.44140625" style="157" hidden="1" customWidth="1"/>
    <col min="12" max="12" width="7.77734375" style="134" customWidth="1"/>
    <col min="13" max="13" width="7.77734375" style="239" customWidth="1" collapsed="1"/>
    <col min="14" max="14" width="7.77734375" style="134" hidden="1" customWidth="1" outlineLevel="1"/>
    <col min="15" max="15" width="5" style="157" hidden="1" customWidth="1"/>
    <col min="16" max="16" width="7.77734375" style="134" customWidth="1"/>
    <col min="17" max="17" width="5" style="157" hidden="1" customWidth="1"/>
    <col min="18" max="18" width="7.77734375" style="134" customWidth="1"/>
    <col min="19" max="19" width="7.77734375" style="239" customWidth="1"/>
    <col min="20" max="16384" width="8.88671875" style="157"/>
  </cols>
  <sheetData>
    <row r="1" spans="1:19" ht="18.600000000000001" customHeight="1" thickBot="1" x14ac:dyDescent="0.4">
      <c r="A1" s="374" t="s">
        <v>134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1:19" ht="14.4" customHeight="1" thickBot="1" x14ac:dyDescent="0.35">
      <c r="A2" s="265" t="s">
        <v>278</v>
      </c>
      <c r="B2" s="255"/>
      <c r="C2" s="139"/>
      <c r="D2" s="255"/>
      <c r="E2" s="139"/>
      <c r="F2" s="255"/>
      <c r="G2" s="256"/>
      <c r="H2" s="255"/>
      <c r="I2" s="139"/>
      <c r="J2" s="255"/>
      <c r="K2" s="139"/>
      <c r="L2" s="255"/>
      <c r="M2" s="256"/>
      <c r="N2" s="255"/>
      <c r="O2" s="139"/>
      <c r="P2" s="255"/>
      <c r="Q2" s="139"/>
      <c r="R2" s="255"/>
      <c r="S2" s="256"/>
    </row>
    <row r="3" spans="1:19" ht="14.4" customHeight="1" thickBot="1" x14ac:dyDescent="0.35">
      <c r="A3" s="249" t="s">
        <v>135</v>
      </c>
      <c r="B3" s="250">
        <f>SUBTOTAL(9,B6:B1048576)</f>
        <v>13826816</v>
      </c>
      <c r="C3" s="251">
        <f t="shared" ref="C3:R3" si="0">SUBTOTAL(9,C6:C1048576)</f>
        <v>26</v>
      </c>
      <c r="D3" s="251">
        <f t="shared" si="0"/>
        <v>14906889</v>
      </c>
      <c r="E3" s="251">
        <f t="shared" si="0"/>
        <v>30.966152950447587</v>
      </c>
      <c r="F3" s="251">
        <f t="shared" si="0"/>
        <v>14705627</v>
      </c>
      <c r="G3" s="254">
        <f>IF(D3&lt;&gt;0,F3/D3,"")</f>
        <v>0.98649872552213946</v>
      </c>
      <c r="H3" s="250">
        <f t="shared" si="0"/>
        <v>9983919.9700000007</v>
      </c>
      <c r="I3" s="251">
        <f t="shared" si="0"/>
        <v>25</v>
      </c>
      <c r="J3" s="251">
        <f t="shared" si="0"/>
        <v>12843079.210000001</v>
      </c>
      <c r="K3" s="251">
        <f t="shared" si="0"/>
        <v>81.491325827764967</v>
      </c>
      <c r="L3" s="251">
        <f t="shared" si="0"/>
        <v>8291561.959999999</v>
      </c>
      <c r="M3" s="252">
        <f>IF(J3&lt;&gt;0,L3/J3,"")</f>
        <v>0.64560545212116605</v>
      </c>
      <c r="N3" s="253">
        <f t="shared" si="0"/>
        <v>0</v>
      </c>
      <c r="O3" s="251">
        <f t="shared" si="0"/>
        <v>0</v>
      </c>
      <c r="P3" s="251">
        <f t="shared" si="0"/>
        <v>0</v>
      </c>
      <c r="Q3" s="251">
        <f t="shared" si="0"/>
        <v>0</v>
      </c>
      <c r="R3" s="251">
        <f t="shared" si="0"/>
        <v>0</v>
      </c>
      <c r="S3" s="252" t="str">
        <f>IF(P3&lt;&gt;0,R3/P3,"")</f>
        <v/>
      </c>
    </row>
    <row r="4" spans="1:19" ht="14.4" customHeight="1" x14ac:dyDescent="0.3">
      <c r="A4" s="473" t="s">
        <v>112</v>
      </c>
      <c r="B4" s="474" t="s">
        <v>106</v>
      </c>
      <c r="C4" s="475"/>
      <c r="D4" s="475"/>
      <c r="E4" s="475"/>
      <c r="F4" s="475"/>
      <c r="G4" s="477"/>
      <c r="H4" s="474" t="s">
        <v>107</v>
      </c>
      <c r="I4" s="475"/>
      <c r="J4" s="475"/>
      <c r="K4" s="475"/>
      <c r="L4" s="475"/>
      <c r="M4" s="477"/>
      <c r="N4" s="474" t="s">
        <v>108</v>
      </c>
      <c r="O4" s="475"/>
      <c r="P4" s="475"/>
      <c r="Q4" s="475"/>
      <c r="R4" s="475"/>
      <c r="S4" s="477"/>
    </row>
    <row r="5" spans="1:19" ht="14.4" customHeight="1" thickBot="1" x14ac:dyDescent="0.35">
      <c r="A5" s="660"/>
      <c r="B5" s="661">
        <v>2015</v>
      </c>
      <c r="C5" s="662"/>
      <c r="D5" s="662">
        <v>2018</v>
      </c>
      <c r="E5" s="662"/>
      <c r="F5" s="662">
        <v>2019</v>
      </c>
      <c r="G5" s="700" t="s">
        <v>2</v>
      </c>
      <c r="H5" s="661">
        <v>2015</v>
      </c>
      <c r="I5" s="662"/>
      <c r="J5" s="662">
        <v>2018</v>
      </c>
      <c r="K5" s="662"/>
      <c r="L5" s="662">
        <v>2019</v>
      </c>
      <c r="M5" s="700" t="s">
        <v>2</v>
      </c>
      <c r="N5" s="661">
        <v>2015</v>
      </c>
      <c r="O5" s="662"/>
      <c r="P5" s="662">
        <v>2018</v>
      </c>
      <c r="Q5" s="662"/>
      <c r="R5" s="662">
        <v>2019</v>
      </c>
      <c r="S5" s="700" t="s">
        <v>2</v>
      </c>
    </row>
    <row r="6" spans="1:19" ht="14.4" customHeight="1" x14ac:dyDescent="0.3">
      <c r="A6" s="651" t="s">
        <v>1682</v>
      </c>
      <c r="B6" s="682">
        <v>958106</v>
      </c>
      <c r="C6" s="620">
        <v>1</v>
      </c>
      <c r="D6" s="682">
        <v>911460</v>
      </c>
      <c r="E6" s="620">
        <v>0.95131436396390379</v>
      </c>
      <c r="F6" s="682">
        <v>678862</v>
      </c>
      <c r="G6" s="625">
        <v>0.70854581852112397</v>
      </c>
      <c r="H6" s="682">
        <v>479611.83999999997</v>
      </c>
      <c r="I6" s="620">
        <v>1</v>
      </c>
      <c r="J6" s="682">
        <v>575555.24000000011</v>
      </c>
      <c r="K6" s="620">
        <v>1.2000438521284216</v>
      </c>
      <c r="L6" s="682">
        <v>142190.12</v>
      </c>
      <c r="M6" s="625">
        <v>0.29646916139518159</v>
      </c>
      <c r="N6" s="682"/>
      <c r="O6" s="620"/>
      <c r="P6" s="682"/>
      <c r="Q6" s="620"/>
      <c r="R6" s="682"/>
      <c r="S6" s="150"/>
    </row>
    <row r="7" spans="1:19" ht="14.4" customHeight="1" x14ac:dyDescent="0.3">
      <c r="A7" s="652" t="s">
        <v>1683</v>
      </c>
      <c r="B7" s="684">
        <v>694917</v>
      </c>
      <c r="C7" s="627">
        <v>1</v>
      </c>
      <c r="D7" s="684">
        <v>765429</v>
      </c>
      <c r="E7" s="627">
        <v>1.1014682328968783</v>
      </c>
      <c r="F7" s="684">
        <v>766605</v>
      </c>
      <c r="G7" s="632">
        <v>1.1031605213284463</v>
      </c>
      <c r="H7" s="684">
        <v>864455.01000000013</v>
      </c>
      <c r="I7" s="627">
        <v>1</v>
      </c>
      <c r="J7" s="684">
        <v>908263.84000000032</v>
      </c>
      <c r="K7" s="627">
        <v>1.050677975710963</v>
      </c>
      <c r="L7" s="684">
        <v>290586.81000000006</v>
      </c>
      <c r="M7" s="632">
        <v>0.33615029890335185</v>
      </c>
      <c r="N7" s="684"/>
      <c r="O7" s="627"/>
      <c r="P7" s="684"/>
      <c r="Q7" s="627"/>
      <c r="R7" s="684"/>
      <c r="S7" s="633"/>
    </row>
    <row r="8" spans="1:19" ht="14.4" customHeight="1" x14ac:dyDescent="0.3">
      <c r="A8" s="652" t="s">
        <v>1684</v>
      </c>
      <c r="B8" s="684">
        <v>845041</v>
      </c>
      <c r="C8" s="627">
        <v>1</v>
      </c>
      <c r="D8" s="684">
        <v>787862</v>
      </c>
      <c r="E8" s="627">
        <v>0.93233582749239385</v>
      </c>
      <c r="F8" s="684">
        <v>942104</v>
      </c>
      <c r="G8" s="632">
        <v>1.1148618824412071</v>
      </c>
      <c r="H8" s="684">
        <v>320262.03000000003</v>
      </c>
      <c r="I8" s="627">
        <v>1</v>
      </c>
      <c r="J8" s="684">
        <v>200102.50000000003</v>
      </c>
      <c r="K8" s="627">
        <v>0.62480869180776755</v>
      </c>
      <c r="L8" s="684">
        <v>211891.82999999996</v>
      </c>
      <c r="M8" s="632">
        <v>0.66162020518011433</v>
      </c>
      <c r="N8" s="684"/>
      <c r="O8" s="627"/>
      <c r="P8" s="684"/>
      <c r="Q8" s="627"/>
      <c r="R8" s="684"/>
      <c r="S8" s="633"/>
    </row>
    <row r="9" spans="1:19" ht="14.4" customHeight="1" x14ac:dyDescent="0.3">
      <c r="A9" s="652" t="s">
        <v>1685</v>
      </c>
      <c r="B9" s="684">
        <v>467330</v>
      </c>
      <c r="C9" s="627">
        <v>1</v>
      </c>
      <c r="D9" s="684">
        <v>523531</v>
      </c>
      <c r="E9" s="627">
        <v>1.1202597736075151</v>
      </c>
      <c r="F9" s="684">
        <v>485918</v>
      </c>
      <c r="G9" s="632">
        <v>1.039774891404361</v>
      </c>
      <c r="H9" s="684">
        <v>392819.8600000001</v>
      </c>
      <c r="I9" s="627">
        <v>1</v>
      </c>
      <c r="J9" s="684">
        <v>495382.95999999985</v>
      </c>
      <c r="K9" s="627">
        <v>1.261094487432483</v>
      </c>
      <c r="L9" s="684">
        <v>324065.55999999994</v>
      </c>
      <c r="M9" s="632">
        <v>0.82497244411216852</v>
      </c>
      <c r="N9" s="684"/>
      <c r="O9" s="627"/>
      <c r="P9" s="684"/>
      <c r="Q9" s="627"/>
      <c r="R9" s="684"/>
      <c r="S9" s="633"/>
    </row>
    <row r="10" spans="1:19" ht="14.4" customHeight="1" x14ac:dyDescent="0.3">
      <c r="A10" s="652" t="s">
        <v>1686</v>
      </c>
      <c r="B10" s="684">
        <v>2964527</v>
      </c>
      <c r="C10" s="627">
        <v>1</v>
      </c>
      <c r="D10" s="684">
        <v>3520236</v>
      </c>
      <c r="E10" s="627">
        <v>1.1874528381762082</v>
      </c>
      <c r="F10" s="684">
        <v>3525806</v>
      </c>
      <c r="G10" s="632">
        <v>1.1893317213842207</v>
      </c>
      <c r="H10" s="684">
        <v>3623077.9199999981</v>
      </c>
      <c r="I10" s="627">
        <v>1</v>
      </c>
      <c r="J10" s="684">
        <v>4925015.5500000017</v>
      </c>
      <c r="K10" s="627">
        <v>1.3593457437978602</v>
      </c>
      <c r="L10" s="684">
        <v>2623102.149999998</v>
      </c>
      <c r="M10" s="632">
        <v>0.72399827106119741</v>
      </c>
      <c r="N10" s="684"/>
      <c r="O10" s="627"/>
      <c r="P10" s="684"/>
      <c r="Q10" s="627"/>
      <c r="R10" s="684"/>
      <c r="S10" s="633"/>
    </row>
    <row r="11" spans="1:19" ht="14.4" customHeight="1" x14ac:dyDescent="0.3">
      <c r="A11" s="652" t="s">
        <v>1687</v>
      </c>
      <c r="B11" s="684">
        <v>1090447</v>
      </c>
      <c r="C11" s="627">
        <v>1</v>
      </c>
      <c r="D11" s="684">
        <v>1224773</v>
      </c>
      <c r="E11" s="627">
        <v>1.1231843455023491</v>
      </c>
      <c r="F11" s="684">
        <v>1263359</v>
      </c>
      <c r="G11" s="632">
        <v>1.1585698342056057</v>
      </c>
      <c r="H11" s="684">
        <v>1447826.9800000002</v>
      </c>
      <c r="I11" s="627">
        <v>1</v>
      </c>
      <c r="J11" s="684">
        <v>2003611.5299999998</v>
      </c>
      <c r="K11" s="627">
        <v>1.3838749779341724</v>
      </c>
      <c r="L11" s="684">
        <v>975948.02000000037</v>
      </c>
      <c r="M11" s="632">
        <v>0.6740777962294916</v>
      </c>
      <c r="N11" s="684"/>
      <c r="O11" s="627"/>
      <c r="P11" s="684"/>
      <c r="Q11" s="627"/>
      <c r="R11" s="684"/>
      <c r="S11" s="633"/>
    </row>
    <row r="12" spans="1:19" ht="14.4" customHeight="1" x14ac:dyDescent="0.3">
      <c r="A12" s="652" t="s">
        <v>1688</v>
      </c>
      <c r="B12" s="684">
        <v>272026</v>
      </c>
      <c r="C12" s="627">
        <v>1</v>
      </c>
      <c r="D12" s="684">
        <v>168551</v>
      </c>
      <c r="E12" s="627">
        <v>0.61961356635027531</v>
      </c>
      <c r="F12" s="684">
        <v>407839</v>
      </c>
      <c r="G12" s="632">
        <v>1.4992647761611022</v>
      </c>
      <c r="H12" s="684">
        <v>38029.740000000013</v>
      </c>
      <c r="I12" s="627">
        <v>1</v>
      </c>
      <c r="J12" s="684">
        <v>8892.15</v>
      </c>
      <c r="K12" s="627">
        <v>0.23382095170779491</v>
      </c>
      <c r="L12" s="684">
        <v>191461.56</v>
      </c>
      <c r="M12" s="632">
        <v>5.0345219294162922</v>
      </c>
      <c r="N12" s="684"/>
      <c r="O12" s="627"/>
      <c r="P12" s="684"/>
      <c r="Q12" s="627"/>
      <c r="R12" s="684"/>
      <c r="S12" s="633"/>
    </row>
    <row r="13" spans="1:19" ht="14.4" customHeight="1" x14ac:dyDescent="0.3">
      <c r="A13" s="652" t="s">
        <v>1689</v>
      </c>
      <c r="B13" s="684">
        <v>242984</v>
      </c>
      <c r="C13" s="627">
        <v>1</v>
      </c>
      <c r="D13" s="684">
        <v>184348</v>
      </c>
      <c r="E13" s="627">
        <v>0.75868369933822799</v>
      </c>
      <c r="F13" s="684">
        <v>263631</v>
      </c>
      <c r="G13" s="632">
        <v>1.0849726730978171</v>
      </c>
      <c r="H13" s="684">
        <v>160203.93</v>
      </c>
      <c r="I13" s="627">
        <v>1</v>
      </c>
      <c r="J13" s="684">
        <v>129014.17000000001</v>
      </c>
      <c r="K13" s="627">
        <v>0.80531214184321209</v>
      </c>
      <c r="L13" s="684">
        <v>106413.86</v>
      </c>
      <c r="M13" s="632">
        <v>0.66424000959277341</v>
      </c>
      <c r="N13" s="684"/>
      <c r="O13" s="627"/>
      <c r="P13" s="684"/>
      <c r="Q13" s="627"/>
      <c r="R13" s="684"/>
      <c r="S13" s="633"/>
    </row>
    <row r="14" spans="1:19" ht="14.4" customHeight="1" x14ac:dyDescent="0.3">
      <c r="A14" s="652" t="s">
        <v>1690</v>
      </c>
      <c r="B14" s="684">
        <v>43179</v>
      </c>
      <c r="C14" s="627">
        <v>1</v>
      </c>
      <c r="D14" s="684">
        <v>92885</v>
      </c>
      <c r="E14" s="627">
        <v>2.1511614442205702</v>
      </c>
      <c r="F14" s="684">
        <v>30742</v>
      </c>
      <c r="G14" s="632">
        <v>0.71196646517983275</v>
      </c>
      <c r="H14" s="684">
        <v>871.96</v>
      </c>
      <c r="I14" s="627">
        <v>1</v>
      </c>
      <c r="J14" s="684">
        <v>682.13</v>
      </c>
      <c r="K14" s="627">
        <v>0.78229505940639477</v>
      </c>
      <c r="L14" s="684">
        <v>518.58999999999992</v>
      </c>
      <c r="M14" s="632">
        <v>0.59474058443047839</v>
      </c>
      <c r="N14" s="684"/>
      <c r="O14" s="627"/>
      <c r="P14" s="684"/>
      <c r="Q14" s="627"/>
      <c r="R14" s="684"/>
      <c r="S14" s="633"/>
    </row>
    <row r="15" spans="1:19" ht="14.4" customHeight="1" x14ac:dyDescent="0.3">
      <c r="A15" s="652" t="s">
        <v>1691</v>
      </c>
      <c r="B15" s="684">
        <v>405409</v>
      </c>
      <c r="C15" s="627">
        <v>1</v>
      </c>
      <c r="D15" s="684">
        <v>502416</v>
      </c>
      <c r="E15" s="627">
        <v>1.2392818117012696</v>
      </c>
      <c r="F15" s="684">
        <v>462006</v>
      </c>
      <c r="G15" s="632">
        <v>1.1396046955050332</v>
      </c>
      <c r="H15" s="684">
        <v>100451.82</v>
      </c>
      <c r="I15" s="627">
        <v>1</v>
      </c>
      <c r="J15" s="684">
        <v>16021.230000000003</v>
      </c>
      <c r="K15" s="627">
        <v>0.15949168467032257</v>
      </c>
      <c r="L15" s="684">
        <v>33811.780000000006</v>
      </c>
      <c r="M15" s="632">
        <v>0.33659698749111766</v>
      </c>
      <c r="N15" s="684"/>
      <c r="O15" s="627"/>
      <c r="P15" s="684"/>
      <c r="Q15" s="627"/>
      <c r="R15" s="684"/>
      <c r="S15" s="633"/>
    </row>
    <row r="16" spans="1:19" ht="14.4" customHeight="1" x14ac:dyDescent="0.3">
      <c r="A16" s="652" t="s">
        <v>1692</v>
      </c>
      <c r="B16" s="684">
        <v>146345</v>
      </c>
      <c r="C16" s="627">
        <v>1</v>
      </c>
      <c r="D16" s="684">
        <v>202304</v>
      </c>
      <c r="E16" s="627">
        <v>1.3823772592162356</v>
      </c>
      <c r="F16" s="684">
        <v>198593</v>
      </c>
      <c r="G16" s="632">
        <v>1.3570193720318426</v>
      </c>
      <c r="H16" s="684">
        <v>3357.45</v>
      </c>
      <c r="I16" s="627">
        <v>1</v>
      </c>
      <c r="J16" s="684">
        <v>57206.85</v>
      </c>
      <c r="K16" s="627">
        <v>17.038779430818032</v>
      </c>
      <c r="L16" s="684">
        <v>2665.54</v>
      </c>
      <c r="M16" s="632">
        <v>0.79391800324651152</v>
      </c>
      <c r="N16" s="684"/>
      <c r="O16" s="627"/>
      <c r="P16" s="684"/>
      <c r="Q16" s="627"/>
      <c r="R16" s="684"/>
      <c r="S16" s="633"/>
    </row>
    <row r="17" spans="1:19" ht="14.4" customHeight="1" x14ac:dyDescent="0.3">
      <c r="A17" s="652" t="s">
        <v>1693</v>
      </c>
      <c r="B17" s="684">
        <v>176708</v>
      </c>
      <c r="C17" s="627">
        <v>1</v>
      </c>
      <c r="D17" s="684">
        <v>176929</v>
      </c>
      <c r="E17" s="627">
        <v>1.0012506507911356</v>
      </c>
      <c r="F17" s="684">
        <v>332955</v>
      </c>
      <c r="G17" s="632">
        <v>1.8842101093329109</v>
      </c>
      <c r="H17" s="684">
        <v>18510.489999999998</v>
      </c>
      <c r="I17" s="627">
        <v>1</v>
      </c>
      <c r="J17" s="684">
        <v>10036.32</v>
      </c>
      <c r="K17" s="627">
        <v>0.54219634380289239</v>
      </c>
      <c r="L17" s="684">
        <v>211476.37999999995</v>
      </c>
      <c r="M17" s="632">
        <v>11.424677574715741</v>
      </c>
      <c r="N17" s="684"/>
      <c r="O17" s="627"/>
      <c r="P17" s="684"/>
      <c r="Q17" s="627"/>
      <c r="R17" s="684"/>
      <c r="S17" s="633"/>
    </row>
    <row r="18" spans="1:19" ht="14.4" customHeight="1" x14ac:dyDescent="0.3">
      <c r="A18" s="652" t="s">
        <v>1694</v>
      </c>
      <c r="B18" s="684">
        <v>49848</v>
      </c>
      <c r="C18" s="627">
        <v>1</v>
      </c>
      <c r="D18" s="684">
        <v>67212</v>
      </c>
      <c r="E18" s="627">
        <v>1.348338950409244</v>
      </c>
      <c r="F18" s="684">
        <v>56303</v>
      </c>
      <c r="G18" s="632">
        <v>1.129493660728615</v>
      </c>
      <c r="H18" s="684">
        <v>7371.99</v>
      </c>
      <c r="I18" s="627">
        <v>1</v>
      </c>
      <c r="J18" s="684">
        <v>5946.81</v>
      </c>
      <c r="K18" s="627">
        <v>0.80667635197551824</v>
      </c>
      <c r="L18" s="684">
        <v>17654.989999999998</v>
      </c>
      <c r="M18" s="632">
        <v>2.3948743826293848</v>
      </c>
      <c r="N18" s="684"/>
      <c r="O18" s="627"/>
      <c r="P18" s="684"/>
      <c r="Q18" s="627"/>
      <c r="R18" s="684"/>
      <c r="S18" s="633"/>
    </row>
    <row r="19" spans="1:19" ht="14.4" customHeight="1" x14ac:dyDescent="0.3">
      <c r="A19" s="652" t="s">
        <v>1695</v>
      </c>
      <c r="B19" s="684">
        <v>6301</v>
      </c>
      <c r="C19" s="627">
        <v>1</v>
      </c>
      <c r="D19" s="684">
        <v>20201</v>
      </c>
      <c r="E19" s="627">
        <v>3.2059990477701952</v>
      </c>
      <c r="F19" s="684">
        <v>10797</v>
      </c>
      <c r="G19" s="632">
        <v>1.7135375337248056</v>
      </c>
      <c r="H19" s="684"/>
      <c r="I19" s="627"/>
      <c r="J19" s="684"/>
      <c r="K19" s="627"/>
      <c r="L19" s="684"/>
      <c r="M19" s="632"/>
      <c r="N19" s="684"/>
      <c r="O19" s="627"/>
      <c r="P19" s="684"/>
      <c r="Q19" s="627"/>
      <c r="R19" s="684"/>
      <c r="S19" s="633"/>
    </row>
    <row r="20" spans="1:19" ht="14.4" customHeight="1" x14ac:dyDescent="0.3">
      <c r="A20" s="652" t="s">
        <v>1696</v>
      </c>
      <c r="B20" s="684">
        <v>594949</v>
      </c>
      <c r="C20" s="627">
        <v>1</v>
      </c>
      <c r="D20" s="684">
        <v>537127</v>
      </c>
      <c r="E20" s="627">
        <v>0.90281183765331141</v>
      </c>
      <c r="F20" s="684">
        <v>459785</v>
      </c>
      <c r="G20" s="632">
        <v>0.77281414037169571</v>
      </c>
      <c r="H20" s="684">
        <v>81425.98</v>
      </c>
      <c r="I20" s="627">
        <v>1</v>
      </c>
      <c r="J20" s="684">
        <v>26833.949999999993</v>
      </c>
      <c r="K20" s="627">
        <v>0.32955022463346456</v>
      </c>
      <c r="L20" s="684">
        <v>53126.98</v>
      </c>
      <c r="M20" s="632">
        <v>0.6524573606605657</v>
      </c>
      <c r="N20" s="684"/>
      <c r="O20" s="627"/>
      <c r="P20" s="684"/>
      <c r="Q20" s="627"/>
      <c r="R20" s="684"/>
      <c r="S20" s="633"/>
    </row>
    <row r="21" spans="1:19" ht="14.4" customHeight="1" x14ac:dyDescent="0.3">
      <c r="A21" s="652" t="s">
        <v>1697</v>
      </c>
      <c r="B21" s="684">
        <v>3038288</v>
      </c>
      <c r="C21" s="627">
        <v>1</v>
      </c>
      <c r="D21" s="684">
        <v>3454893</v>
      </c>
      <c r="E21" s="627">
        <v>1.137118337695439</v>
      </c>
      <c r="F21" s="684">
        <v>3235182</v>
      </c>
      <c r="G21" s="632">
        <v>1.0648042581875057</v>
      </c>
      <c r="H21" s="684">
        <v>2036516</v>
      </c>
      <c r="I21" s="627">
        <v>1</v>
      </c>
      <c r="J21" s="684">
        <v>2776215.4099999988</v>
      </c>
      <c r="K21" s="627">
        <v>1.3632180694873002</v>
      </c>
      <c r="L21" s="684">
        <v>2899295.8600000008</v>
      </c>
      <c r="M21" s="632">
        <v>1.4236548399325126</v>
      </c>
      <c r="N21" s="684"/>
      <c r="O21" s="627"/>
      <c r="P21" s="684"/>
      <c r="Q21" s="627"/>
      <c r="R21" s="684"/>
      <c r="S21" s="633"/>
    </row>
    <row r="22" spans="1:19" ht="14.4" customHeight="1" x14ac:dyDescent="0.3">
      <c r="A22" s="652" t="s">
        <v>1698</v>
      </c>
      <c r="B22" s="684">
        <v>40985</v>
      </c>
      <c r="C22" s="627">
        <v>1</v>
      </c>
      <c r="D22" s="684">
        <v>34029</v>
      </c>
      <c r="E22" s="627">
        <v>0.83027937050140299</v>
      </c>
      <c r="F22" s="684">
        <v>42504</v>
      </c>
      <c r="G22" s="632">
        <v>1.0370623398804442</v>
      </c>
      <c r="H22" s="684">
        <v>1139.07</v>
      </c>
      <c r="I22" s="627">
        <v>1</v>
      </c>
      <c r="J22" s="684">
        <v>504.19</v>
      </c>
      <c r="K22" s="627">
        <v>0.44263302518721415</v>
      </c>
      <c r="L22" s="684">
        <v>512.09</v>
      </c>
      <c r="M22" s="632">
        <v>0.44956850764219941</v>
      </c>
      <c r="N22" s="684"/>
      <c r="O22" s="627"/>
      <c r="P22" s="684"/>
      <c r="Q22" s="627"/>
      <c r="R22" s="684"/>
      <c r="S22" s="633"/>
    </row>
    <row r="23" spans="1:19" ht="14.4" customHeight="1" x14ac:dyDescent="0.3">
      <c r="A23" s="652" t="s">
        <v>1699</v>
      </c>
      <c r="B23" s="684">
        <v>14510</v>
      </c>
      <c r="C23" s="627">
        <v>1</v>
      </c>
      <c r="D23" s="684">
        <v>4514</v>
      </c>
      <c r="E23" s="627">
        <v>0.31109579600275672</v>
      </c>
      <c r="F23" s="684">
        <v>16175</v>
      </c>
      <c r="G23" s="632">
        <v>1.1147484493452791</v>
      </c>
      <c r="H23" s="684">
        <v>1708.21</v>
      </c>
      <c r="I23" s="627">
        <v>1</v>
      </c>
      <c r="J23" s="684"/>
      <c r="K23" s="627"/>
      <c r="L23" s="684">
        <v>893.9</v>
      </c>
      <c r="M23" s="632">
        <v>0.523296316026718</v>
      </c>
      <c r="N23" s="684"/>
      <c r="O23" s="627"/>
      <c r="P23" s="684"/>
      <c r="Q23" s="627"/>
      <c r="R23" s="684"/>
      <c r="S23" s="633"/>
    </row>
    <row r="24" spans="1:19" ht="14.4" customHeight="1" x14ac:dyDescent="0.3">
      <c r="A24" s="652" t="s">
        <v>1700</v>
      </c>
      <c r="B24" s="684">
        <v>329299</v>
      </c>
      <c r="C24" s="627">
        <v>1</v>
      </c>
      <c r="D24" s="684">
        <v>399134</v>
      </c>
      <c r="E24" s="627">
        <v>1.2120717038314723</v>
      </c>
      <c r="F24" s="684">
        <v>213162</v>
      </c>
      <c r="G24" s="632">
        <v>0.64732052025666642</v>
      </c>
      <c r="H24" s="684">
        <v>250904.97000000003</v>
      </c>
      <c r="I24" s="627">
        <v>1</v>
      </c>
      <c r="J24" s="684">
        <v>266397.96000000014</v>
      </c>
      <c r="K24" s="627">
        <v>1.0617484380640212</v>
      </c>
      <c r="L24" s="684">
        <v>58564.200000000004</v>
      </c>
      <c r="M24" s="632">
        <v>0.23341187701463226</v>
      </c>
      <c r="N24" s="684"/>
      <c r="O24" s="627"/>
      <c r="P24" s="684"/>
      <c r="Q24" s="627"/>
      <c r="R24" s="684"/>
      <c r="S24" s="633"/>
    </row>
    <row r="25" spans="1:19" ht="14.4" customHeight="1" x14ac:dyDescent="0.3">
      <c r="A25" s="652" t="s">
        <v>1701</v>
      </c>
      <c r="B25" s="684">
        <v>18007</v>
      </c>
      <c r="C25" s="627">
        <v>1</v>
      </c>
      <c r="D25" s="684">
        <v>61807</v>
      </c>
      <c r="E25" s="627">
        <v>3.4323874048980954</v>
      </c>
      <c r="F25" s="684">
        <v>16164</v>
      </c>
      <c r="G25" s="632">
        <v>0.8976509135336258</v>
      </c>
      <c r="H25" s="684">
        <v>3798.34</v>
      </c>
      <c r="I25" s="627">
        <v>1</v>
      </c>
      <c r="J25" s="684">
        <v>124272.16</v>
      </c>
      <c r="K25" s="627">
        <v>32.717492378249446</v>
      </c>
      <c r="L25" s="684">
        <v>1193.47</v>
      </c>
      <c r="M25" s="632">
        <v>0.31420831205210698</v>
      </c>
      <c r="N25" s="684"/>
      <c r="O25" s="627"/>
      <c r="P25" s="684"/>
      <c r="Q25" s="627"/>
      <c r="R25" s="684"/>
      <c r="S25" s="633"/>
    </row>
    <row r="26" spans="1:19" ht="14.4" customHeight="1" x14ac:dyDescent="0.3">
      <c r="A26" s="652" t="s">
        <v>1702</v>
      </c>
      <c r="B26" s="684">
        <v>68086</v>
      </c>
      <c r="C26" s="627">
        <v>1</v>
      </c>
      <c r="D26" s="684">
        <v>29734</v>
      </c>
      <c r="E26" s="627">
        <v>0.43671239314983989</v>
      </c>
      <c r="F26" s="684">
        <v>30243</v>
      </c>
      <c r="G26" s="632">
        <v>0.44418823252944806</v>
      </c>
      <c r="H26" s="684">
        <v>3540.4999999999995</v>
      </c>
      <c r="I26" s="627">
        <v>1</v>
      </c>
      <c r="J26" s="684">
        <v>2367.3199999999997</v>
      </c>
      <c r="K26" s="627">
        <v>0.66864002259567856</v>
      </c>
      <c r="L26" s="684">
        <v>196.66</v>
      </c>
      <c r="M26" s="632">
        <v>5.5545826860612914E-2</v>
      </c>
      <c r="N26" s="684"/>
      <c r="O26" s="627"/>
      <c r="P26" s="684"/>
      <c r="Q26" s="627"/>
      <c r="R26" s="684"/>
      <c r="S26" s="633"/>
    </row>
    <row r="27" spans="1:19" ht="14.4" customHeight="1" x14ac:dyDescent="0.3">
      <c r="A27" s="652" t="s">
        <v>1703</v>
      </c>
      <c r="B27" s="684">
        <v>90354</v>
      </c>
      <c r="C27" s="627">
        <v>1</v>
      </c>
      <c r="D27" s="684">
        <v>72802</v>
      </c>
      <c r="E27" s="627">
        <v>0.80574185979591384</v>
      </c>
      <c r="F27" s="684">
        <v>41772</v>
      </c>
      <c r="G27" s="632">
        <v>0.46231489474732718</v>
      </c>
      <c r="H27" s="684">
        <v>2987.17</v>
      </c>
      <c r="I27" s="627">
        <v>1</v>
      </c>
      <c r="J27" s="684">
        <v>9126.4600000000009</v>
      </c>
      <c r="K27" s="627">
        <v>3.0552194886799215</v>
      </c>
      <c r="L27" s="684">
        <v>1754.1200000000001</v>
      </c>
      <c r="M27" s="632">
        <v>0.58721800232326926</v>
      </c>
      <c r="N27" s="684"/>
      <c r="O27" s="627"/>
      <c r="P27" s="684"/>
      <c r="Q27" s="627"/>
      <c r="R27" s="684"/>
      <c r="S27" s="633"/>
    </row>
    <row r="28" spans="1:19" ht="14.4" customHeight="1" x14ac:dyDescent="0.3">
      <c r="A28" s="652" t="s">
        <v>1704</v>
      </c>
      <c r="B28" s="684">
        <v>607127</v>
      </c>
      <c r="C28" s="627">
        <v>1</v>
      </c>
      <c r="D28" s="684">
        <v>601949</v>
      </c>
      <c r="E28" s="627">
        <v>0.99147130666236227</v>
      </c>
      <c r="F28" s="684">
        <v>605363</v>
      </c>
      <c r="G28" s="632">
        <v>0.99709451235079316</v>
      </c>
      <c r="H28" s="684">
        <v>18642.750000000004</v>
      </c>
      <c r="I28" s="627">
        <v>1</v>
      </c>
      <c r="J28" s="684">
        <v>144217.78999999995</v>
      </c>
      <c r="K28" s="627">
        <v>7.7358646122487249</v>
      </c>
      <c r="L28" s="684">
        <v>39555.219999999994</v>
      </c>
      <c r="M28" s="632">
        <v>2.1217481326521028</v>
      </c>
      <c r="N28" s="684"/>
      <c r="O28" s="627"/>
      <c r="P28" s="684"/>
      <c r="Q28" s="627"/>
      <c r="R28" s="684"/>
      <c r="S28" s="633"/>
    </row>
    <row r="29" spans="1:19" ht="14.4" customHeight="1" x14ac:dyDescent="0.3">
      <c r="A29" s="652" t="s">
        <v>1705</v>
      </c>
      <c r="B29" s="684">
        <v>241537</v>
      </c>
      <c r="C29" s="627">
        <v>1</v>
      </c>
      <c r="D29" s="684">
        <v>213003</v>
      </c>
      <c r="E29" s="627">
        <v>0.8818648902652596</v>
      </c>
      <c r="F29" s="684">
        <v>182370</v>
      </c>
      <c r="G29" s="632">
        <v>0.75503960055809249</v>
      </c>
      <c r="H29" s="684">
        <v>10147.18</v>
      </c>
      <c r="I29" s="627">
        <v>1</v>
      </c>
      <c r="J29" s="684">
        <v>10756.869999999999</v>
      </c>
      <c r="K29" s="627">
        <v>1.060084673771432</v>
      </c>
      <c r="L29" s="684">
        <v>8537.41</v>
      </c>
      <c r="M29" s="632">
        <v>0.84135789450862208</v>
      </c>
      <c r="N29" s="684"/>
      <c r="O29" s="627"/>
      <c r="P29" s="684"/>
      <c r="Q29" s="627"/>
      <c r="R29" s="684"/>
      <c r="S29" s="633"/>
    </row>
    <row r="30" spans="1:19" ht="14.4" customHeight="1" x14ac:dyDescent="0.3">
      <c r="A30" s="652" t="s">
        <v>1706</v>
      </c>
      <c r="B30" s="684">
        <v>134395</v>
      </c>
      <c r="C30" s="627">
        <v>1</v>
      </c>
      <c r="D30" s="684">
        <v>172195</v>
      </c>
      <c r="E30" s="627">
        <v>1.2812604635589122</v>
      </c>
      <c r="F30" s="684">
        <v>157912</v>
      </c>
      <c r="G30" s="632">
        <v>1.174984188399866</v>
      </c>
      <c r="H30" s="684">
        <v>4605.1000000000004</v>
      </c>
      <c r="I30" s="627">
        <v>1</v>
      </c>
      <c r="J30" s="684">
        <v>21590.260000000002</v>
      </c>
      <c r="K30" s="627">
        <v>4.6883368439338993</v>
      </c>
      <c r="L30" s="684">
        <v>1689.1799999999998</v>
      </c>
      <c r="M30" s="632">
        <v>0.36680636685413992</v>
      </c>
      <c r="N30" s="684"/>
      <c r="O30" s="627"/>
      <c r="P30" s="684"/>
      <c r="Q30" s="627"/>
      <c r="R30" s="684"/>
      <c r="S30" s="633"/>
    </row>
    <row r="31" spans="1:19" ht="14.4" customHeight="1" thickBot="1" x14ac:dyDescent="0.35">
      <c r="A31" s="688" t="s">
        <v>1707</v>
      </c>
      <c r="B31" s="686">
        <v>286111</v>
      </c>
      <c r="C31" s="635">
        <v>1</v>
      </c>
      <c r="D31" s="686">
        <v>177565</v>
      </c>
      <c r="E31" s="635">
        <v>0.62061577499641751</v>
      </c>
      <c r="F31" s="686">
        <v>279475</v>
      </c>
      <c r="G31" s="640">
        <v>0.97680620458493383</v>
      </c>
      <c r="H31" s="686">
        <v>111653.68000000002</v>
      </c>
      <c r="I31" s="635">
        <v>1</v>
      </c>
      <c r="J31" s="686">
        <v>125065.56000000004</v>
      </c>
      <c r="K31" s="635">
        <v>1.1201203578780388</v>
      </c>
      <c r="L31" s="686">
        <v>94455.680000000008</v>
      </c>
      <c r="M31" s="640">
        <v>0.8459701462593977</v>
      </c>
      <c r="N31" s="686"/>
      <c r="O31" s="635"/>
      <c r="P31" s="686"/>
      <c r="Q31" s="635"/>
      <c r="R31" s="686"/>
      <c r="S31" s="64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50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57" bestFit="1" customWidth="1"/>
    <col min="2" max="2" width="8.6640625" style="157" bestFit="1" customWidth="1"/>
    <col min="3" max="3" width="2.109375" style="157" bestFit="1" customWidth="1"/>
    <col min="4" max="4" width="8" style="157" bestFit="1" customWidth="1"/>
    <col min="5" max="5" width="52.88671875" style="157" bestFit="1" customWidth="1" collapsed="1"/>
    <col min="6" max="7" width="11.109375" style="236" hidden="1" customWidth="1" outlineLevel="1"/>
    <col min="8" max="9" width="9.33203125" style="236" hidden="1" customWidth="1"/>
    <col min="10" max="11" width="11.109375" style="236" customWidth="1"/>
    <col min="12" max="13" width="9.33203125" style="236" hidden="1" customWidth="1"/>
    <col min="14" max="15" width="11.109375" style="236" customWidth="1"/>
    <col min="16" max="16" width="11.109375" style="239" customWidth="1"/>
    <col min="17" max="17" width="11.109375" style="236" customWidth="1"/>
    <col min="18" max="16384" width="8.88671875" style="157"/>
  </cols>
  <sheetData>
    <row r="1" spans="1:17" ht="18.600000000000001" customHeight="1" thickBot="1" x14ac:dyDescent="0.4">
      <c r="A1" s="362" t="s">
        <v>1928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17" ht="14.4" customHeight="1" thickBot="1" x14ac:dyDescent="0.35">
      <c r="A2" s="265" t="s">
        <v>278</v>
      </c>
      <c r="B2" s="158"/>
      <c r="C2" s="158"/>
      <c r="D2" s="158"/>
      <c r="E2" s="158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7"/>
    </row>
    <row r="3" spans="1:17" ht="14.4" customHeight="1" thickBot="1" x14ac:dyDescent="0.35">
      <c r="E3" s="100" t="s">
        <v>135</v>
      </c>
      <c r="F3" s="130">
        <f t="shared" ref="F3:O3" si="0">SUBTOTAL(9,F6:F1048576)</f>
        <v>15024.240000000003</v>
      </c>
      <c r="G3" s="131">
        <f t="shared" si="0"/>
        <v>23810735.969999999</v>
      </c>
      <c r="H3" s="131"/>
      <c r="I3" s="131"/>
      <c r="J3" s="131">
        <f t="shared" si="0"/>
        <v>15123.46</v>
      </c>
      <c r="K3" s="131">
        <f t="shared" si="0"/>
        <v>27749968.210000034</v>
      </c>
      <c r="L3" s="131"/>
      <c r="M3" s="131"/>
      <c r="N3" s="131">
        <f t="shared" si="0"/>
        <v>15639.36</v>
      </c>
      <c r="O3" s="131">
        <f t="shared" si="0"/>
        <v>22997188.960000012</v>
      </c>
      <c r="P3" s="75">
        <f>IF(K3=0,0,O3/K3)</f>
        <v>0.82872847946948991</v>
      </c>
      <c r="Q3" s="132">
        <f>IF(N3=0,0,O3/N3)</f>
        <v>1470.4686739099304</v>
      </c>
    </row>
    <row r="4" spans="1:17" ht="14.4" customHeight="1" x14ac:dyDescent="0.3">
      <c r="A4" s="482" t="s">
        <v>69</v>
      </c>
      <c r="B4" s="480" t="s">
        <v>102</v>
      </c>
      <c r="C4" s="482" t="s">
        <v>103</v>
      </c>
      <c r="D4" s="491" t="s">
        <v>104</v>
      </c>
      <c r="E4" s="483" t="s">
        <v>70</v>
      </c>
      <c r="F4" s="489">
        <v>2015</v>
      </c>
      <c r="G4" s="490"/>
      <c r="H4" s="133"/>
      <c r="I4" s="133"/>
      <c r="J4" s="489">
        <v>2018</v>
      </c>
      <c r="K4" s="490"/>
      <c r="L4" s="133"/>
      <c r="M4" s="133"/>
      <c r="N4" s="489">
        <v>2019</v>
      </c>
      <c r="O4" s="490"/>
      <c r="P4" s="492" t="s">
        <v>2</v>
      </c>
      <c r="Q4" s="481" t="s">
        <v>105</v>
      </c>
    </row>
    <row r="5" spans="1:17" ht="14.4" customHeight="1" thickBot="1" x14ac:dyDescent="0.35">
      <c r="A5" s="691"/>
      <c r="B5" s="689"/>
      <c r="C5" s="691"/>
      <c r="D5" s="701"/>
      <c r="E5" s="693"/>
      <c r="F5" s="702" t="s">
        <v>77</v>
      </c>
      <c r="G5" s="703" t="s">
        <v>14</v>
      </c>
      <c r="H5" s="704"/>
      <c r="I5" s="704"/>
      <c r="J5" s="702" t="s">
        <v>77</v>
      </c>
      <c r="K5" s="703" t="s">
        <v>14</v>
      </c>
      <c r="L5" s="704"/>
      <c r="M5" s="704"/>
      <c r="N5" s="702" t="s">
        <v>77</v>
      </c>
      <c r="O5" s="703" t="s">
        <v>14</v>
      </c>
      <c r="P5" s="705"/>
      <c r="Q5" s="698"/>
    </row>
    <row r="6" spans="1:17" ht="14.4" customHeight="1" x14ac:dyDescent="0.3">
      <c r="A6" s="619" t="s">
        <v>1708</v>
      </c>
      <c r="B6" s="620" t="s">
        <v>1424</v>
      </c>
      <c r="C6" s="620" t="s">
        <v>1425</v>
      </c>
      <c r="D6" s="620" t="s">
        <v>1428</v>
      </c>
      <c r="E6" s="620" t="s">
        <v>641</v>
      </c>
      <c r="F6" s="144">
        <v>1.34</v>
      </c>
      <c r="G6" s="144">
        <v>3628.76</v>
      </c>
      <c r="H6" s="144">
        <v>1</v>
      </c>
      <c r="I6" s="144">
        <v>2708.0298507462685</v>
      </c>
      <c r="J6" s="144">
        <v>6.6999999999999993</v>
      </c>
      <c r="K6" s="144">
        <v>17356.5</v>
      </c>
      <c r="L6" s="144">
        <v>4.7830388342023165</v>
      </c>
      <c r="M6" s="144">
        <v>2590.5223880597018</v>
      </c>
      <c r="N6" s="144"/>
      <c r="O6" s="144"/>
      <c r="P6" s="625"/>
      <c r="Q6" s="643"/>
    </row>
    <row r="7" spans="1:17" ht="14.4" customHeight="1" x14ac:dyDescent="0.3">
      <c r="A7" s="626" t="s">
        <v>1708</v>
      </c>
      <c r="B7" s="627" t="s">
        <v>1424</v>
      </c>
      <c r="C7" s="627" t="s">
        <v>1425</v>
      </c>
      <c r="D7" s="627" t="s">
        <v>1429</v>
      </c>
      <c r="E7" s="627" t="s">
        <v>641</v>
      </c>
      <c r="F7" s="644">
        <v>0.4</v>
      </c>
      <c r="G7" s="644">
        <v>2708.04</v>
      </c>
      <c r="H7" s="644">
        <v>1</v>
      </c>
      <c r="I7" s="644">
        <v>6770.0999999999995</v>
      </c>
      <c r="J7" s="644"/>
      <c r="K7" s="644"/>
      <c r="L7" s="644"/>
      <c r="M7" s="644"/>
      <c r="N7" s="644"/>
      <c r="O7" s="644"/>
      <c r="P7" s="632"/>
      <c r="Q7" s="645"/>
    </row>
    <row r="8" spans="1:17" ht="14.4" customHeight="1" x14ac:dyDescent="0.3">
      <c r="A8" s="626" t="s">
        <v>1708</v>
      </c>
      <c r="B8" s="627" t="s">
        <v>1424</v>
      </c>
      <c r="C8" s="627" t="s">
        <v>1425</v>
      </c>
      <c r="D8" s="627" t="s">
        <v>1560</v>
      </c>
      <c r="E8" s="627" t="s">
        <v>656</v>
      </c>
      <c r="F8" s="644">
        <v>0.14000000000000001</v>
      </c>
      <c r="G8" s="644">
        <v>692.15</v>
      </c>
      <c r="H8" s="644">
        <v>1</v>
      </c>
      <c r="I8" s="644">
        <v>4943.9285714285706</v>
      </c>
      <c r="J8" s="644">
        <v>0.08</v>
      </c>
      <c r="K8" s="644">
        <v>395.51</v>
      </c>
      <c r="L8" s="644">
        <v>0.57142237954200681</v>
      </c>
      <c r="M8" s="644">
        <v>4943.875</v>
      </c>
      <c r="N8" s="644"/>
      <c r="O8" s="644"/>
      <c r="P8" s="632"/>
      <c r="Q8" s="645"/>
    </row>
    <row r="9" spans="1:17" ht="14.4" customHeight="1" x14ac:dyDescent="0.3">
      <c r="A9" s="626" t="s">
        <v>1708</v>
      </c>
      <c r="B9" s="627" t="s">
        <v>1424</v>
      </c>
      <c r="C9" s="627" t="s">
        <v>1425</v>
      </c>
      <c r="D9" s="627" t="s">
        <v>1430</v>
      </c>
      <c r="E9" s="627" t="s">
        <v>1431</v>
      </c>
      <c r="F9" s="644">
        <v>18</v>
      </c>
      <c r="G9" s="644">
        <v>18086.87</v>
      </c>
      <c r="H9" s="644">
        <v>1</v>
      </c>
      <c r="I9" s="644">
        <v>1004.826111111111</v>
      </c>
      <c r="J9" s="644"/>
      <c r="K9" s="644"/>
      <c r="L9" s="644"/>
      <c r="M9" s="644"/>
      <c r="N9" s="644"/>
      <c r="O9" s="644"/>
      <c r="P9" s="632"/>
      <c r="Q9" s="645"/>
    </row>
    <row r="10" spans="1:17" ht="14.4" customHeight="1" x14ac:dyDescent="0.3">
      <c r="A10" s="626" t="s">
        <v>1708</v>
      </c>
      <c r="B10" s="627" t="s">
        <v>1424</v>
      </c>
      <c r="C10" s="627" t="s">
        <v>1425</v>
      </c>
      <c r="D10" s="627" t="s">
        <v>1432</v>
      </c>
      <c r="E10" s="627" t="s">
        <v>656</v>
      </c>
      <c r="F10" s="644">
        <v>1.04</v>
      </c>
      <c r="G10" s="644">
        <v>10283.36</v>
      </c>
      <c r="H10" s="644">
        <v>1</v>
      </c>
      <c r="I10" s="644">
        <v>9887.8461538461543</v>
      </c>
      <c r="J10" s="644">
        <v>1.34</v>
      </c>
      <c r="K10" s="644">
        <v>13249.769999999999</v>
      </c>
      <c r="L10" s="644">
        <v>1.2884669991131301</v>
      </c>
      <c r="M10" s="644">
        <v>9887.8880597014904</v>
      </c>
      <c r="N10" s="644">
        <v>1.1900000000000002</v>
      </c>
      <c r="O10" s="644">
        <v>10411.56</v>
      </c>
      <c r="P10" s="632">
        <v>1.0124667423877021</v>
      </c>
      <c r="Q10" s="645">
        <v>8749.2100840336116</v>
      </c>
    </row>
    <row r="11" spans="1:17" ht="14.4" customHeight="1" x14ac:dyDescent="0.3">
      <c r="A11" s="626" t="s">
        <v>1708</v>
      </c>
      <c r="B11" s="627" t="s">
        <v>1424</v>
      </c>
      <c r="C11" s="627" t="s">
        <v>1425</v>
      </c>
      <c r="D11" s="627" t="s">
        <v>1434</v>
      </c>
      <c r="E11" s="627" t="s">
        <v>565</v>
      </c>
      <c r="F11" s="644">
        <v>21</v>
      </c>
      <c r="G11" s="644">
        <v>17712.66</v>
      </c>
      <c r="H11" s="644">
        <v>1</v>
      </c>
      <c r="I11" s="644">
        <v>843.46</v>
      </c>
      <c r="J11" s="644">
        <v>12</v>
      </c>
      <c r="K11" s="644">
        <v>10121.52</v>
      </c>
      <c r="L11" s="644">
        <v>0.57142857142857151</v>
      </c>
      <c r="M11" s="644">
        <v>843.46</v>
      </c>
      <c r="N11" s="644">
        <v>14</v>
      </c>
      <c r="O11" s="644">
        <v>7238</v>
      </c>
      <c r="P11" s="632">
        <v>0.40863427627470972</v>
      </c>
      <c r="Q11" s="645">
        <v>517</v>
      </c>
    </row>
    <row r="12" spans="1:17" ht="14.4" customHeight="1" x14ac:dyDescent="0.3">
      <c r="A12" s="626" t="s">
        <v>1708</v>
      </c>
      <c r="B12" s="627" t="s">
        <v>1424</v>
      </c>
      <c r="C12" s="627" t="s">
        <v>1425</v>
      </c>
      <c r="D12" s="627" t="s">
        <v>1435</v>
      </c>
      <c r="E12" s="627" t="s">
        <v>565</v>
      </c>
      <c r="F12" s="644">
        <v>2</v>
      </c>
      <c r="G12" s="644">
        <v>3373.84</v>
      </c>
      <c r="H12" s="644">
        <v>1</v>
      </c>
      <c r="I12" s="644">
        <v>1686.92</v>
      </c>
      <c r="J12" s="644"/>
      <c r="K12" s="644"/>
      <c r="L12" s="644"/>
      <c r="M12" s="644"/>
      <c r="N12" s="644"/>
      <c r="O12" s="644"/>
      <c r="P12" s="632"/>
      <c r="Q12" s="645"/>
    </row>
    <row r="13" spans="1:17" ht="14.4" customHeight="1" x14ac:dyDescent="0.3">
      <c r="A13" s="626" t="s">
        <v>1708</v>
      </c>
      <c r="B13" s="627" t="s">
        <v>1424</v>
      </c>
      <c r="C13" s="627" t="s">
        <v>1425</v>
      </c>
      <c r="D13" s="627" t="s">
        <v>1438</v>
      </c>
      <c r="E13" s="627" t="s">
        <v>1437</v>
      </c>
      <c r="F13" s="644">
        <v>0.38</v>
      </c>
      <c r="G13" s="644">
        <v>3456.16</v>
      </c>
      <c r="H13" s="644">
        <v>1</v>
      </c>
      <c r="I13" s="644">
        <v>9095.1578947368416</v>
      </c>
      <c r="J13" s="644"/>
      <c r="K13" s="644"/>
      <c r="L13" s="644"/>
      <c r="M13" s="644"/>
      <c r="N13" s="644"/>
      <c r="O13" s="644"/>
      <c r="P13" s="632"/>
      <c r="Q13" s="645"/>
    </row>
    <row r="14" spans="1:17" ht="14.4" customHeight="1" x14ac:dyDescent="0.3">
      <c r="A14" s="626" t="s">
        <v>1708</v>
      </c>
      <c r="B14" s="627" t="s">
        <v>1424</v>
      </c>
      <c r="C14" s="627" t="s">
        <v>1425</v>
      </c>
      <c r="D14" s="627" t="s">
        <v>1439</v>
      </c>
      <c r="E14" s="627" t="s">
        <v>1440</v>
      </c>
      <c r="F14" s="644">
        <v>0.2</v>
      </c>
      <c r="G14" s="644">
        <v>389.86</v>
      </c>
      <c r="H14" s="644">
        <v>1</v>
      </c>
      <c r="I14" s="644">
        <v>1949.3</v>
      </c>
      <c r="J14" s="644"/>
      <c r="K14" s="644"/>
      <c r="L14" s="644"/>
      <c r="M14" s="644"/>
      <c r="N14" s="644"/>
      <c r="O14" s="644"/>
      <c r="P14" s="632"/>
      <c r="Q14" s="645"/>
    </row>
    <row r="15" spans="1:17" ht="14.4" customHeight="1" x14ac:dyDescent="0.3">
      <c r="A15" s="626" t="s">
        <v>1708</v>
      </c>
      <c r="B15" s="627" t="s">
        <v>1424</v>
      </c>
      <c r="C15" s="627" t="s">
        <v>1425</v>
      </c>
      <c r="D15" s="627" t="s">
        <v>1441</v>
      </c>
      <c r="E15" s="627" t="s">
        <v>1437</v>
      </c>
      <c r="F15" s="644">
        <v>8.65</v>
      </c>
      <c r="G15" s="644">
        <v>15734.64</v>
      </c>
      <c r="H15" s="644">
        <v>1</v>
      </c>
      <c r="I15" s="644">
        <v>1819.0335260115605</v>
      </c>
      <c r="J15" s="644">
        <v>9.9999999999999982</v>
      </c>
      <c r="K15" s="644">
        <v>18190.38</v>
      </c>
      <c r="L15" s="644">
        <v>1.1560722075624228</v>
      </c>
      <c r="M15" s="644">
        <v>1819.0380000000005</v>
      </c>
      <c r="N15" s="644"/>
      <c r="O15" s="644"/>
      <c r="P15" s="632"/>
      <c r="Q15" s="645"/>
    </row>
    <row r="16" spans="1:17" ht="14.4" customHeight="1" x14ac:dyDescent="0.3">
      <c r="A16" s="626" t="s">
        <v>1708</v>
      </c>
      <c r="B16" s="627" t="s">
        <v>1424</v>
      </c>
      <c r="C16" s="627" t="s">
        <v>1425</v>
      </c>
      <c r="D16" s="627" t="s">
        <v>1443</v>
      </c>
      <c r="E16" s="627" t="s">
        <v>573</v>
      </c>
      <c r="F16" s="644">
        <v>0.05</v>
      </c>
      <c r="G16" s="644">
        <v>45.19</v>
      </c>
      <c r="H16" s="644">
        <v>1</v>
      </c>
      <c r="I16" s="644">
        <v>903.8</v>
      </c>
      <c r="J16" s="644"/>
      <c r="K16" s="644"/>
      <c r="L16" s="644"/>
      <c r="M16" s="644"/>
      <c r="N16" s="644">
        <v>0.03</v>
      </c>
      <c r="O16" s="644">
        <v>21.56</v>
      </c>
      <c r="P16" s="632">
        <v>0.47709670281035627</v>
      </c>
      <c r="Q16" s="645">
        <v>718.66666666666663</v>
      </c>
    </row>
    <row r="17" spans="1:17" ht="14.4" customHeight="1" x14ac:dyDescent="0.3">
      <c r="A17" s="626" t="s">
        <v>1708</v>
      </c>
      <c r="B17" s="627" t="s">
        <v>1424</v>
      </c>
      <c r="C17" s="627" t="s">
        <v>1425</v>
      </c>
      <c r="D17" s="627" t="s">
        <v>1444</v>
      </c>
      <c r="E17" s="627" t="s">
        <v>1437</v>
      </c>
      <c r="F17" s="644">
        <v>0.34</v>
      </c>
      <c r="G17" s="644">
        <v>11277.980000000001</v>
      </c>
      <c r="H17" s="644">
        <v>1</v>
      </c>
      <c r="I17" s="644">
        <v>33170.529411764706</v>
      </c>
      <c r="J17" s="644">
        <v>0.77</v>
      </c>
      <c r="K17" s="644">
        <v>27758.450000000004</v>
      </c>
      <c r="L17" s="644">
        <v>2.4612962605005508</v>
      </c>
      <c r="M17" s="644">
        <v>36049.935064935067</v>
      </c>
      <c r="N17" s="644"/>
      <c r="O17" s="644"/>
      <c r="P17" s="632"/>
      <c r="Q17" s="645"/>
    </row>
    <row r="18" spans="1:17" ht="14.4" customHeight="1" x14ac:dyDescent="0.3">
      <c r="A18" s="626" t="s">
        <v>1708</v>
      </c>
      <c r="B18" s="627" t="s">
        <v>1424</v>
      </c>
      <c r="C18" s="627" t="s">
        <v>1425</v>
      </c>
      <c r="D18" s="627" t="s">
        <v>1445</v>
      </c>
      <c r="E18" s="627" t="s">
        <v>1437</v>
      </c>
      <c r="F18" s="644"/>
      <c r="G18" s="644"/>
      <c r="H18" s="644"/>
      <c r="I18" s="644"/>
      <c r="J18" s="644"/>
      <c r="K18" s="644"/>
      <c r="L18" s="644"/>
      <c r="M18" s="644"/>
      <c r="N18" s="644">
        <v>10.4</v>
      </c>
      <c r="O18" s="644">
        <v>6817.4000000000005</v>
      </c>
      <c r="P18" s="632"/>
      <c r="Q18" s="645">
        <v>655.51923076923083</v>
      </c>
    </row>
    <row r="19" spans="1:17" ht="14.4" customHeight="1" x14ac:dyDescent="0.3">
      <c r="A19" s="626" t="s">
        <v>1708</v>
      </c>
      <c r="B19" s="627" t="s">
        <v>1424</v>
      </c>
      <c r="C19" s="627" t="s">
        <v>1425</v>
      </c>
      <c r="D19" s="627" t="s">
        <v>1446</v>
      </c>
      <c r="E19" s="627" t="s">
        <v>1437</v>
      </c>
      <c r="F19" s="644"/>
      <c r="G19" s="644"/>
      <c r="H19" s="644"/>
      <c r="I19" s="644"/>
      <c r="J19" s="644"/>
      <c r="K19" s="644"/>
      <c r="L19" s="644"/>
      <c r="M19" s="644"/>
      <c r="N19" s="644">
        <v>0.46</v>
      </c>
      <c r="O19" s="644">
        <v>5172.16</v>
      </c>
      <c r="P19" s="632"/>
      <c r="Q19" s="645">
        <v>11243.82608695652</v>
      </c>
    </row>
    <row r="20" spans="1:17" ht="14.4" customHeight="1" x14ac:dyDescent="0.3">
      <c r="A20" s="626" t="s">
        <v>1708</v>
      </c>
      <c r="B20" s="627" t="s">
        <v>1424</v>
      </c>
      <c r="C20" s="627" t="s">
        <v>1425</v>
      </c>
      <c r="D20" s="627" t="s">
        <v>1448</v>
      </c>
      <c r="E20" s="627" t="s">
        <v>641</v>
      </c>
      <c r="F20" s="644"/>
      <c r="G20" s="644"/>
      <c r="H20" s="644"/>
      <c r="I20" s="644"/>
      <c r="J20" s="644"/>
      <c r="K20" s="644"/>
      <c r="L20" s="644"/>
      <c r="M20" s="644"/>
      <c r="N20" s="644">
        <v>2.67</v>
      </c>
      <c r="O20" s="644">
        <v>3889.0699999999997</v>
      </c>
      <c r="P20" s="632"/>
      <c r="Q20" s="645">
        <v>1456.5805243445693</v>
      </c>
    </row>
    <row r="21" spans="1:17" ht="14.4" customHeight="1" x14ac:dyDescent="0.3">
      <c r="A21" s="626" t="s">
        <v>1708</v>
      </c>
      <c r="B21" s="627" t="s">
        <v>1424</v>
      </c>
      <c r="C21" s="627" t="s">
        <v>1425</v>
      </c>
      <c r="D21" s="627" t="s">
        <v>1449</v>
      </c>
      <c r="E21" s="627" t="s">
        <v>641</v>
      </c>
      <c r="F21" s="644"/>
      <c r="G21" s="644"/>
      <c r="H21" s="644"/>
      <c r="I21" s="644"/>
      <c r="J21" s="644"/>
      <c r="K21" s="644"/>
      <c r="L21" s="644"/>
      <c r="M21" s="644"/>
      <c r="N21" s="644">
        <v>0.35</v>
      </c>
      <c r="O21" s="644">
        <v>1274.3699999999999</v>
      </c>
      <c r="P21" s="632"/>
      <c r="Q21" s="645">
        <v>3641.0571428571429</v>
      </c>
    </row>
    <row r="22" spans="1:17" ht="14.4" customHeight="1" x14ac:dyDescent="0.3">
      <c r="A22" s="626" t="s">
        <v>1708</v>
      </c>
      <c r="B22" s="627" t="s">
        <v>1424</v>
      </c>
      <c r="C22" s="627" t="s">
        <v>1402</v>
      </c>
      <c r="D22" s="627" t="s">
        <v>1587</v>
      </c>
      <c r="E22" s="627" t="s">
        <v>1588</v>
      </c>
      <c r="F22" s="644">
        <v>3</v>
      </c>
      <c r="G22" s="644">
        <v>2916.96</v>
      </c>
      <c r="H22" s="644">
        <v>1</v>
      </c>
      <c r="I22" s="644">
        <v>972.32</v>
      </c>
      <c r="J22" s="644">
        <v>3</v>
      </c>
      <c r="K22" s="644">
        <v>2916.96</v>
      </c>
      <c r="L22" s="644">
        <v>1</v>
      </c>
      <c r="M22" s="644">
        <v>972.32</v>
      </c>
      <c r="N22" s="644">
        <v>2</v>
      </c>
      <c r="O22" s="644">
        <v>1944.64</v>
      </c>
      <c r="P22" s="632">
        <v>0.66666666666666674</v>
      </c>
      <c r="Q22" s="645">
        <v>972.32</v>
      </c>
    </row>
    <row r="23" spans="1:17" ht="14.4" customHeight="1" x14ac:dyDescent="0.3">
      <c r="A23" s="626" t="s">
        <v>1708</v>
      </c>
      <c r="B23" s="627" t="s">
        <v>1424</v>
      </c>
      <c r="C23" s="627" t="s">
        <v>1402</v>
      </c>
      <c r="D23" s="627" t="s">
        <v>1589</v>
      </c>
      <c r="E23" s="627" t="s">
        <v>1588</v>
      </c>
      <c r="F23" s="644">
        <v>2</v>
      </c>
      <c r="G23" s="644">
        <v>3414.62</v>
      </c>
      <c r="H23" s="644">
        <v>1</v>
      </c>
      <c r="I23" s="644">
        <v>1707.31</v>
      </c>
      <c r="J23" s="644"/>
      <c r="K23" s="644"/>
      <c r="L23" s="644"/>
      <c r="M23" s="644"/>
      <c r="N23" s="644"/>
      <c r="O23" s="644"/>
      <c r="P23" s="632"/>
      <c r="Q23" s="645"/>
    </row>
    <row r="24" spans="1:17" ht="14.4" customHeight="1" x14ac:dyDescent="0.3">
      <c r="A24" s="626" t="s">
        <v>1708</v>
      </c>
      <c r="B24" s="627" t="s">
        <v>1424</v>
      </c>
      <c r="C24" s="627" t="s">
        <v>1402</v>
      </c>
      <c r="D24" s="627" t="s">
        <v>1590</v>
      </c>
      <c r="E24" s="627" t="s">
        <v>1588</v>
      </c>
      <c r="F24" s="644">
        <v>1</v>
      </c>
      <c r="G24" s="644">
        <v>2066.3000000000002</v>
      </c>
      <c r="H24" s="644">
        <v>1</v>
      </c>
      <c r="I24" s="644">
        <v>2066.3000000000002</v>
      </c>
      <c r="J24" s="644">
        <v>2</v>
      </c>
      <c r="K24" s="644">
        <v>4019</v>
      </c>
      <c r="L24" s="644">
        <v>1.9450225039926436</v>
      </c>
      <c r="M24" s="644">
        <v>2009.5</v>
      </c>
      <c r="N24" s="644"/>
      <c r="O24" s="644"/>
      <c r="P24" s="632"/>
      <c r="Q24" s="645"/>
    </row>
    <row r="25" spans="1:17" ht="14.4" customHeight="1" x14ac:dyDescent="0.3">
      <c r="A25" s="626" t="s">
        <v>1708</v>
      </c>
      <c r="B25" s="627" t="s">
        <v>1424</v>
      </c>
      <c r="C25" s="627" t="s">
        <v>1402</v>
      </c>
      <c r="D25" s="627" t="s">
        <v>1591</v>
      </c>
      <c r="E25" s="627" t="s">
        <v>1592</v>
      </c>
      <c r="F25" s="644">
        <v>3</v>
      </c>
      <c r="G25" s="644">
        <v>3083.2799999999997</v>
      </c>
      <c r="H25" s="644">
        <v>1</v>
      </c>
      <c r="I25" s="644">
        <v>1027.76</v>
      </c>
      <c r="J25" s="644">
        <v>2</v>
      </c>
      <c r="K25" s="644">
        <v>1878.28</v>
      </c>
      <c r="L25" s="644">
        <v>0.60918242910147635</v>
      </c>
      <c r="M25" s="644">
        <v>939.14</v>
      </c>
      <c r="N25" s="644">
        <v>2</v>
      </c>
      <c r="O25" s="644">
        <v>1878.28</v>
      </c>
      <c r="P25" s="632">
        <v>0.60918242910147635</v>
      </c>
      <c r="Q25" s="645">
        <v>939.14</v>
      </c>
    </row>
    <row r="26" spans="1:17" ht="14.4" customHeight="1" x14ac:dyDescent="0.3">
      <c r="A26" s="626" t="s">
        <v>1708</v>
      </c>
      <c r="B26" s="627" t="s">
        <v>1424</v>
      </c>
      <c r="C26" s="627" t="s">
        <v>1402</v>
      </c>
      <c r="D26" s="627" t="s">
        <v>1593</v>
      </c>
      <c r="E26" s="627" t="s">
        <v>1592</v>
      </c>
      <c r="F26" s="644">
        <v>1</v>
      </c>
      <c r="G26" s="644">
        <v>2141.85</v>
      </c>
      <c r="H26" s="644">
        <v>1</v>
      </c>
      <c r="I26" s="644">
        <v>2141.85</v>
      </c>
      <c r="J26" s="644">
        <v>1</v>
      </c>
      <c r="K26" s="644">
        <v>2031.2</v>
      </c>
      <c r="L26" s="644">
        <v>0.94833905268809682</v>
      </c>
      <c r="M26" s="644">
        <v>2031.2</v>
      </c>
      <c r="N26" s="644"/>
      <c r="O26" s="644"/>
      <c r="P26" s="632"/>
      <c r="Q26" s="645"/>
    </row>
    <row r="27" spans="1:17" ht="14.4" customHeight="1" x14ac:dyDescent="0.3">
      <c r="A27" s="626" t="s">
        <v>1708</v>
      </c>
      <c r="B27" s="627" t="s">
        <v>1424</v>
      </c>
      <c r="C27" s="627" t="s">
        <v>1402</v>
      </c>
      <c r="D27" s="627" t="s">
        <v>1709</v>
      </c>
      <c r="E27" s="627" t="s">
        <v>1710</v>
      </c>
      <c r="F27" s="644">
        <v>2</v>
      </c>
      <c r="G27" s="644">
        <v>17073.099999999999</v>
      </c>
      <c r="H27" s="644">
        <v>1</v>
      </c>
      <c r="I27" s="644">
        <v>8536.5499999999993</v>
      </c>
      <c r="J27" s="644"/>
      <c r="K27" s="644"/>
      <c r="L27" s="644"/>
      <c r="M27" s="644"/>
      <c r="N27" s="644">
        <v>2</v>
      </c>
      <c r="O27" s="644">
        <v>17073.099999999999</v>
      </c>
      <c r="P27" s="632">
        <v>1</v>
      </c>
      <c r="Q27" s="645">
        <v>8536.5499999999993</v>
      </c>
    </row>
    <row r="28" spans="1:17" ht="14.4" customHeight="1" x14ac:dyDescent="0.3">
      <c r="A28" s="626" t="s">
        <v>1708</v>
      </c>
      <c r="B28" s="627" t="s">
        <v>1424</v>
      </c>
      <c r="C28" s="627" t="s">
        <v>1402</v>
      </c>
      <c r="D28" s="627" t="s">
        <v>1596</v>
      </c>
      <c r="E28" s="627" t="s">
        <v>1597</v>
      </c>
      <c r="F28" s="644">
        <v>4</v>
      </c>
      <c r="G28" s="644">
        <v>8946</v>
      </c>
      <c r="H28" s="644">
        <v>1</v>
      </c>
      <c r="I28" s="644">
        <v>2236.5</v>
      </c>
      <c r="J28" s="644"/>
      <c r="K28" s="644"/>
      <c r="L28" s="644"/>
      <c r="M28" s="644"/>
      <c r="N28" s="644">
        <v>2</v>
      </c>
      <c r="O28" s="644">
        <v>4473</v>
      </c>
      <c r="P28" s="632">
        <v>0.5</v>
      </c>
      <c r="Q28" s="645">
        <v>2236.5</v>
      </c>
    </row>
    <row r="29" spans="1:17" ht="14.4" customHeight="1" x14ac:dyDescent="0.3">
      <c r="A29" s="626" t="s">
        <v>1708</v>
      </c>
      <c r="B29" s="627" t="s">
        <v>1424</v>
      </c>
      <c r="C29" s="627" t="s">
        <v>1402</v>
      </c>
      <c r="D29" s="627" t="s">
        <v>1711</v>
      </c>
      <c r="E29" s="627" t="s">
        <v>1588</v>
      </c>
      <c r="F29" s="644">
        <v>1</v>
      </c>
      <c r="G29" s="644">
        <v>1446.97</v>
      </c>
      <c r="H29" s="644">
        <v>1</v>
      </c>
      <c r="I29" s="644">
        <v>1446.97</v>
      </c>
      <c r="J29" s="644"/>
      <c r="K29" s="644"/>
      <c r="L29" s="644"/>
      <c r="M29" s="644"/>
      <c r="N29" s="644"/>
      <c r="O29" s="644"/>
      <c r="P29" s="632"/>
      <c r="Q29" s="645"/>
    </row>
    <row r="30" spans="1:17" ht="14.4" customHeight="1" x14ac:dyDescent="0.3">
      <c r="A30" s="626" t="s">
        <v>1708</v>
      </c>
      <c r="B30" s="627" t="s">
        <v>1424</v>
      </c>
      <c r="C30" s="627" t="s">
        <v>1402</v>
      </c>
      <c r="D30" s="627" t="s">
        <v>1712</v>
      </c>
      <c r="E30" s="627" t="s">
        <v>1713</v>
      </c>
      <c r="F30" s="644">
        <v>3</v>
      </c>
      <c r="G30" s="644">
        <v>57590.399999999994</v>
      </c>
      <c r="H30" s="644">
        <v>1</v>
      </c>
      <c r="I30" s="644">
        <v>19196.8</v>
      </c>
      <c r="J30" s="644"/>
      <c r="K30" s="644"/>
      <c r="L30" s="644"/>
      <c r="M30" s="644"/>
      <c r="N30" s="644"/>
      <c r="O30" s="644"/>
      <c r="P30" s="632"/>
      <c r="Q30" s="645"/>
    </row>
    <row r="31" spans="1:17" ht="14.4" customHeight="1" x14ac:dyDescent="0.3">
      <c r="A31" s="626" t="s">
        <v>1708</v>
      </c>
      <c r="B31" s="627" t="s">
        <v>1424</v>
      </c>
      <c r="C31" s="627" t="s">
        <v>1402</v>
      </c>
      <c r="D31" s="627" t="s">
        <v>1602</v>
      </c>
      <c r="E31" s="627" t="s">
        <v>1603</v>
      </c>
      <c r="F31" s="644">
        <v>5</v>
      </c>
      <c r="G31" s="644">
        <v>5014</v>
      </c>
      <c r="H31" s="644">
        <v>1</v>
      </c>
      <c r="I31" s="644">
        <v>1002.8</v>
      </c>
      <c r="J31" s="644">
        <v>5</v>
      </c>
      <c r="K31" s="644">
        <v>4775.8</v>
      </c>
      <c r="L31" s="644">
        <v>0.95249301954527332</v>
      </c>
      <c r="M31" s="644">
        <v>955.16000000000008</v>
      </c>
      <c r="N31" s="644">
        <v>6</v>
      </c>
      <c r="O31" s="644">
        <v>5372.4</v>
      </c>
      <c r="P31" s="632">
        <v>1.0714798564020742</v>
      </c>
      <c r="Q31" s="645">
        <v>895.4</v>
      </c>
    </row>
    <row r="32" spans="1:17" ht="14.4" customHeight="1" x14ac:dyDescent="0.3">
      <c r="A32" s="626" t="s">
        <v>1708</v>
      </c>
      <c r="B32" s="627" t="s">
        <v>1424</v>
      </c>
      <c r="C32" s="627" t="s">
        <v>1402</v>
      </c>
      <c r="D32" s="627" t="s">
        <v>1614</v>
      </c>
      <c r="E32" s="627" t="s">
        <v>1615</v>
      </c>
      <c r="F32" s="644">
        <v>3</v>
      </c>
      <c r="G32" s="644">
        <v>15777.689999999999</v>
      </c>
      <c r="H32" s="644">
        <v>1</v>
      </c>
      <c r="I32" s="644">
        <v>5259.23</v>
      </c>
      <c r="J32" s="644">
        <v>3</v>
      </c>
      <c r="K32" s="644">
        <v>15486.349999999999</v>
      </c>
      <c r="L32" s="644">
        <v>0.98153468600283056</v>
      </c>
      <c r="M32" s="644">
        <v>5162.1166666666659</v>
      </c>
      <c r="N32" s="644"/>
      <c r="O32" s="644"/>
      <c r="P32" s="632"/>
      <c r="Q32" s="645"/>
    </row>
    <row r="33" spans="1:17" ht="14.4" customHeight="1" x14ac:dyDescent="0.3">
      <c r="A33" s="626" t="s">
        <v>1708</v>
      </c>
      <c r="B33" s="627" t="s">
        <v>1424</v>
      </c>
      <c r="C33" s="627" t="s">
        <v>1402</v>
      </c>
      <c r="D33" s="627" t="s">
        <v>1714</v>
      </c>
      <c r="E33" s="627" t="s">
        <v>1715</v>
      </c>
      <c r="F33" s="644">
        <v>6</v>
      </c>
      <c r="G33" s="644">
        <v>121873.2</v>
      </c>
      <c r="H33" s="644">
        <v>1</v>
      </c>
      <c r="I33" s="644">
        <v>20312.2</v>
      </c>
      <c r="J33" s="644"/>
      <c r="K33" s="644"/>
      <c r="L33" s="644"/>
      <c r="M33" s="644"/>
      <c r="N33" s="644"/>
      <c r="O33" s="644"/>
      <c r="P33" s="632"/>
      <c r="Q33" s="645"/>
    </row>
    <row r="34" spans="1:17" ht="14.4" customHeight="1" x14ac:dyDescent="0.3">
      <c r="A34" s="626" t="s">
        <v>1708</v>
      </c>
      <c r="B34" s="627" t="s">
        <v>1424</v>
      </c>
      <c r="C34" s="627" t="s">
        <v>1402</v>
      </c>
      <c r="D34" s="627" t="s">
        <v>1616</v>
      </c>
      <c r="E34" s="627" t="s">
        <v>1617</v>
      </c>
      <c r="F34" s="644">
        <v>1</v>
      </c>
      <c r="G34" s="644">
        <v>605.65</v>
      </c>
      <c r="H34" s="644">
        <v>1</v>
      </c>
      <c r="I34" s="644">
        <v>605.65</v>
      </c>
      <c r="J34" s="644"/>
      <c r="K34" s="644"/>
      <c r="L34" s="644"/>
      <c r="M34" s="644"/>
      <c r="N34" s="644"/>
      <c r="O34" s="644"/>
      <c r="P34" s="632"/>
      <c r="Q34" s="645"/>
    </row>
    <row r="35" spans="1:17" ht="14.4" customHeight="1" x14ac:dyDescent="0.3">
      <c r="A35" s="626" t="s">
        <v>1708</v>
      </c>
      <c r="B35" s="627" t="s">
        <v>1424</v>
      </c>
      <c r="C35" s="627" t="s">
        <v>1402</v>
      </c>
      <c r="D35" s="627" t="s">
        <v>1620</v>
      </c>
      <c r="E35" s="627" t="s">
        <v>1621</v>
      </c>
      <c r="F35" s="644">
        <v>5</v>
      </c>
      <c r="G35" s="644">
        <v>4155.8</v>
      </c>
      <c r="H35" s="644">
        <v>1</v>
      </c>
      <c r="I35" s="644">
        <v>831.16000000000008</v>
      </c>
      <c r="J35" s="644">
        <v>4</v>
      </c>
      <c r="K35" s="644">
        <v>3324.64</v>
      </c>
      <c r="L35" s="644">
        <v>0.79999999999999993</v>
      </c>
      <c r="M35" s="644">
        <v>831.16</v>
      </c>
      <c r="N35" s="644">
        <v>4</v>
      </c>
      <c r="O35" s="644">
        <v>3324.64</v>
      </c>
      <c r="P35" s="632">
        <v>0.79999999999999993</v>
      </c>
      <c r="Q35" s="645">
        <v>831.16</v>
      </c>
    </row>
    <row r="36" spans="1:17" ht="14.4" customHeight="1" x14ac:dyDescent="0.3">
      <c r="A36" s="626" t="s">
        <v>1708</v>
      </c>
      <c r="B36" s="627" t="s">
        <v>1424</v>
      </c>
      <c r="C36" s="627" t="s">
        <v>1402</v>
      </c>
      <c r="D36" s="627" t="s">
        <v>1622</v>
      </c>
      <c r="E36" s="627" t="s">
        <v>1621</v>
      </c>
      <c r="F36" s="644">
        <v>3</v>
      </c>
      <c r="G36" s="644">
        <v>2664.18</v>
      </c>
      <c r="H36" s="644">
        <v>1</v>
      </c>
      <c r="I36" s="644">
        <v>888.06</v>
      </c>
      <c r="J36" s="644">
        <v>1</v>
      </c>
      <c r="K36" s="644">
        <v>888.06</v>
      </c>
      <c r="L36" s="644">
        <v>0.33333333333333331</v>
      </c>
      <c r="M36" s="644">
        <v>888.06</v>
      </c>
      <c r="N36" s="644"/>
      <c r="O36" s="644"/>
      <c r="P36" s="632"/>
      <c r="Q36" s="645"/>
    </row>
    <row r="37" spans="1:17" ht="14.4" customHeight="1" x14ac:dyDescent="0.3">
      <c r="A37" s="626" t="s">
        <v>1708</v>
      </c>
      <c r="B37" s="627" t="s">
        <v>1424</v>
      </c>
      <c r="C37" s="627" t="s">
        <v>1402</v>
      </c>
      <c r="D37" s="627" t="s">
        <v>1716</v>
      </c>
      <c r="E37" s="627" t="s">
        <v>1717</v>
      </c>
      <c r="F37" s="644"/>
      <c r="G37" s="644"/>
      <c r="H37" s="644"/>
      <c r="I37" s="644"/>
      <c r="J37" s="644">
        <v>6</v>
      </c>
      <c r="K37" s="644">
        <v>21867.48</v>
      </c>
      <c r="L37" s="644"/>
      <c r="M37" s="644">
        <v>3644.58</v>
      </c>
      <c r="N37" s="644"/>
      <c r="O37" s="644"/>
      <c r="P37" s="632"/>
      <c r="Q37" s="645"/>
    </row>
    <row r="38" spans="1:17" ht="14.4" customHeight="1" x14ac:dyDescent="0.3">
      <c r="A38" s="626" t="s">
        <v>1708</v>
      </c>
      <c r="B38" s="627" t="s">
        <v>1424</v>
      </c>
      <c r="C38" s="627" t="s">
        <v>1402</v>
      </c>
      <c r="D38" s="627" t="s">
        <v>1627</v>
      </c>
      <c r="E38" s="627" t="s">
        <v>1628</v>
      </c>
      <c r="F38" s="644">
        <v>2</v>
      </c>
      <c r="G38" s="644">
        <v>2292.66</v>
      </c>
      <c r="H38" s="644">
        <v>1</v>
      </c>
      <c r="I38" s="644">
        <v>1146.33</v>
      </c>
      <c r="J38" s="644">
        <v>2</v>
      </c>
      <c r="K38" s="644">
        <v>2232.5</v>
      </c>
      <c r="L38" s="644">
        <v>0.973759737597376</v>
      </c>
      <c r="M38" s="644">
        <v>1116.25</v>
      </c>
      <c r="N38" s="644">
        <v>2</v>
      </c>
      <c r="O38" s="644">
        <v>2172.34</v>
      </c>
      <c r="P38" s="632">
        <v>0.9475194751947521</v>
      </c>
      <c r="Q38" s="645">
        <v>1086.17</v>
      </c>
    </row>
    <row r="39" spans="1:17" ht="14.4" customHeight="1" x14ac:dyDescent="0.3">
      <c r="A39" s="626" t="s">
        <v>1708</v>
      </c>
      <c r="B39" s="627" t="s">
        <v>1424</v>
      </c>
      <c r="C39" s="627" t="s">
        <v>1402</v>
      </c>
      <c r="D39" s="627" t="s">
        <v>1629</v>
      </c>
      <c r="E39" s="627" t="s">
        <v>1630</v>
      </c>
      <c r="F39" s="644">
        <v>2</v>
      </c>
      <c r="G39" s="644">
        <v>718.2</v>
      </c>
      <c r="H39" s="644">
        <v>1</v>
      </c>
      <c r="I39" s="644">
        <v>359.1</v>
      </c>
      <c r="J39" s="644"/>
      <c r="K39" s="644"/>
      <c r="L39" s="644"/>
      <c r="M39" s="644"/>
      <c r="N39" s="644">
        <v>2</v>
      </c>
      <c r="O39" s="644">
        <v>718.2</v>
      </c>
      <c r="P39" s="632">
        <v>1</v>
      </c>
      <c r="Q39" s="645">
        <v>359.1</v>
      </c>
    </row>
    <row r="40" spans="1:17" ht="14.4" customHeight="1" x14ac:dyDescent="0.3">
      <c r="A40" s="626" t="s">
        <v>1708</v>
      </c>
      <c r="B40" s="627" t="s">
        <v>1424</v>
      </c>
      <c r="C40" s="627" t="s">
        <v>1402</v>
      </c>
      <c r="D40" s="627" t="s">
        <v>1718</v>
      </c>
      <c r="E40" s="627" t="s">
        <v>1719</v>
      </c>
      <c r="F40" s="644">
        <v>1</v>
      </c>
      <c r="G40" s="644">
        <v>13078</v>
      </c>
      <c r="H40" s="644">
        <v>1</v>
      </c>
      <c r="I40" s="644">
        <v>13078</v>
      </c>
      <c r="J40" s="644"/>
      <c r="K40" s="644"/>
      <c r="L40" s="644"/>
      <c r="M40" s="644"/>
      <c r="N40" s="644"/>
      <c r="O40" s="644"/>
      <c r="P40" s="632"/>
      <c r="Q40" s="645"/>
    </row>
    <row r="41" spans="1:17" ht="14.4" customHeight="1" x14ac:dyDescent="0.3">
      <c r="A41" s="626" t="s">
        <v>1708</v>
      </c>
      <c r="B41" s="627" t="s">
        <v>1424</v>
      </c>
      <c r="C41" s="627" t="s">
        <v>1402</v>
      </c>
      <c r="D41" s="627" t="s">
        <v>1631</v>
      </c>
      <c r="E41" s="627" t="s">
        <v>1632</v>
      </c>
      <c r="F41" s="644">
        <v>2</v>
      </c>
      <c r="G41" s="644">
        <v>33663.379999999997</v>
      </c>
      <c r="H41" s="644">
        <v>1</v>
      </c>
      <c r="I41" s="644">
        <v>16831.689999999999</v>
      </c>
      <c r="J41" s="644">
        <v>3</v>
      </c>
      <c r="K41" s="644">
        <v>50495.069999999992</v>
      </c>
      <c r="L41" s="644">
        <v>1.5</v>
      </c>
      <c r="M41" s="644">
        <v>16831.689999999999</v>
      </c>
      <c r="N41" s="644"/>
      <c r="O41" s="644"/>
      <c r="P41" s="632"/>
      <c r="Q41" s="645"/>
    </row>
    <row r="42" spans="1:17" ht="14.4" customHeight="1" x14ac:dyDescent="0.3">
      <c r="A42" s="626" t="s">
        <v>1708</v>
      </c>
      <c r="B42" s="627" t="s">
        <v>1424</v>
      </c>
      <c r="C42" s="627" t="s">
        <v>1402</v>
      </c>
      <c r="D42" s="627" t="s">
        <v>1720</v>
      </c>
      <c r="E42" s="627" t="s">
        <v>1721</v>
      </c>
      <c r="F42" s="644">
        <v>2</v>
      </c>
      <c r="G42" s="644">
        <v>10401.36</v>
      </c>
      <c r="H42" s="644">
        <v>1</v>
      </c>
      <c r="I42" s="644">
        <v>5200.68</v>
      </c>
      <c r="J42" s="644"/>
      <c r="K42" s="644"/>
      <c r="L42" s="644"/>
      <c r="M42" s="644"/>
      <c r="N42" s="644">
        <v>2</v>
      </c>
      <c r="O42" s="644">
        <v>10401.36</v>
      </c>
      <c r="P42" s="632">
        <v>1</v>
      </c>
      <c r="Q42" s="645">
        <v>5200.68</v>
      </c>
    </row>
    <row r="43" spans="1:17" ht="14.4" customHeight="1" x14ac:dyDescent="0.3">
      <c r="A43" s="626" t="s">
        <v>1708</v>
      </c>
      <c r="B43" s="627" t="s">
        <v>1424</v>
      </c>
      <c r="C43" s="627" t="s">
        <v>1402</v>
      </c>
      <c r="D43" s="627" t="s">
        <v>1633</v>
      </c>
      <c r="E43" s="627" t="s">
        <v>1634</v>
      </c>
      <c r="F43" s="644">
        <v>3</v>
      </c>
      <c r="G43" s="644">
        <v>19761.39</v>
      </c>
      <c r="H43" s="644">
        <v>1</v>
      </c>
      <c r="I43" s="644">
        <v>6587.13</v>
      </c>
      <c r="J43" s="644">
        <v>2</v>
      </c>
      <c r="K43" s="644">
        <v>12682.52</v>
      </c>
      <c r="L43" s="644">
        <v>0.64178278957097656</v>
      </c>
      <c r="M43" s="644">
        <v>6341.26</v>
      </c>
      <c r="N43" s="644">
        <v>2</v>
      </c>
      <c r="O43" s="644">
        <v>7008.04</v>
      </c>
      <c r="P43" s="632">
        <v>0.35463294839077614</v>
      </c>
      <c r="Q43" s="645">
        <v>3504.02</v>
      </c>
    </row>
    <row r="44" spans="1:17" ht="14.4" customHeight="1" x14ac:dyDescent="0.3">
      <c r="A44" s="626" t="s">
        <v>1708</v>
      </c>
      <c r="B44" s="627" t="s">
        <v>1424</v>
      </c>
      <c r="C44" s="627" t="s">
        <v>1402</v>
      </c>
      <c r="D44" s="627" t="s">
        <v>1722</v>
      </c>
      <c r="E44" s="627" t="s">
        <v>1723</v>
      </c>
      <c r="F44" s="644"/>
      <c r="G44" s="644"/>
      <c r="H44" s="644"/>
      <c r="I44" s="644"/>
      <c r="J44" s="644">
        <v>2</v>
      </c>
      <c r="K44" s="644">
        <v>40601.4</v>
      </c>
      <c r="L44" s="644"/>
      <c r="M44" s="644">
        <v>20300.7</v>
      </c>
      <c r="N44" s="644"/>
      <c r="O44" s="644"/>
      <c r="P44" s="632"/>
      <c r="Q44" s="645"/>
    </row>
    <row r="45" spans="1:17" ht="14.4" customHeight="1" x14ac:dyDescent="0.3">
      <c r="A45" s="626" t="s">
        <v>1708</v>
      </c>
      <c r="B45" s="627" t="s">
        <v>1424</v>
      </c>
      <c r="C45" s="627" t="s">
        <v>1402</v>
      </c>
      <c r="D45" s="627" t="s">
        <v>1639</v>
      </c>
      <c r="E45" s="627" t="s">
        <v>1640</v>
      </c>
      <c r="F45" s="644">
        <v>1</v>
      </c>
      <c r="G45" s="644">
        <v>4360</v>
      </c>
      <c r="H45" s="644">
        <v>1</v>
      </c>
      <c r="I45" s="644">
        <v>4360</v>
      </c>
      <c r="J45" s="644"/>
      <c r="K45" s="644"/>
      <c r="L45" s="644"/>
      <c r="M45" s="644"/>
      <c r="N45" s="644"/>
      <c r="O45" s="644"/>
      <c r="P45" s="632"/>
      <c r="Q45" s="645"/>
    </row>
    <row r="46" spans="1:17" ht="14.4" customHeight="1" x14ac:dyDescent="0.3">
      <c r="A46" s="626" t="s">
        <v>1708</v>
      </c>
      <c r="B46" s="627" t="s">
        <v>1424</v>
      </c>
      <c r="C46" s="627" t="s">
        <v>1402</v>
      </c>
      <c r="D46" s="627" t="s">
        <v>1724</v>
      </c>
      <c r="E46" s="627" t="s">
        <v>1725</v>
      </c>
      <c r="F46" s="644">
        <v>1</v>
      </c>
      <c r="G46" s="644">
        <v>26500.21</v>
      </c>
      <c r="H46" s="644">
        <v>1</v>
      </c>
      <c r="I46" s="644">
        <v>26500.21</v>
      </c>
      <c r="J46" s="644">
        <v>1</v>
      </c>
      <c r="K46" s="644">
        <v>26500.21</v>
      </c>
      <c r="L46" s="644">
        <v>1</v>
      </c>
      <c r="M46" s="644">
        <v>26500.21</v>
      </c>
      <c r="N46" s="644"/>
      <c r="O46" s="644"/>
      <c r="P46" s="632"/>
      <c r="Q46" s="645"/>
    </row>
    <row r="47" spans="1:17" ht="14.4" customHeight="1" x14ac:dyDescent="0.3">
      <c r="A47" s="626" t="s">
        <v>1708</v>
      </c>
      <c r="B47" s="627" t="s">
        <v>1424</v>
      </c>
      <c r="C47" s="627" t="s">
        <v>1402</v>
      </c>
      <c r="D47" s="627" t="s">
        <v>1641</v>
      </c>
      <c r="E47" s="627" t="s">
        <v>1642</v>
      </c>
      <c r="F47" s="644">
        <v>1</v>
      </c>
      <c r="G47" s="644">
        <v>380.86</v>
      </c>
      <c r="H47" s="644">
        <v>1</v>
      </c>
      <c r="I47" s="644">
        <v>380.86</v>
      </c>
      <c r="J47" s="644"/>
      <c r="K47" s="644"/>
      <c r="L47" s="644"/>
      <c r="M47" s="644"/>
      <c r="N47" s="644"/>
      <c r="O47" s="644"/>
      <c r="P47" s="632"/>
      <c r="Q47" s="645"/>
    </row>
    <row r="48" spans="1:17" ht="14.4" customHeight="1" x14ac:dyDescent="0.3">
      <c r="A48" s="626" t="s">
        <v>1708</v>
      </c>
      <c r="B48" s="627" t="s">
        <v>1424</v>
      </c>
      <c r="C48" s="627" t="s">
        <v>1402</v>
      </c>
      <c r="D48" s="627" t="s">
        <v>1649</v>
      </c>
      <c r="E48" s="627" t="s">
        <v>1650</v>
      </c>
      <c r="F48" s="644">
        <v>3</v>
      </c>
      <c r="G48" s="644">
        <v>5796.2699999999995</v>
      </c>
      <c r="H48" s="644">
        <v>1</v>
      </c>
      <c r="I48" s="644">
        <v>1932.09</v>
      </c>
      <c r="J48" s="644"/>
      <c r="K48" s="644"/>
      <c r="L48" s="644"/>
      <c r="M48" s="644"/>
      <c r="N48" s="644"/>
      <c r="O48" s="644"/>
      <c r="P48" s="632"/>
      <c r="Q48" s="645"/>
    </row>
    <row r="49" spans="1:17" ht="14.4" customHeight="1" x14ac:dyDescent="0.3">
      <c r="A49" s="626" t="s">
        <v>1708</v>
      </c>
      <c r="B49" s="627" t="s">
        <v>1424</v>
      </c>
      <c r="C49" s="627" t="s">
        <v>1402</v>
      </c>
      <c r="D49" s="627" t="s">
        <v>1726</v>
      </c>
      <c r="E49" s="627" t="s">
        <v>1727</v>
      </c>
      <c r="F49" s="644">
        <v>1</v>
      </c>
      <c r="G49" s="644">
        <v>26500</v>
      </c>
      <c r="H49" s="644">
        <v>1</v>
      </c>
      <c r="I49" s="644">
        <v>26500</v>
      </c>
      <c r="J49" s="644"/>
      <c r="K49" s="644"/>
      <c r="L49" s="644"/>
      <c r="M49" s="644"/>
      <c r="N49" s="644">
        <v>2</v>
      </c>
      <c r="O49" s="644">
        <v>53000</v>
      </c>
      <c r="P49" s="632">
        <v>2</v>
      </c>
      <c r="Q49" s="645">
        <v>26500</v>
      </c>
    </row>
    <row r="50" spans="1:17" ht="14.4" customHeight="1" x14ac:dyDescent="0.3">
      <c r="A50" s="626" t="s">
        <v>1708</v>
      </c>
      <c r="B50" s="627" t="s">
        <v>1424</v>
      </c>
      <c r="C50" s="627" t="s">
        <v>1402</v>
      </c>
      <c r="D50" s="627" t="s">
        <v>1728</v>
      </c>
      <c r="E50" s="627" t="s">
        <v>1729</v>
      </c>
      <c r="F50" s="644"/>
      <c r="G50" s="644"/>
      <c r="H50" s="644"/>
      <c r="I50" s="644"/>
      <c r="J50" s="644">
        <v>1</v>
      </c>
      <c r="K50" s="644">
        <v>298783.64</v>
      </c>
      <c r="L50" s="644"/>
      <c r="M50" s="644">
        <v>298783.64</v>
      </c>
      <c r="N50" s="644"/>
      <c r="O50" s="644"/>
      <c r="P50" s="632"/>
      <c r="Q50" s="645"/>
    </row>
    <row r="51" spans="1:17" ht="14.4" customHeight="1" x14ac:dyDescent="0.3">
      <c r="A51" s="626" t="s">
        <v>1708</v>
      </c>
      <c r="B51" s="627" t="s">
        <v>1424</v>
      </c>
      <c r="C51" s="627" t="s">
        <v>1407</v>
      </c>
      <c r="D51" s="627" t="s">
        <v>1464</v>
      </c>
      <c r="E51" s="627" t="s">
        <v>1465</v>
      </c>
      <c r="F51" s="644">
        <v>41</v>
      </c>
      <c r="G51" s="644">
        <v>8733</v>
      </c>
      <c r="H51" s="644">
        <v>1</v>
      </c>
      <c r="I51" s="644">
        <v>213</v>
      </c>
      <c r="J51" s="644">
        <v>37</v>
      </c>
      <c r="K51" s="644">
        <v>7918</v>
      </c>
      <c r="L51" s="644">
        <v>0.90667582732165353</v>
      </c>
      <c r="M51" s="644">
        <v>214</v>
      </c>
      <c r="N51" s="644">
        <v>33</v>
      </c>
      <c r="O51" s="644">
        <v>7095</v>
      </c>
      <c r="P51" s="632">
        <v>0.81243558914462388</v>
      </c>
      <c r="Q51" s="645">
        <v>215</v>
      </c>
    </row>
    <row r="52" spans="1:17" ht="14.4" customHeight="1" x14ac:dyDescent="0.3">
      <c r="A52" s="626" t="s">
        <v>1708</v>
      </c>
      <c r="B52" s="627" t="s">
        <v>1424</v>
      </c>
      <c r="C52" s="627" t="s">
        <v>1407</v>
      </c>
      <c r="D52" s="627" t="s">
        <v>1466</v>
      </c>
      <c r="E52" s="627" t="s">
        <v>1467</v>
      </c>
      <c r="F52" s="644">
        <v>5</v>
      </c>
      <c r="G52" s="644">
        <v>775</v>
      </c>
      <c r="H52" s="644">
        <v>1</v>
      </c>
      <c r="I52" s="644">
        <v>155</v>
      </c>
      <c r="J52" s="644">
        <v>2</v>
      </c>
      <c r="K52" s="644">
        <v>310</v>
      </c>
      <c r="L52" s="644">
        <v>0.4</v>
      </c>
      <c r="M52" s="644">
        <v>155</v>
      </c>
      <c r="N52" s="644">
        <v>2</v>
      </c>
      <c r="O52" s="644">
        <v>312</v>
      </c>
      <c r="P52" s="632">
        <v>0.40258064516129033</v>
      </c>
      <c r="Q52" s="645">
        <v>156</v>
      </c>
    </row>
    <row r="53" spans="1:17" ht="14.4" customHeight="1" x14ac:dyDescent="0.3">
      <c r="A53" s="626" t="s">
        <v>1708</v>
      </c>
      <c r="B53" s="627" t="s">
        <v>1424</v>
      </c>
      <c r="C53" s="627" t="s">
        <v>1407</v>
      </c>
      <c r="D53" s="627" t="s">
        <v>1468</v>
      </c>
      <c r="E53" s="627" t="s">
        <v>1469</v>
      </c>
      <c r="F53" s="644">
        <v>14</v>
      </c>
      <c r="G53" s="644">
        <v>2618</v>
      </c>
      <c r="H53" s="644">
        <v>1</v>
      </c>
      <c r="I53" s="644">
        <v>187</v>
      </c>
      <c r="J53" s="644">
        <v>3</v>
      </c>
      <c r="K53" s="644">
        <v>561</v>
      </c>
      <c r="L53" s="644">
        <v>0.21428571428571427</v>
      </c>
      <c r="M53" s="644">
        <v>187</v>
      </c>
      <c r="N53" s="644">
        <v>3</v>
      </c>
      <c r="O53" s="644">
        <v>564</v>
      </c>
      <c r="P53" s="632">
        <v>0.21543162719633308</v>
      </c>
      <c r="Q53" s="645">
        <v>188</v>
      </c>
    </row>
    <row r="54" spans="1:17" ht="14.4" customHeight="1" x14ac:dyDescent="0.3">
      <c r="A54" s="626" t="s">
        <v>1708</v>
      </c>
      <c r="B54" s="627" t="s">
        <v>1424</v>
      </c>
      <c r="C54" s="627" t="s">
        <v>1407</v>
      </c>
      <c r="D54" s="627" t="s">
        <v>1470</v>
      </c>
      <c r="E54" s="627" t="s">
        <v>1471</v>
      </c>
      <c r="F54" s="644">
        <v>7</v>
      </c>
      <c r="G54" s="644">
        <v>896</v>
      </c>
      <c r="H54" s="644">
        <v>1</v>
      </c>
      <c r="I54" s="644">
        <v>128</v>
      </c>
      <c r="J54" s="644">
        <v>2</v>
      </c>
      <c r="K54" s="644">
        <v>256</v>
      </c>
      <c r="L54" s="644">
        <v>0.2857142857142857</v>
      </c>
      <c r="M54" s="644">
        <v>128</v>
      </c>
      <c r="N54" s="644">
        <v>6</v>
      </c>
      <c r="O54" s="644">
        <v>774</v>
      </c>
      <c r="P54" s="632">
        <v>0.8638392857142857</v>
      </c>
      <c r="Q54" s="645">
        <v>129</v>
      </c>
    </row>
    <row r="55" spans="1:17" ht="14.4" customHeight="1" x14ac:dyDescent="0.3">
      <c r="A55" s="626" t="s">
        <v>1708</v>
      </c>
      <c r="B55" s="627" t="s">
        <v>1424</v>
      </c>
      <c r="C55" s="627" t="s">
        <v>1407</v>
      </c>
      <c r="D55" s="627" t="s">
        <v>1472</v>
      </c>
      <c r="E55" s="627" t="s">
        <v>1473</v>
      </c>
      <c r="F55" s="644">
        <v>12</v>
      </c>
      <c r="G55" s="644">
        <v>2676</v>
      </c>
      <c r="H55" s="644">
        <v>1</v>
      </c>
      <c r="I55" s="644">
        <v>223</v>
      </c>
      <c r="J55" s="644">
        <v>6</v>
      </c>
      <c r="K55" s="644">
        <v>1344</v>
      </c>
      <c r="L55" s="644">
        <v>0.50224215246636772</v>
      </c>
      <c r="M55" s="644">
        <v>224</v>
      </c>
      <c r="N55" s="644">
        <v>3</v>
      </c>
      <c r="O55" s="644">
        <v>675</v>
      </c>
      <c r="P55" s="632">
        <v>0.25224215246636772</v>
      </c>
      <c r="Q55" s="645">
        <v>225</v>
      </c>
    </row>
    <row r="56" spans="1:17" ht="14.4" customHeight="1" x14ac:dyDescent="0.3">
      <c r="A56" s="626" t="s">
        <v>1708</v>
      </c>
      <c r="B56" s="627" t="s">
        <v>1424</v>
      </c>
      <c r="C56" s="627" t="s">
        <v>1407</v>
      </c>
      <c r="D56" s="627" t="s">
        <v>1474</v>
      </c>
      <c r="E56" s="627" t="s">
        <v>1475</v>
      </c>
      <c r="F56" s="644">
        <v>3</v>
      </c>
      <c r="G56" s="644">
        <v>669</v>
      </c>
      <c r="H56" s="644">
        <v>1</v>
      </c>
      <c r="I56" s="644">
        <v>223</v>
      </c>
      <c r="J56" s="644">
        <v>2</v>
      </c>
      <c r="K56" s="644">
        <v>448</v>
      </c>
      <c r="L56" s="644">
        <v>0.66965620328849029</v>
      </c>
      <c r="M56" s="644">
        <v>224</v>
      </c>
      <c r="N56" s="644"/>
      <c r="O56" s="644"/>
      <c r="P56" s="632"/>
      <c r="Q56" s="645"/>
    </row>
    <row r="57" spans="1:17" ht="14.4" customHeight="1" x14ac:dyDescent="0.3">
      <c r="A57" s="626" t="s">
        <v>1708</v>
      </c>
      <c r="B57" s="627" t="s">
        <v>1424</v>
      </c>
      <c r="C57" s="627" t="s">
        <v>1407</v>
      </c>
      <c r="D57" s="627" t="s">
        <v>1478</v>
      </c>
      <c r="E57" s="627" t="s">
        <v>1479</v>
      </c>
      <c r="F57" s="644">
        <v>5</v>
      </c>
      <c r="G57" s="644">
        <v>1125</v>
      </c>
      <c r="H57" s="644">
        <v>1</v>
      </c>
      <c r="I57" s="644">
        <v>225</v>
      </c>
      <c r="J57" s="644">
        <v>7</v>
      </c>
      <c r="K57" s="644">
        <v>1582</v>
      </c>
      <c r="L57" s="644">
        <v>1.4062222222222223</v>
      </c>
      <c r="M57" s="644">
        <v>226</v>
      </c>
      <c r="N57" s="644">
        <v>10</v>
      </c>
      <c r="O57" s="644">
        <v>2270</v>
      </c>
      <c r="P57" s="632">
        <v>2.0177777777777779</v>
      </c>
      <c r="Q57" s="645">
        <v>227</v>
      </c>
    </row>
    <row r="58" spans="1:17" ht="14.4" customHeight="1" x14ac:dyDescent="0.3">
      <c r="A58" s="626" t="s">
        <v>1708</v>
      </c>
      <c r="B58" s="627" t="s">
        <v>1424</v>
      </c>
      <c r="C58" s="627" t="s">
        <v>1407</v>
      </c>
      <c r="D58" s="627" t="s">
        <v>1480</v>
      </c>
      <c r="E58" s="627" t="s">
        <v>1481</v>
      </c>
      <c r="F58" s="644">
        <v>1</v>
      </c>
      <c r="G58" s="644">
        <v>626</v>
      </c>
      <c r="H58" s="644">
        <v>1</v>
      </c>
      <c r="I58" s="644">
        <v>626</v>
      </c>
      <c r="J58" s="644"/>
      <c r="K58" s="644"/>
      <c r="L58" s="644"/>
      <c r="M58" s="644"/>
      <c r="N58" s="644"/>
      <c r="O58" s="644"/>
      <c r="P58" s="632"/>
      <c r="Q58" s="645"/>
    </row>
    <row r="59" spans="1:17" ht="14.4" customHeight="1" x14ac:dyDescent="0.3">
      <c r="A59" s="626" t="s">
        <v>1708</v>
      </c>
      <c r="B59" s="627" t="s">
        <v>1424</v>
      </c>
      <c r="C59" s="627" t="s">
        <v>1407</v>
      </c>
      <c r="D59" s="627" t="s">
        <v>1488</v>
      </c>
      <c r="E59" s="627" t="s">
        <v>1489</v>
      </c>
      <c r="F59" s="644"/>
      <c r="G59" s="644"/>
      <c r="H59" s="644"/>
      <c r="I59" s="644"/>
      <c r="J59" s="644"/>
      <c r="K59" s="644"/>
      <c r="L59" s="644"/>
      <c r="M59" s="644"/>
      <c r="N59" s="644">
        <v>1</v>
      </c>
      <c r="O59" s="644">
        <v>354</v>
      </c>
      <c r="P59" s="632"/>
      <c r="Q59" s="645">
        <v>354</v>
      </c>
    </row>
    <row r="60" spans="1:17" ht="14.4" customHeight="1" x14ac:dyDescent="0.3">
      <c r="A60" s="626" t="s">
        <v>1708</v>
      </c>
      <c r="B60" s="627" t="s">
        <v>1424</v>
      </c>
      <c r="C60" s="627" t="s">
        <v>1407</v>
      </c>
      <c r="D60" s="627" t="s">
        <v>1655</v>
      </c>
      <c r="E60" s="627" t="s">
        <v>1656</v>
      </c>
      <c r="F60" s="644">
        <v>2</v>
      </c>
      <c r="G60" s="644">
        <v>8328</v>
      </c>
      <c r="H60" s="644">
        <v>1</v>
      </c>
      <c r="I60" s="644">
        <v>4164</v>
      </c>
      <c r="J60" s="644">
        <v>3</v>
      </c>
      <c r="K60" s="644">
        <v>12498</v>
      </c>
      <c r="L60" s="644">
        <v>1.5007204610951008</v>
      </c>
      <c r="M60" s="644">
        <v>4166</v>
      </c>
      <c r="N60" s="644">
        <v>1</v>
      </c>
      <c r="O60" s="644">
        <v>4173</v>
      </c>
      <c r="P60" s="632">
        <v>0.50108069164265134</v>
      </c>
      <c r="Q60" s="645">
        <v>4173</v>
      </c>
    </row>
    <row r="61" spans="1:17" ht="14.4" customHeight="1" x14ac:dyDescent="0.3">
      <c r="A61" s="626" t="s">
        <v>1708</v>
      </c>
      <c r="B61" s="627" t="s">
        <v>1424</v>
      </c>
      <c r="C61" s="627" t="s">
        <v>1407</v>
      </c>
      <c r="D61" s="627" t="s">
        <v>1663</v>
      </c>
      <c r="E61" s="627" t="s">
        <v>1664</v>
      </c>
      <c r="F61" s="644">
        <v>21</v>
      </c>
      <c r="G61" s="644">
        <v>81060</v>
      </c>
      <c r="H61" s="644">
        <v>1</v>
      </c>
      <c r="I61" s="644">
        <v>3860</v>
      </c>
      <c r="J61" s="644">
        <v>18</v>
      </c>
      <c r="K61" s="644">
        <v>69516</v>
      </c>
      <c r="L61" s="644">
        <v>0.85758697261287931</v>
      </c>
      <c r="M61" s="644">
        <v>3862</v>
      </c>
      <c r="N61" s="644">
        <v>12</v>
      </c>
      <c r="O61" s="644">
        <v>46404</v>
      </c>
      <c r="P61" s="632">
        <v>0.57246484085862326</v>
      </c>
      <c r="Q61" s="645">
        <v>3867</v>
      </c>
    </row>
    <row r="62" spans="1:17" ht="14.4" customHeight="1" x14ac:dyDescent="0.3">
      <c r="A62" s="626" t="s">
        <v>1708</v>
      </c>
      <c r="B62" s="627" t="s">
        <v>1424</v>
      </c>
      <c r="C62" s="627" t="s">
        <v>1407</v>
      </c>
      <c r="D62" s="627" t="s">
        <v>1667</v>
      </c>
      <c r="E62" s="627" t="s">
        <v>1668</v>
      </c>
      <c r="F62" s="644">
        <v>3</v>
      </c>
      <c r="G62" s="644">
        <v>23778</v>
      </c>
      <c r="H62" s="644">
        <v>1</v>
      </c>
      <c r="I62" s="644">
        <v>7926</v>
      </c>
      <c r="J62" s="644">
        <v>2</v>
      </c>
      <c r="K62" s="644">
        <v>15856</v>
      </c>
      <c r="L62" s="644">
        <v>0.66683488939355706</v>
      </c>
      <c r="M62" s="644">
        <v>7928</v>
      </c>
      <c r="N62" s="644">
        <v>4</v>
      </c>
      <c r="O62" s="644">
        <v>31752</v>
      </c>
      <c r="P62" s="632">
        <v>1.3353520060560182</v>
      </c>
      <c r="Q62" s="645">
        <v>7938</v>
      </c>
    </row>
    <row r="63" spans="1:17" ht="14.4" customHeight="1" x14ac:dyDescent="0.3">
      <c r="A63" s="626" t="s">
        <v>1708</v>
      </c>
      <c r="B63" s="627" t="s">
        <v>1424</v>
      </c>
      <c r="C63" s="627" t="s">
        <v>1407</v>
      </c>
      <c r="D63" s="627" t="s">
        <v>1496</v>
      </c>
      <c r="E63" s="627" t="s">
        <v>1497</v>
      </c>
      <c r="F63" s="644">
        <v>6</v>
      </c>
      <c r="G63" s="644">
        <v>7764</v>
      </c>
      <c r="H63" s="644">
        <v>1</v>
      </c>
      <c r="I63" s="644">
        <v>1294</v>
      </c>
      <c r="J63" s="644"/>
      <c r="K63" s="644"/>
      <c r="L63" s="644"/>
      <c r="M63" s="644"/>
      <c r="N63" s="644">
        <v>4</v>
      </c>
      <c r="O63" s="644">
        <v>5188</v>
      </c>
      <c r="P63" s="632">
        <v>0.66821226172076253</v>
      </c>
      <c r="Q63" s="645">
        <v>1297</v>
      </c>
    </row>
    <row r="64" spans="1:17" ht="14.4" customHeight="1" x14ac:dyDescent="0.3">
      <c r="A64" s="626" t="s">
        <v>1708</v>
      </c>
      <c r="B64" s="627" t="s">
        <v>1424</v>
      </c>
      <c r="C64" s="627" t="s">
        <v>1407</v>
      </c>
      <c r="D64" s="627" t="s">
        <v>1498</v>
      </c>
      <c r="E64" s="627" t="s">
        <v>1499</v>
      </c>
      <c r="F64" s="644">
        <v>3</v>
      </c>
      <c r="G64" s="644">
        <v>3534</v>
      </c>
      <c r="H64" s="644">
        <v>1</v>
      </c>
      <c r="I64" s="644">
        <v>1178</v>
      </c>
      <c r="J64" s="644"/>
      <c r="K64" s="644"/>
      <c r="L64" s="644"/>
      <c r="M64" s="644"/>
      <c r="N64" s="644">
        <v>2</v>
      </c>
      <c r="O64" s="644">
        <v>2360</v>
      </c>
      <c r="P64" s="632">
        <v>0.66779852857951327</v>
      </c>
      <c r="Q64" s="645">
        <v>1180</v>
      </c>
    </row>
    <row r="65" spans="1:17" ht="14.4" customHeight="1" x14ac:dyDescent="0.3">
      <c r="A65" s="626" t="s">
        <v>1708</v>
      </c>
      <c r="B65" s="627" t="s">
        <v>1424</v>
      </c>
      <c r="C65" s="627" t="s">
        <v>1407</v>
      </c>
      <c r="D65" s="627" t="s">
        <v>1500</v>
      </c>
      <c r="E65" s="627" t="s">
        <v>1501</v>
      </c>
      <c r="F65" s="644">
        <v>4</v>
      </c>
      <c r="G65" s="644">
        <v>20628</v>
      </c>
      <c r="H65" s="644">
        <v>1</v>
      </c>
      <c r="I65" s="644">
        <v>5157</v>
      </c>
      <c r="J65" s="644">
        <v>4</v>
      </c>
      <c r="K65" s="644">
        <v>20632</v>
      </c>
      <c r="L65" s="644">
        <v>1.0001939111886755</v>
      </c>
      <c r="M65" s="644">
        <v>5158</v>
      </c>
      <c r="N65" s="644">
        <v>1</v>
      </c>
      <c r="O65" s="644">
        <v>5162</v>
      </c>
      <c r="P65" s="632">
        <v>0.2502423889858445</v>
      </c>
      <c r="Q65" s="645">
        <v>5162</v>
      </c>
    </row>
    <row r="66" spans="1:17" ht="14.4" customHeight="1" x14ac:dyDescent="0.3">
      <c r="A66" s="626" t="s">
        <v>1708</v>
      </c>
      <c r="B66" s="627" t="s">
        <v>1424</v>
      </c>
      <c r="C66" s="627" t="s">
        <v>1407</v>
      </c>
      <c r="D66" s="627" t="s">
        <v>1502</v>
      </c>
      <c r="E66" s="627" t="s">
        <v>1503</v>
      </c>
      <c r="F66" s="644">
        <v>17</v>
      </c>
      <c r="G66" s="644">
        <v>132719</v>
      </c>
      <c r="H66" s="644">
        <v>1</v>
      </c>
      <c r="I66" s="644">
        <v>7807</v>
      </c>
      <c r="J66" s="644">
        <v>15</v>
      </c>
      <c r="K66" s="644">
        <v>117135</v>
      </c>
      <c r="L66" s="644">
        <v>0.88257898266261803</v>
      </c>
      <c r="M66" s="644">
        <v>7809</v>
      </c>
      <c r="N66" s="644">
        <v>12</v>
      </c>
      <c r="O66" s="644">
        <v>93792</v>
      </c>
      <c r="P66" s="632">
        <v>0.70669610229130719</v>
      </c>
      <c r="Q66" s="645">
        <v>7816</v>
      </c>
    </row>
    <row r="67" spans="1:17" ht="14.4" customHeight="1" x14ac:dyDescent="0.3">
      <c r="A67" s="626" t="s">
        <v>1708</v>
      </c>
      <c r="B67" s="627" t="s">
        <v>1424</v>
      </c>
      <c r="C67" s="627" t="s">
        <v>1407</v>
      </c>
      <c r="D67" s="627" t="s">
        <v>1504</v>
      </c>
      <c r="E67" s="627" t="s">
        <v>1505</v>
      </c>
      <c r="F67" s="644">
        <v>1</v>
      </c>
      <c r="G67" s="644">
        <v>5620</v>
      </c>
      <c r="H67" s="644">
        <v>1</v>
      </c>
      <c r="I67" s="644">
        <v>5620</v>
      </c>
      <c r="J67" s="644"/>
      <c r="K67" s="644"/>
      <c r="L67" s="644"/>
      <c r="M67" s="644"/>
      <c r="N67" s="644"/>
      <c r="O67" s="644"/>
      <c r="P67" s="632"/>
      <c r="Q67" s="645"/>
    </row>
    <row r="68" spans="1:17" ht="14.4" customHeight="1" x14ac:dyDescent="0.3">
      <c r="A68" s="626" t="s">
        <v>1708</v>
      </c>
      <c r="B68" s="627" t="s">
        <v>1424</v>
      </c>
      <c r="C68" s="627" t="s">
        <v>1407</v>
      </c>
      <c r="D68" s="627" t="s">
        <v>1673</v>
      </c>
      <c r="E68" s="627" t="s">
        <v>1674</v>
      </c>
      <c r="F68" s="644">
        <v>1</v>
      </c>
      <c r="G68" s="644">
        <v>801</v>
      </c>
      <c r="H68" s="644">
        <v>1</v>
      </c>
      <c r="I68" s="644">
        <v>801</v>
      </c>
      <c r="J68" s="644">
        <v>2</v>
      </c>
      <c r="K68" s="644">
        <v>1604</v>
      </c>
      <c r="L68" s="644">
        <v>2.0024968789013733</v>
      </c>
      <c r="M68" s="644">
        <v>802</v>
      </c>
      <c r="N68" s="644">
        <v>2</v>
      </c>
      <c r="O68" s="644">
        <v>1616</v>
      </c>
      <c r="P68" s="632">
        <v>2.017478152309613</v>
      </c>
      <c r="Q68" s="645">
        <v>808</v>
      </c>
    </row>
    <row r="69" spans="1:17" ht="14.4" customHeight="1" x14ac:dyDescent="0.3">
      <c r="A69" s="626" t="s">
        <v>1708</v>
      </c>
      <c r="B69" s="627" t="s">
        <v>1424</v>
      </c>
      <c r="C69" s="627" t="s">
        <v>1407</v>
      </c>
      <c r="D69" s="627" t="s">
        <v>1508</v>
      </c>
      <c r="E69" s="627" t="s">
        <v>1509</v>
      </c>
      <c r="F69" s="644">
        <v>468</v>
      </c>
      <c r="G69" s="644">
        <v>82836</v>
      </c>
      <c r="H69" s="644">
        <v>1</v>
      </c>
      <c r="I69" s="644">
        <v>177</v>
      </c>
      <c r="J69" s="644">
        <v>418</v>
      </c>
      <c r="K69" s="644">
        <v>74404</v>
      </c>
      <c r="L69" s="644">
        <v>0.89820850837799993</v>
      </c>
      <c r="M69" s="644">
        <v>178</v>
      </c>
      <c r="N69" s="644">
        <v>422</v>
      </c>
      <c r="O69" s="644">
        <v>75538</v>
      </c>
      <c r="P69" s="632">
        <v>0.91189820850837799</v>
      </c>
      <c r="Q69" s="645">
        <v>179</v>
      </c>
    </row>
    <row r="70" spans="1:17" ht="14.4" customHeight="1" x14ac:dyDescent="0.3">
      <c r="A70" s="626" t="s">
        <v>1708</v>
      </c>
      <c r="B70" s="627" t="s">
        <v>1424</v>
      </c>
      <c r="C70" s="627" t="s">
        <v>1407</v>
      </c>
      <c r="D70" s="627" t="s">
        <v>1510</v>
      </c>
      <c r="E70" s="627" t="s">
        <v>1511</v>
      </c>
      <c r="F70" s="644">
        <v>29</v>
      </c>
      <c r="G70" s="644">
        <v>59421</v>
      </c>
      <c r="H70" s="644">
        <v>1</v>
      </c>
      <c r="I70" s="644">
        <v>2049</v>
      </c>
      <c r="J70" s="644">
        <v>39</v>
      </c>
      <c r="K70" s="644">
        <v>79950</v>
      </c>
      <c r="L70" s="644">
        <v>1.345483919826324</v>
      </c>
      <c r="M70" s="644">
        <v>2050</v>
      </c>
      <c r="N70" s="644">
        <v>26</v>
      </c>
      <c r="O70" s="644">
        <v>53378</v>
      </c>
      <c r="P70" s="632">
        <v>0.89830194712307099</v>
      </c>
      <c r="Q70" s="645">
        <v>2053</v>
      </c>
    </row>
    <row r="71" spans="1:17" ht="14.4" customHeight="1" x14ac:dyDescent="0.3">
      <c r="A71" s="626" t="s">
        <v>1708</v>
      </c>
      <c r="B71" s="627" t="s">
        <v>1424</v>
      </c>
      <c r="C71" s="627" t="s">
        <v>1407</v>
      </c>
      <c r="D71" s="627" t="s">
        <v>1516</v>
      </c>
      <c r="E71" s="627" t="s">
        <v>1517</v>
      </c>
      <c r="F71" s="644">
        <v>18</v>
      </c>
      <c r="G71" s="644">
        <v>49266</v>
      </c>
      <c r="H71" s="644">
        <v>1</v>
      </c>
      <c r="I71" s="644">
        <v>2737</v>
      </c>
      <c r="J71" s="644">
        <v>16</v>
      </c>
      <c r="K71" s="644">
        <v>43792</v>
      </c>
      <c r="L71" s="644">
        <v>0.88888888888888884</v>
      </c>
      <c r="M71" s="644">
        <v>2737</v>
      </c>
      <c r="N71" s="644">
        <v>11</v>
      </c>
      <c r="O71" s="644">
        <v>30140</v>
      </c>
      <c r="P71" s="632">
        <v>0.61178094426176266</v>
      </c>
      <c r="Q71" s="645">
        <v>2740</v>
      </c>
    </row>
    <row r="72" spans="1:17" ht="14.4" customHeight="1" x14ac:dyDescent="0.3">
      <c r="A72" s="626" t="s">
        <v>1708</v>
      </c>
      <c r="B72" s="627" t="s">
        <v>1424</v>
      </c>
      <c r="C72" s="627" t="s">
        <v>1407</v>
      </c>
      <c r="D72" s="627" t="s">
        <v>1730</v>
      </c>
      <c r="E72" s="627" t="s">
        <v>1731</v>
      </c>
      <c r="F72" s="644">
        <v>2</v>
      </c>
      <c r="G72" s="644">
        <v>4226</v>
      </c>
      <c r="H72" s="644">
        <v>1</v>
      </c>
      <c r="I72" s="644">
        <v>2113</v>
      </c>
      <c r="J72" s="644">
        <v>3</v>
      </c>
      <c r="K72" s="644">
        <v>6342</v>
      </c>
      <c r="L72" s="644">
        <v>1.5007098911500236</v>
      </c>
      <c r="M72" s="644">
        <v>2114</v>
      </c>
      <c r="N72" s="644">
        <v>2</v>
      </c>
      <c r="O72" s="644">
        <v>4234</v>
      </c>
      <c r="P72" s="632">
        <v>1.0018930430667297</v>
      </c>
      <c r="Q72" s="645">
        <v>2117</v>
      </c>
    </row>
    <row r="73" spans="1:17" ht="14.4" customHeight="1" x14ac:dyDescent="0.3">
      <c r="A73" s="626" t="s">
        <v>1708</v>
      </c>
      <c r="B73" s="627" t="s">
        <v>1424</v>
      </c>
      <c r="C73" s="627" t="s">
        <v>1407</v>
      </c>
      <c r="D73" s="627" t="s">
        <v>1526</v>
      </c>
      <c r="E73" s="627" t="s">
        <v>1527</v>
      </c>
      <c r="F73" s="644">
        <v>1</v>
      </c>
      <c r="G73" s="644">
        <v>155</v>
      </c>
      <c r="H73" s="644">
        <v>1</v>
      </c>
      <c r="I73" s="644">
        <v>155</v>
      </c>
      <c r="J73" s="644">
        <v>3</v>
      </c>
      <c r="K73" s="644">
        <v>465</v>
      </c>
      <c r="L73" s="644">
        <v>3</v>
      </c>
      <c r="M73" s="644">
        <v>155</v>
      </c>
      <c r="N73" s="644"/>
      <c r="O73" s="644"/>
      <c r="P73" s="632"/>
      <c r="Q73" s="645"/>
    </row>
    <row r="74" spans="1:17" ht="14.4" customHeight="1" x14ac:dyDescent="0.3">
      <c r="A74" s="626" t="s">
        <v>1708</v>
      </c>
      <c r="B74" s="627" t="s">
        <v>1424</v>
      </c>
      <c r="C74" s="627" t="s">
        <v>1407</v>
      </c>
      <c r="D74" s="627" t="s">
        <v>1528</v>
      </c>
      <c r="E74" s="627" t="s">
        <v>1529</v>
      </c>
      <c r="F74" s="644">
        <v>6</v>
      </c>
      <c r="G74" s="644">
        <v>1194</v>
      </c>
      <c r="H74" s="644">
        <v>1</v>
      </c>
      <c r="I74" s="644">
        <v>199</v>
      </c>
      <c r="J74" s="644">
        <v>4</v>
      </c>
      <c r="K74" s="644">
        <v>800</v>
      </c>
      <c r="L74" s="644">
        <v>0.67001675041876052</v>
      </c>
      <c r="M74" s="644">
        <v>200</v>
      </c>
      <c r="N74" s="644">
        <v>2</v>
      </c>
      <c r="O74" s="644">
        <v>402</v>
      </c>
      <c r="P74" s="632">
        <v>0.33668341708542715</v>
      </c>
      <c r="Q74" s="645">
        <v>201</v>
      </c>
    </row>
    <row r="75" spans="1:17" ht="14.4" customHeight="1" x14ac:dyDescent="0.3">
      <c r="A75" s="626" t="s">
        <v>1708</v>
      </c>
      <c r="B75" s="627" t="s">
        <v>1424</v>
      </c>
      <c r="C75" s="627" t="s">
        <v>1407</v>
      </c>
      <c r="D75" s="627" t="s">
        <v>1530</v>
      </c>
      <c r="E75" s="627" t="s">
        <v>1531</v>
      </c>
      <c r="F75" s="644">
        <v>3</v>
      </c>
      <c r="G75" s="644">
        <v>612</v>
      </c>
      <c r="H75" s="644">
        <v>1</v>
      </c>
      <c r="I75" s="644">
        <v>204</v>
      </c>
      <c r="J75" s="644"/>
      <c r="K75" s="644"/>
      <c r="L75" s="644"/>
      <c r="M75" s="644"/>
      <c r="N75" s="644">
        <v>2</v>
      </c>
      <c r="O75" s="644">
        <v>414</v>
      </c>
      <c r="P75" s="632">
        <v>0.67647058823529416</v>
      </c>
      <c r="Q75" s="645">
        <v>207</v>
      </c>
    </row>
    <row r="76" spans="1:17" ht="14.4" customHeight="1" x14ac:dyDescent="0.3">
      <c r="A76" s="626" t="s">
        <v>1708</v>
      </c>
      <c r="B76" s="627" t="s">
        <v>1424</v>
      </c>
      <c r="C76" s="627" t="s">
        <v>1407</v>
      </c>
      <c r="D76" s="627" t="s">
        <v>1532</v>
      </c>
      <c r="E76" s="627" t="s">
        <v>1533</v>
      </c>
      <c r="F76" s="644">
        <v>1</v>
      </c>
      <c r="G76" s="644">
        <v>426</v>
      </c>
      <c r="H76" s="644">
        <v>1</v>
      </c>
      <c r="I76" s="644">
        <v>426</v>
      </c>
      <c r="J76" s="644"/>
      <c r="K76" s="644"/>
      <c r="L76" s="644"/>
      <c r="M76" s="644"/>
      <c r="N76" s="644"/>
      <c r="O76" s="644"/>
      <c r="P76" s="632"/>
      <c r="Q76" s="645"/>
    </row>
    <row r="77" spans="1:17" ht="14.4" customHeight="1" x14ac:dyDescent="0.3">
      <c r="A77" s="626" t="s">
        <v>1708</v>
      </c>
      <c r="B77" s="627" t="s">
        <v>1424</v>
      </c>
      <c r="C77" s="627" t="s">
        <v>1407</v>
      </c>
      <c r="D77" s="627" t="s">
        <v>1536</v>
      </c>
      <c r="E77" s="627" t="s">
        <v>1537</v>
      </c>
      <c r="F77" s="644">
        <v>1</v>
      </c>
      <c r="G77" s="644">
        <v>163</v>
      </c>
      <c r="H77" s="644">
        <v>1</v>
      </c>
      <c r="I77" s="644">
        <v>163</v>
      </c>
      <c r="J77" s="644"/>
      <c r="K77" s="644"/>
      <c r="L77" s="644"/>
      <c r="M77" s="644"/>
      <c r="N77" s="644">
        <v>1</v>
      </c>
      <c r="O77" s="644">
        <v>164</v>
      </c>
      <c r="P77" s="632">
        <v>1.0061349693251533</v>
      </c>
      <c r="Q77" s="645">
        <v>164</v>
      </c>
    </row>
    <row r="78" spans="1:17" ht="14.4" customHeight="1" x14ac:dyDescent="0.3">
      <c r="A78" s="626" t="s">
        <v>1708</v>
      </c>
      <c r="B78" s="627" t="s">
        <v>1424</v>
      </c>
      <c r="C78" s="627" t="s">
        <v>1407</v>
      </c>
      <c r="D78" s="627" t="s">
        <v>1540</v>
      </c>
      <c r="E78" s="627" t="s">
        <v>1541</v>
      </c>
      <c r="F78" s="644">
        <v>135</v>
      </c>
      <c r="G78" s="644">
        <v>290925</v>
      </c>
      <c r="H78" s="644">
        <v>1</v>
      </c>
      <c r="I78" s="644">
        <v>2155</v>
      </c>
      <c r="J78" s="644">
        <v>149</v>
      </c>
      <c r="K78" s="644">
        <v>321244</v>
      </c>
      <c r="L78" s="644">
        <v>1.1042158631949814</v>
      </c>
      <c r="M78" s="644">
        <v>2156</v>
      </c>
      <c r="N78" s="644">
        <v>99</v>
      </c>
      <c r="O78" s="644">
        <v>213741</v>
      </c>
      <c r="P78" s="632">
        <v>0.73469450889404486</v>
      </c>
      <c r="Q78" s="645">
        <v>2159</v>
      </c>
    </row>
    <row r="79" spans="1:17" ht="14.4" customHeight="1" x14ac:dyDescent="0.3">
      <c r="A79" s="626" t="s">
        <v>1708</v>
      </c>
      <c r="B79" s="627" t="s">
        <v>1424</v>
      </c>
      <c r="C79" s="627" t="s">
        <v>1407</v>
      </c>
      <c r="D79" s="627" t="s">
        <v>1675</v>
      </c>
      <c r="E79" s="627" t="s">
        <v>1664</v>
      </c>
      <c r="F79" s="644">
        <v>24</v>
      </c>
      <c r="G79" s="644">
        <v>45336</v>
      </c>
      <c r="H79" s="644">
        <v>1</v>
      </c>
      <c r="I79" s="644">
        <v>1889</v>
      </c>
      <c r="J79" s="644">
        <v>22</v>
      </c>
      <c r="K79" s="644">
        <v>41558</v>
      </c>
      <c r="L79" s="644">
        <v>0.91666666666666663</v>
      </c>
      <c r="M79" s="644">
        <v>1889</v>
      </c>
      <c r="N79" s="644">
        <v>16</v>
      </c>
      <c r="O79" s="644">
        <v>30272</v>
      </c>
      <c r="P79" s="632">
        <v>0.66772542791600498</v>
      </c>
      <c r="Q79" s="645">
        <v>1892</v>
      </c>
    </row>
    <row r="80" spans="1:17" ht="14.4" customHeight="1" x14ac:dyDescent="0.3">
      <c r="A80" s="626" t="s">
        <v>1708</v>
      </c>
      <c r="B80" s="627" t="s">
        <v>1424</v>
      </c>
      <c r="C80" s="627" t="s">
        <v>1407</v>
      </c>
      <c r="D80" s="627" t="s">
        <v>1542</v>
      </c>
      <c r="E80" s="627" t="s">
        <v>1543</v>
      </c>
      <c r="F80" s="644"/>
      <c r="G80" s="644"/>
      <c r="H80" s="644"/>
      <c r="I80" s="644"/>
      <c r="J80" s="644">
        <v>1</v>
      </c>
      <c r="K80" s="644">
        <v>163</v>
      </c>
      <c r="L80" s="644"/>
      <c r="M80" s="644">
        <v>163</v>
      </c>
      <c r="N80" s="644">
        <v>2</v>
      </c>
      <c r="O80" s="644">
        <v>328</v>
      </c>
      <c r="P80" s="632"/>
      <c r="Q80" s="645">
        <v>164</v>
      </c>
    </row>
    <row r="81" spans="1:17" ht="14.4" customHeight="1" x14ac:dyDescent="0.3">
      <c r="A81" s="626" t="s">
        <v>1708</v>
      </c>
      <c r="B81" s="627" t="s">
        <v>1424</v>
      </c>
      <c r="C81" s="627" t="s">
        <v>1407</v>
      </c>
      <c r="D81" s="627" t="s">
        <v>1732</v>
      </c>
      <c r="E81" s="627" t="s">
        <v>1733</v>
      </c>
      <c r="F81" s="644">
        <v>2</v>
      </c>
      <c r="G81" s="644">
        <v>19676</v>
      </c>
      <c r="H81" s="644">
        <v>1</v>
      </c>
      <c r="I81" s="644">
        <v>9838</v>
      </c>
      <c r="J81" s="644"/>
      <c r="K81" s="644"/>
      <c r="L81" s="644"/>
      <c r="M81" s="644"/>
      <c r="N81" s="644"/>
      <c r="O81" s="644"/>
      <c r="P81" s="632"/>
      <c r="Q81" s="645"/>
    </row>
    <row r="82" spans="1:17" ht="14.4" customHeight="1" x14ac:dyDescent="0.3">
      <c r="A82" s="626" t="s">
        <v>1708</v>
      </c>
      <c r="B82" s="627" t="s">
        <v>1424</v>
      </c>
      <c r="C82" s="627" t="s">
        <v>1407</v>
      </c>
      <c r="D82" s="627" t="s">
        <v>1546</v>
      </c>
      <c r="E82" s="627" t="s">
        <v>1547</v>
      </c>
      <c r="F82" s="644">
        <v>12</v>
      </c>
      <c r="G82" s="644">
        <v>101520</v>
      </c>
      <c r="H82" s="644">
        <v>1</v>
      </c>
      <c r="I82" s="644">
        <v>8460</v>
      </c>
      <c r="J82" s="644">
        <v>11</v>
      </c>
      <c r="K82" s="644">
        <v>93082</v>
      </c>
      <c r="L82" s="644">
        <v>0.91688337273443654</v>
      </c>
      <c r="M82" s="644">
        <v>8462</v>
      </c>
      <c r="N82" s="644">
        <v>8</v>
      </c>
      <c r="O82" s="644">
        <v>67760</v>
      </c>
      <c r="P82" s="632">
        <v>0.66745468873128444</v>
      </c>
      <c r="Q82" s="645">
        <v>8470</v>
      </c>
    </row>
    <row r="83" spans="1:17" ht="14.4" customHeight="1" x14ac:dyDescent="0.3">
      <c r="A83" s="626" t="s">
        <v>1708</v>
      </c>
      <c r="B83" s="627" t="s">
        <v>1424</v>
      </c>
      <c r="C83" s="627" t="s">
        <v>1407</v>
      </c>
      <c r="D83" s="627" t="s">
        <v>1734</v>
      </c>
      <c r="E83" s="627" t="s">
        <v>1735</v>
      </c>
      <c r="F83" s="644">
        <v>2</v>
      </c>
      <c r="G83" s="644">
        <v>0</v>
      </c>
      <c r="H83" s="644"/>
      <c r="I83" s="644">
        <v>0</v>
      </c>
      <c r="J83" s="644">
        <v>2</v>
      </c>
      <c r="K83" s="644">
        <v>0</v>
      </c>
      <c r="L83" s="644"/>
      <c r="M83" s="644">
        <v>0</v>
      </c>
      <c r="N83" s="644">
        <v>2</v>
      </c>
      <c r="O83" s="644">
        <v>0</v>
      </c>
      <c r="P83" s="632"/>
      <c r="Q83" s="645">
        <v>0</v>
      </c>
    </row>
    <row r="84" spans="1:17" ht="14.4" customHeight="1" x14ac:dyDescent="0.3">
      <c r="A84" s="626" t="s">
        <v>1736</v>
      </c>
      <c r="B84" s="627" t="s">
        <v>1424</v>
      </c>
      <c r="C84" s="627" t="s">
        <v>1425</v>
      </c>
      <c r="D84" s="627" t="s">
        <v>1426</v>
      </c>
      <c r="E84" s="627" t="s">
        <v>575</v>
      </c>
      <c r="F84" s="644"/>
      <c r="G84" s="644"/>
      <c r="H84" s="644"/>
      <c r="I84" s="644"/>
      <c r="J84" s="644"/>
      <c r="K84" s="644"/>
      <c r="L84" s="644"/>
      <c r="M84" s="644"/>
      <c r="N84" s="644">
        <v>1</v>
      </c>
      <c r="O84" s="644">
        <v>888.18</v>
      </c>
      <c r="P84" s="632"/>
      <c r="Q84" s="645">
        <v>888.18</v>
      </c>
    </row>
    <row r="85" spans="1:17" ht="14.4" customHeight="1" x14ac:dyDescent="0.3">
      <c r="A85" s="626" t="s">
        <v>1736</v>
      </c>
      <c r="B85" s="627" t="s">
        <v>1424</v>
      </c>
      <c r="C85" s="627" t="s">
        <v>1425</v>
      </c>
      <c r="D85" s="627" t="s">
        <v>1428</v>
      </c>
      <c r="E85" s="627" t="s">
        <v>641</v>
      </c>
      <c r="F85" s="644">
        <v>2.33</v>
      </c>
      <c r="G85" s="644">
        <v>6309.73</v>
      </c>
      <c r="H85" s="644">
        <v>1</v>
      </c>
      <c r="I85" s="644">
        <v>2708.038626609442</v>
      </c>
      <c r="J85" s="644">
        <v>2</v>
      </c>
      <c r="K85" s="644">
        <v>5181.0600000000004</v>
      </c>
      <c r="L85" s="644">
        <v>0.82112229841847439</v>
      </c>
      <c r="M85" s="644">
        <v>2590.5300000000002</v>
      </c>
      <c r="N85" s="644"/>
      <c r="O85" s="644"/>
      <c r="P85" s="632"/>
      <c r="Q85" s="645"/>
    </row>
    <row r="86" spans="1:17" ht="14.4" customHeight="1" x14ac:dyDescent="0.3">
      <c r="A86" s="626" t="s">
        <v>1736</v>
      </c>
      <c r="B86" s="627" t="s">
        <v>1424</v>
      </c>
      <c r="C86" s="627" t="s">
        <v>1425</v>
      </c>
      <c r="D86" s="627" t="s">
        <v>1560</v>
      </c>
      <c r="E86" s="627" t="s">
        <v>656</v>
      </c>
      <c r="F86" s="644">
        <v>0.73000000000000009</v>
      </c>
      <c r="G86" s="644">
        <v>3609.06</v>
      </c>
      <c r="H86" s="644">
        <v>1</v>
      </c>
      <c r="I86" s="644">
        <v>4943.9178082191775</v>
      </c>
      <c r="J86" s="644">
        <v>0.30000000000000004</v>
      </c>
      <c r="K86" s="644">
        <v>1483.1799999999998</v>
      </c>
      <c r="L86" s="644">
        <v>0.41096019462131411</v>
      </c>
      <c r="M86" s="644">
        <v>4943.9333333333325</v>
      </c>
      <c r="N86" s="644">
        <v>0.32</v>
      </c>
      <c r="O86" s="644">
        <v>1556.21</v>
      </c>
      <c r="P86" s="632">
        <v>0.43119538051459383</v>
      </c>
      <c r="Q86" s="645">
        <v>4863.15625</v>
      </c>
    </row>
    <row r="87" spans="1:17" ht="14.4" customHeight="1" x14ac:dyDescent="0.3">
      <c r="A87" s="626" t="s">
        <v>1736</v>
      </c>
      <c r="B87" s="627" t="s">
        <v>1424</v>
      </c>
      <c r="C87" s="627" t="s">
        <v>1425</v>
      </c>
      <c r="D87" s="627" t="s">
        <v>1430</v>
      </c>
      <c r="E87" s="627" t="s">
        <v>1431</v>
      </c>
      <c r="F87" s="644">
        <v>4.8</v>
      </c>
      <c r="G87" s="644">
        <v>4823.16</v>
      </c>
      <c r="H87" s="644">
        <v>1</v>
      </c>
      <c r="I87" s="644">
        <v>1004.825</v>
      </c>
      <c r="J87" s="644"/>
      <c r="K87" s="644"/>
      <c r="L87" s="644"/>
      <c r="M87" s="644"/>
      <c r="N87" s="644"/>
      <c r="O87" s="644"/>
      <c r="P87" s="632"/>
      <c r="Q87" s="645"/>
    </row>
    <row r="88" spans="1:17" ht="14.4" customHeight="1" x14ac:dyDescent="0.3">
      <c r="A88" s="626" t="s">
        <v>1736</v>
      </c>
      <c r="B88" s="627" t="s">
        <v>1424</v>
      </c>
      <c r="C88" s="627" t="s">
        <v>1425</v>
      </c>
      <c r="D88" s="627" t="s">
        <v>1432</v>
      </c>
      <c r="E88" s="627" t="s">
        <v>656</v>
      </c>
      <c r="F88" s="644">
        <v>1.7000000000000004</v>
      </c>
      <c r="G88" s="644">
        <v>16809.41</v>
      </c>
      <c r="H88" s="644">
        <v>1</v>
      </c>
      <c r="I88" s="644">
        <v>9887.8882352941146</v>
      </c>
      <c r="J88" s="644">
        <v>1.49</v>
      </c>
      <c r="K88" s="644">
        <v>14732.939999999999</v>
      </c>
      <c r="L88" s="644">
        <v>0.87646978686342936</v>
      </c>
      <c r="M88" s="644">
        <v>9887.879194630872</v>
      </c>
      <c r="N88" s="644">
        <v>1.6000000000000005</v>
      </c>
      <c r="O88" s="644">
        <v>13998.660000000003</v>
      </c>
      <c r="P88" s="632">
        <v>0.83278711150480611</v>
      </c>
      <c r="Q88" s="645">
        <v>8749.1624999999985</v>
      </c>
    </row>
    <row r="89" spans="1:17" ht="14.4" customHeight="1" x14ac:dyDescent="0.3">
      <c r="A89" s="626" t="s">
        <v>1736</v>
      </c>
      <c r="B89" s="627" t="s">
        <v>1424</v>
      </c>
      <c r="C89" s="627" t="s">
        <v>1425</v>
      </c>
      <c r="D89" s="627" t="s">
        <v>1737</v>
      </c>
      <c r="E89" s="627" t="s">
        <v>1738</v>
      </c>
      <c r="F89" s="644">
        <v>1</v>
      </c>
      <c r="G89" s="644">
        <v>5189.8</v>
      </c>
      <c r="H89" s="644">
        <v>1</v>
      </c>
      <c r="I89" s="644">
        <v>5189.8</v>
      </c>
      <c r="J89" s="644">
        <v>2</v>
      </c>
      <c r="K89" s="644">
        <v>10379.6</v>
      </c>
      <c r="L89" s="644">
        <v>2</v>
      </c>
      <c r="M89" s="644">
        <v>5189.8</v>
      </c>
      <c r="N89" s="644">
        <v>1</v>
      </c>
      <c r="O89" s="644">
        <v>5170</v>
      </c>
      <c r="P89" s="632">
        <v>0.99618482407799913</v>
      </c>
      <c r="Q89" s="645">
        <v>5170</v>
      </c>
    </row>
    <row r="90" spans="1:17" ht="14.4" customHeight="1" x14ac:dyDescent="0.3">
      <c r="A90" s="626" t="s">
        <v>1736</v>
      </c>
      <c r="B90" s="627" t="s">
        <v>1424</v>
      </c>
      <c r="C90" s="627" t="s">
        <v>1425</v>
      </c>
      <c r="D90" s="627" t="s">
        <v>1434</v>
      </c>
      <c r="E90" s="627" t="s">
        <v>565</v>
      </c>
      <c r="F90" s="644"/>
      <c r="G90" s="644"/>
      <c r="H90" s="644"/>
      <c r="I90" s="644"/>
      <c r="J90" s="644">
        <v>2.5</v>
      </c>
      <c r="K90" s="644">
        <v>2108.65</v>
      </c>
      <c r="L90" s="644"/>
      <c r="M90" s="644">
        <v>843.46</v>
      </c>
      <c r="N90" s="644">
        <v>3</v>
      </c>
      <c r="O90" s="644">
        <v>1551</v>
      </c>
      <c r="P90" s="632"/>
      <c r="Q90" s="645">
        <v>517</v>
      </c>
    </row>
    <row r="91" spans="1:17" ht="14.4" customHeight="1" x14ac:dyDescent="0.3">
      <c r="A91" s="626" t="s">
        <v>1736</v>
      </c>
      <c r="B91" s="627" t="s">
        <v>1424</v>
      </c>
      <c r="C91" s="627" t="s">
        <v>1425</v>
      </c>
      <c r="D91" s="627" t="s">
        <v>1436</v>
      </c>
      <c r="E91" s="627" t="s">
        <v>1437</v>
      </c>
      <c r="F91" s="644">
        <v>0.14000000000000001</v>
      </c>
      <c r="G91" s="644">
        <v>636.66</v>
      </c>
      <c r="H91" s="644">
        <v>1</v>
      </c>
      <c r="I91" s="644">
        <v>4547.5714285714275</v>
      </c>
      <c r="J91" s="644"/>
      <c r="K91" s="644"/>
      <c r="L91" s="644"/>
      <c r="M91" s="644"/>
      <c r="N91" s="644"/>
      <c r="O91" s="644"/>
      <c r="P91" s="632"/>
      <c r="Q91" s="645"/>
    </row>
    <row r="92" spans="1:17" ht="14.4" customHeight="1" x14ac:dyDescent="0.3">
      <c r="A92" s="626" t="s">
        <v>1736</v>
      </c>
      <c r="B92" s="627" t="s">
        <v>1424</v>
      </c>
      <c r="C92" s="627" t="s">
        <v>1425</v>
      </c>
      <c r="D92" s="627" t="s">
        <v>1438</v>
      </c>
      <c r="E92" s="627" t="s">
        <v>1437</v>
      </c>
      <c r="F92" s="644">
        <v>0.16</v>
      </c>
      <c r="G92" s="644">
        <v>1455.22</v>
      </c>
      <c r="H92" s="644">
        <v>1</v>
      </c>
      <c r="I92" s="644">
        <v>9095.125</v>
      </c>
      <c r="J92" s="644"/>
      <c r="K92" s="644"/>
      <c r="L92" s="644"/>
      <c r="M92" s="644"/>
      <c r="N92" s="644"/>
      <c r="O92" s="644"/>
      <c r="P92" s="632"/>
      <c r="Q92" s="645"/>
    </row>
    <row r="93" spans="1:17" ht="14.4" customHeight="1" x14ac:dyDescent="0.3">
      <c r="A93" s="626" t="s">
        <v>1736</v>
      </c>
      <c r="B93" s="627" t="s">
        <v>1424</v>
      </c>
      <c r="C93" s="627" t="s">
        <v>1425</v>
      </c>
      <c r="D93" s="627" t="s">
        <v>1439</v>
      </c>
      <c r="E93" s="627" t="s">
        <v>1440</v>
      </c>
      <c r="F93" s="644">
        <v>1.6000000000000003</v>
      </c>
      <c r="G93" s="644">
        <v>3118.8799999999997</v>
      </c>
      <c r="H93" s="644">
        <v>1</v>
      </c>
      <c r="I93" s="644">
        <v>1949.2999999999995</v>
      </c>
      <c r="J93" s="644">
        <v>0.2</v>
      </c>
      <c r="K93" s="644">
        <v>389.86</v>
      </c>
      <c r="L93" s="644">
        <v>0.12500000000000003</v>
      </c>
      <c r="M93" s="644">
        <v>1949.3</v>
      </c>
      <c r="N93" s="644"/>
      <c r="O93" s="644"/>
      <c r="P93" s="632"/>
      <c r="Q93" s="645"/>
    </row>
    <row r="94" spans="1:17" ht="14.4" customHeight="1" x14ac:dyDescent="0.3">
      <c r="A94" s="626" t="s">
        <v>1736</v>
      </c>
      <c r="B94" s="627" t="s">
        <v>1424</v>
      </c>
      <c r="C94" s="627" t="s">
        <v>1425</v>
      </c>
      <c r="D94" s="627" t="s">
        <v>1441</v>
      </c>
      <c r="E94" s="627" t="s">
        <v>1437</v>
      </c>
      <c r="F94" s="644">
        <v>10.549999999999999</v>
      </c>
      <c r="G94" s="644">
        <v>19190.79</v>
      </c>
      <c r="H94" s="644">
        <v>1</v>
      </c>
      <c r="I94" s="644">
        <v>1819.0322274881519</v>
      </c>
      <c r="J94" s="644">
        <v>6.4899999999999984</v>
      </c>
      <c r="K94" s="644">
        <v>11787.34</v>
      </c>
      <c r="L94" s="644">
        <v>0.61421859131385415</v>
      </c>
      <c r="M94" s="644">
        <v>1816.2311248073966</v>
      </c>
      <c r="N94" s="644"/>
      <c r="O94" s="644"/>
      <c r="P94" s="632"/>
      <c r="Q94" s="645"/>
    </row>
    <row r="95" spans="1:17" ht="14.4" customHeight="1" x14ac:dyDescent="0.3">
      <c r="A95" s="626" t="s">
        <v>1736</v>
      </c>
      <c r="B95" s="627" t="s">
        <v>1424</v>
      </c>
      <c r="C95" s="627" t="s">
        <v>1425</v>
      </c>
      <c r="D95" s="627" t="s">
        <v>1442</v>
      </c>
      <c r="E95" s="627" t="s">
        <v>571</v>
      </c>
      <c r="F95" s="644"/>
      <c r="G95" s="644"/>
      <c r="H95" s="644"/>
      <c r="I95" s="644"/>
      <c r="J95" s="644">
        <v>0.11</v>
      </c>
      <c r="K95" s="644">
        <v>56.929999999999993</v>
      </c>
      <c r="L95" s="644"/>
      <c r="M95" s="644">
        <v>517.5454545454545</v>
      </c>
      <c r="N95" s="644">
        <v>0.15</v>
      </c>
      <c r="O95" s="644">
        <v>66.89</v>
      </c>
      <c r="P95" s="632"/>
      <c r="Q95" s="645">
        <v>445.93333333333334</v>
      </c>
    </row>
    <row r="96" spans="1:17" ht="14.4" customHeight="1" x14ac:dyDescent="0.3">
      <c r="A96" s="626" t="s">
        <v>1736</v>
      </c>
      <c r="B96" s="627" t="s">
        <v>1424</v>
      </c>
      <c r="C96" s="627" t="s">
        <v>1425</v>
      </c>
      <c r="D96" s="627" t="s">
        <v>1443</v>
      </c>
      <c r="E96" s="627" t="s">
        <v>573</v>
      </c>
      <c r="F96" s="644">
        <v>0.45</v>
      </c>
      <c r="G96" s="644">
        <v>406.71</v>
      </c>
      <c r="H96" s="644">
        <v>1</v>
      </c>
      <c r="I96" s="644">
        <v>903.8</v>
      </c>
      <c r="J96" s="644">
        <v>0.69000000000000017</v>
      </c>
      <c r="K96" s="644">
        <v>623.61000000000013</v>
      </c>
      <c r="L96" s="644">
        <v>1.5333038282805935</v>
      </c>
      <c r="M96" s="644">
        <v>903.78260869565213</v>
      </c>
      <c r="N96" s="644">
        <v>0.59000000000000008</v>
      </c>
      <c r="O96" s="644">
        <v>424.08</v>
      </c>
      <c r="P96" s="632">
        <v>1.0427085638415579</v>
      </c>
      <c r="Q96" s="645">
        <v>718.77966101694904</v>
      </c>
    </row>
    <row r="97" spans="1:17" ht="14.4" customHeight="1" x14ac:dyDescent="0.3">
      <c r="A97" s="626" t="s">
        <v>1736</v>
      </c>
      <c r="B97" s="627" t="s">
        <v>1424</v>
      </c>
      <c r="C97" s="627" t="s">
        <v>1425</v>
      </c>
      <c r="D97" s="627" t="s">
        <v>1444</v>
      </c>
      <c r="E97" s="627" t="s">
        <v>1437</v>
      </c>
      <c r="F97" s="644">
        <v>0.43000000000000005</v>
      </c>
      <c r="G97" s="644">
        <v>14333.940000000002</v>
      </c>
      <c r="H97" s="644">
        <v>1</v>
      </c>
      <c r="I97" s="644">
        <v>33334.744186046511</v>
      </c>
      <c r="J97" s="644">
        <v>0.69000000000000017</v>
      </c>
      <c r="K97" s="644">
        <v>24047.55</v>
      </c>
      <c r="L97" s="644">
        <v>1.6776650383634921</v>
      </c>
      <c r="M97" s="644">
        <v>34851.521739130425</v>
      </c>
      <c r="N97" s="644"/>
      <c r="O97" s="644"/>
      <c r="P97" s="632"/>
      <c r="Q97" s="645"/>
    </row>
    <row r="98" spans="1:17" ht="14.4" customHeight="1" x14ac:dyDescent="0.3">
      <c r="A98" s="626" t="s">
        <v>1736</v>
      </c>
      <c r="B98" s="627" t="s">
        <v>1424</v>
      </c>
      <c r="C98" s="627" t="s">
        <v>1425</v>
      </c>
      <c r="D98" s="627" t="s">
        <v>1445</v>
      </c>
      <c r="E98" s="627" t="s">
        <v>1437</v>
      </c>
      <c r="F98" s="644"/>
      <c r="G98" s="644"/>
      <c r="H98" s="644"/>
      <c r="I98" s="644"/>
      <c r="J98" s="644"/>
      <c r="K98" s="644"/>
      <c r="L98" s="644"/>
      <c r="M98" s="644"/>
      <c r="N98" s="644">
        <v>18.149999999999995</v>
      </c>
      <c r="O98" s="644">
        <v>11897.640000000001</v>
      </c>
      <c r="P98" s="632"/>
      <c r="Q98" s="645">
        <v>655.51735537190109</v>
      </c>
    </row>
    <row r="99" spans="1:17" ht="14.4" customHeight="1" x14ac:dyDescent="0.3">
      <c r="A99" s="626" t="s">
        <v>1736</v>
      </c>
      <c r="B99" s="627" t="s">
        <v>1424</v>
      </c>
      <c r="C99" s="627" t="s">
        <v>1425</v>
      </c>
      <c r="D99" s="627" t="s">
        <v>1446</v>
      </c>
      <c r="E99" s="627" t="s">
        <v>1437</v>
      </c>
      <c r="F99" s="644"/>
      <c r="G99" s="644"/>
      <c r="H99" s="644"/>
      <c r="I99" s="644"/>
      <c r="J99" s="644"/>
      <c r="K99" s="644"/>
      <c r="L99" s="644"/>
      <c r="M99" s="644"/>
      <c r="N99" s="644">
        <v>0.30000000000000004</v>
      </c>
      <c r="O99" s="644">
        <v>3674.079999999999</v>
      </c>
      <c r="P99" s="632"/>
      <c r="Q99" s="645">
        <v>12246.933333333329</v>
      </c>
    </row>
    <row r="100" spans="1:17" ht="14.4" customHeight="1" x14ac:dyDescent="0.3">
      <c r="A100" s="626" t="s">
        <v>1736</v>
      </c>
      <c r="B100" s="627" t="s">
        <v>1424</v>
      </c>
      <c r="C100" s="627" t="s">
        <v>1425</v>
      </c>
      <c r="D100" s="627" t="s">
        <v>1447</v>
      </c>
      <c r="E100" s="627" t="s">
        <v>1437</v>
      </c>
      <c r="F100" s="644"/>
      <c r="G100" s="644"/>
      <c r="H100" s="644"/>
      <c r="I100" s="644"/>
      <c r="J100" s="644"/>
      <c r="K100" s="644"/>
      <c r="L100" s="644"/>
      <c r="M100" s="644"/>
      <c r="N100" s="644">
        <v>0.4</v>
      </c>
      <c r="O100" s="644">
        <v>655.78</v>
      </c>
      <c r="P100" s="632"/>
      <c r="Q100" s="645">
        <v>1639.4499999999998</v>
      </c>
    </row>
    <row r="101" spans="1:17" ht="14.4" customHeight="1" x14ac:dyDescent="0.3">
      <c r="A101" s="626" t="s">
        <v>1736</v>
      </c>
      <c r="B101" s="627" t="s">
        <v>1424</v>
      </c>
      <c r="C101" s="627" t="s">
        <v>1425</v>
      </c>
      <c r="D101" s="627" t="s">
        <v>1449</v>
      </c>
      <c r="E101" s="627" t="s">
        <v>641</v>
      </c>
      <c r="F101" s="644"/>
      <c r="G101" s="644"/>
      <c r="H101" s="644"/>
      <c r="I101" s="644"/>
      <c r="J101" s="644"/>
      <c r="K101" s="644"/>
      <c r="L101" s="644"/>
      <c r="M101" s="644"/>
      <c r="N101" s="644">
        <v>0.2</v>
      </c>
      <c r="O101" s="644">
        <v>1295.26</v>
      </c>
      <c r="P101" s="632"/>
      <c r="Q101" s="645">
        <v>6476.2999999999993</v>
      </c>
    </row>
    <row r="102" spans="1:17" ht="14.4" customHeight="1" x14ac:dyDescent="0.3">
      <c r="A102" s="626" t="s">
        <v>1736</v>
      </c>
      <c r="B102" s="627" t="s">
        <v>1424</v>
      </c>
      <c r="C102" s="627" t="s">
        <v>1425</v>
      </c>
      <c r="D102" s="627" t="s">
        <v>1450</v>
      </c>
      <c r="E102" s="627" t="s">
        <v>1440</v>
      </c>
      <c r="F102" s="644"/>
      <c r="G102" s="644"/>
      <c r="H102" s="644"/>
      <c r="I102" s="644"/>
      <c r="J102" s="644"/>
      <c r="K102" s="644"/>
      <c r="L102" s="644"/>
      <c r="M102" s="644"/>
      <c r="N102" s="644">
        <v>0.99999999999999989</v>
      </c>
      <c r="O102" s="644">
        <v>532.30000000000007</v>
      </c>
      <c r="P102" s="632"/>
      <c r="Q102" s="645">
        <v>532.30000000000018</v>
      </c>
    </row>
    <row r="103" spans="1:17" ht="14.4" customHeight="1" x14ac:dyDescent="0.3">
      <c r="A103" s="626" t="s">
        <v>1736</v>
      </c>
      <c r="B103" s="627" t="s">
        <v>1424</v>
      </c>
      <c r="C103" s="627" t="s">
        <v>1425</v>
      </c>
      <c r="D103" s="627" t="s">
        <v>1451</v>
      </c>
      <c r="E103" s="627" t="s">
        <v>1437</v>
      </c>
      <c r="F103" s="644"/>
      <c r="G103" s="644"/>
      <c r="H103" s="644"/>
      <c r="I103" s="644"/>
      <c r="J103" s="644"/>
      <c r="K103" s="644"/>
      <c r="L103" s="644"/>
      <c r="M103" s="644"/>
      <c r="N103" s="644">
        <v>0.1</v>
      </c>
      <c r="O103" s="644">
        <v>327.58999999999997</v>
      </c>
      <c r="P103" s="632"/>
      <c r="Q103" s="645">
        <v>3275.8999999999996</v>
      </c>
    </row>
    <row r="104" spans="1:17" ht="14.4" customHeight="1" x14ac:dyDescent="0.3">
      <c r="A104" s="626" t="s">
        <v>1736</v>
      </c>
      <c r="B104" s="627" t="s">
        <v>1424</v>
      </c>
      <c r="C104" s="627" t="s">
        <v>1402</v>
      </c>
      <c r="D104" s="627" t="s">
        <v>1583</v>
      </c>
      <c r="E104" s="627" t="s">
        <v>1584</v>
      </c>
      <c r="F104" s="644">
        <v>1</v>
      </c>
      <c r="G104" s="644">
        <v>589.59</v>
      </c>
      <c r="H104" s="644">
        <v>1</v>
      </c>
      <c r="I104" s="644">
        <v>589.59</v>
      </c>
      <c r="J104" s="644"/>
      <c r="K104" s="644"/>
      <c r="L104" s="644"/>
      <c r="M104" s="644"/>
      <c r="N104" s="644"/>
      <c r="O104" s="644"/>
      <c r="P104" s="632"/>
      <c r="Q104" s="645"/>
    </row>
    <row r="105" spans="1:17" ht="14.4" customHeight="1" x14ac:dyDescent="0.3">
      <c r="A105" s="626" t="s">
        <v>1736</v>
      </c>
      <c r="B105" s="627" t="s">
        <v>1424</v>
      </c>
      <c r="C105" s="627" t="s">
        <v>1402</v>
      </c>
      <c r="D105" s="627" t="s">
        <v>1585</v>
      </c>
      <c r="E105" s="627" t="s">
        <v>1586</v>
      </c>
      <c r="F105" s="644">
        <v>1</v>
      </c>
      <c r="G105" s="644">
        <v>1447.28</v>
      </c>
      <c r="H105" s="644">
        <v>1</v>
      </c>
      <c r="I105" s="644">
        <v>1447.28</v>
      </c>
      <c r="J105" s="644"/>
      <c r="K105" s="644"/>
      <c r="L105" s="644"/>
      <c r="M105" s="644"/>
      <c r="N105" s="644">
        <v>1</v>
      </c>
      <c r="O105" s="644">
        <v>1175.28</v>
      </c>
      <c r="P105" s="632">
        <v>0.81206124592338735</v>
      </c>
      <c r="Q105" s="645">
        <v>1175.28</v>
      </c>
    </row>
    <row r="106" spans="1:17" ht="14.4" customHeight="1" x14ac:dyDescent="0.3">
      <c r="A106" s="626" t="s">
        <v>1736</v>
      </c>
      <c r="B106" s="627" t="s">
        <v>1424</v>
      </c>
      <c r="C106" s="627" t="s">
        <v>1402</v>
      </c>
      <c r="D106" s="627" t="s">
        <v>1587</v>
      </c>
      <c r="E106" s="627" t="s">
        <v>1588</v>
      </c>
      <c r="F106" s="644">
        <v>4</v>
      </c>
      <c r="G106" s="644">
        <v>3889.28</v>
      </c>
      <c r="H106" s="644">
        <v>1</v>
      </c>
      <c r="I106" s="644">
        <v>972.32</v>
      </c>
      <c r="J106" s="644">
        <v>2</v>
      </c>
      <c r="K106" s="644">
        <v>1944.64</v>
      </c>
      <c r="L106" s="644">
        <v>0.5</v>
      </c>
      <c r="M106" s="644">
        <v>972.32</v>
      </c>
      <c r="N106" s="644">
        <v>1</v>
      </c>
      <c r="O106" s="644">
        <v>972.32</v>
      </c>
      <c r="P106" s="632">
        <v>0.25</v>
      </c>
      <c r="Q106" s="645">
        <v>972.32</v>
      </c>
    </row>
    <row r="107" spans="1:17" ht="14.4" customHeight="1" x14ac:dyDescent="0.3">
      <c r="A107" s="626" t="s">
        <v>1736</v>
      </c>
      <c r="B107" s="627" t="s">
        <v>1424</v>
      </c>
      <c r="C107" s="627" t="s">
        <v>1402</v>
      </c>
      <c r="D107" s="627" t="s">
        <v>1589</v>
      </c>
      <c r="E107" s="627" t="s">
        <v>1588</v>
      </c>
      <c r="F107" s="644">
        <v>10</v>
      </c>
      <c r="G107" s="644">
        <v>17073.099999999999</v>
      </c>
      <c r="H107" s="644">
        <v>1</v>
      </c>
      <c r="I107" s="644">
        <v>1707.31</v>
      </c>
      <c r="J107" s="644">
        <v>10</v>
      </c>
      <c r="K107" s="644">
        <v>16757.02</v>
      </c>
      <c r="L107" s="644">
        <v>0.98148666615904567</v>
      </c>
      <c r="M107" s="644">
        <v>1675.702</v>
      </c>
      <c r="N107" s="644">
        <v>8</v>
      </c>
      <c r="O107" s="644">
        <v>7260</v>
      </c>
      <c r="P107" s="632">
        <v>0.42523033309709429</v>
      </c>
      <c r="Q107" s="645">
        <v>907.5</v>
      </c>
    </row>
    <row r="108" spans="1:17" ht="14.4" customHeight="1" x14ac:dyDescent="0.3">
      <c r="A108" s="626" t="s">
        <v>1736</v>
      </c>
      <c r="B108" s="627" t="s">
        <v>1424</v>
      </c>
      <c r="C108" s="627" t="s">
        <v>1402</v>
      </c>
      <c r="D108" s="627" t="s">
        <v>1590</v>
      </c>
      <c r="E108" s="627" t="s">
        <v>1588</v>
      </c>
      <c r="F108" s="644">
        <v>2</v>
      </c>
      <c r="G108" s="644">
        <v>4132.6000000000004</v>
      </c>
      <c r="H108" s="644">
        <v>1</v>
      </c>
      <c r="I108" s="644">
        <v>2066.3000000000002</v>
      </c>
      <c r="J108" s="644"/>
      <c r="K108" s="644"/>
      <c r="L108" s="644"/>
      <c r="M108" s="644"/>
      <c r="N108" s="644"/>
      <c r="O108" s="644"/>
      <c r="P108" s="632"/>
      <c r="Q108" s="645"/>
    </row>
    <row r="109" spans="1:17" ht="14.4" customHeight="1" x14ac:dyDescent="0.3">
      <c r="A109" s="626" t="s">
        <v>1736</v>
      </c>
      <c r="B109" s="627" t="s">
        <v>1424</v>
      </c>
      <c r="C109" s="627" t="s">
        <v>1402</v>
      </c>
      <c r="D109" s="627" t="s">
        <v>1739</v>
      </c>
      <c r="E109" s="627" t="s">
        <v>1650</v>
      </c>
      <c r="F109" s="644">
        <v>1</v>
      </c>
      <c r="G109" s="644">
        <v>1932.09</v>
      </c>
      <c r="H109" s="644">
        <v>1</v>
      </c>
      <c r="I109" s="644">
        <v>1932.09</v>
      </c>
      <c r="J109" s="644"/>
      <c r="K109" s="644"/>
      <c r="L109" s="644"/>
      <c r="M109" s="644"/>
      <c r="N109" s="644"/>
      <c r="O109" s="644"/>
      <c r="P109" s="632"/>
      <c r="Q109" s="645"/>
    </row>
    <row r="110" spans="1:17" ht="14.4" customHeight="1" x14ac:dyDescent="0.3">
      <c r="A110" s="626" t="s">
        <v>1736</v>
      </c>
      <c r="B110" s="627" t="s">
        <v>1424</v>
      </c>
      <c r="C110" s="627" t="s">
        <v>1402</v>
      </c>
      <c r="D110" s="627" t="s">
        <v>1591</v>
      </c>
      <c r="E110" s="627" t="s">
        <v>1592</v>
      </c>
      <c r="F110" s="644"/>
      <c r="G110" s="644"/>
      <c r="H110" s="644"/>
      <c r="I110" s="644"/>
      <c r="J110" s="644"/>
      <c r="K110" s="644"/>
      <c r="L110" s="644"/>
      <c r="M110" s="644"/>
      <c r="N110" s="644">
        <v>1</v>
      </c>
      <c r="O110" s="644">
        <v>939.14</v>
      </c>
      <c r="P110" s="632"/>
      <c r="Q110" s="645">
        <v>939.14</v>
      </c>
    </row>
    <row r="111" spans="1:17" ht="14.4" customHeight="1" x14ac:dyDescent="0.3">
      <c r="A111" s="626" t="s">
        <v>1736</v>
      </c>
      <c r="B111" s="627" t="s">
        <v>1424</v>
      </c>
      <c r="C111" s="627" t="s">
        <v>1402</v>
      </c>
      <c r="D111" s="627" t="s">
        <v>1593</v>
      </c>
      <c r="E111" s="627" t="s">
        <v>1592</v>
      </c>
      <c r="F111" s="644"/>
      <c r="G111" s="644"/>
      <c r="H111" s="644"/>
      <c r="I111" s="644"/>
      <c r="J111" s="644"/>
      <c r="K111" s="644"/>
      <c r="L111" s="644"/>
      <c r="M111" s="644"/>
      <c r="N111" s="644">
        <v>2</v>
      </c>
      <c r="O111" s="644">
        <v>1996.5</v>
      </c>
      <c r="P111" s="632"/>
      <c r="Q111" s="645">
        <v>998.25</v>
      </c>
    </row>
    <row r="112" spans="1:17" ht="14.4" customHeight="1" x14ac:dyDescent="0.3">
      <c r="A112" s="626" t="s">
        <v>1736</v>
      </c>
      <c r="B112" s="627" t="s">
        <v>1424</v>
      </c>
      <c r="C112" s="627" t="s">
        <v>1402</v>
      </c>
      <c r="D112" s="627" t="s">
        <v>1594</v>
      </c>
      <c r="E112" s="627" t="s">
        <v>1595</v>
      </c>
      <c r="F112" s="644">
        <v>4</v>
      </c>
      <c r="G112" s="644">
        <v>12013.52</v>
      </c>
      <c r="H112" s="644">
        <v>1</v>
      </c>
      <c r="I112" s="644">
        <v>3003.38</v>
      </c>
      <c r="J112" s="644"/>
      <c r="K112" s="644"/>
      <c r="L112" s="644"/>
      <c r="M112" s="644"/>
      <c r="N112" s="644">
        <v>2</v>
      </c>
      <c r="O112" s="644">
        <v>5271.46</v>
      </c>
      <c r="P112" s="632">
        <v>0.43879395880641142</v>
      </c>
      <c r="Q112" s="645">
        <v>2635.73</v>
      </c>
    </row>
    <row r="113" spans="1:17" ht="14.4" customHeight="1" x14ac:dyDescent="0.3">
      <c r="A113" s="626" t="s">
        <v>1736</v>
      </c>
      <c r="B113" s="627" t="s">
        <v>1424</v>
      </c>
      <c r="C113" s="627" t="s">
        <v>1402</v>
      </c>
      <c r="D113" s="627" t="s">
        <v>1600</v>
      </c>
      <c r="E113" s="627" t="s">
        <v>1601</v>
      </c>
      <c r="F113" s="644">
        <v>4</v>
      </c>
      <c r="G113" s="644">
        <v>16551.560000000001</v>
      </c>
      <c r="H113" s="644">
        <v>1</v>
      </c>
      <c r="I113" s="644">
        <v>4137.8900000000003</v>
      </c>
      <c r="J113" s="644">
        <v>3</v>
      </c>
      <c r="K113" s="644">
        <v>12413.67</v>
      </c>
      <c r="L113" s="644">
        <v>0.75</v>
      </c>
      <c r="M113" s="644">
        <v>4137.8900000000003</v>
      </c>
      <c r="N113" s="644">
        <v>6</v>
      </c>
      <c r="O113" s="644">
        <v>24827.34</v>
      </c>
      <c r="P113" s="632">
        <v>1.5</v>
      </c>
      <c r="Q113" s="645">
        <v>4137.8900000000003</v>
      </c>
    </row>
    <row r="114" spans="1:17" ht="14.4" customHeight="1" x14ac:dyDescent="0.3">
      <c r="A114" s="626" t="s">
        <v>1736</v>
      </c>
      <c r="B114" s="627" t="s">
        <v>1424</v>
      </c>
      <c r="C114" s="627" t="s">
        <v>1402</v>
      </c>
      <c r="D114" s="627" t="s">
        <v>1602</v>
      </c>
      <c r="E114" s="627" t="s">
        <v>1603</v>
      </c>
      <c r="F114" s="644">
        <v>12</v>
      </c>
      <c r="G114" s="644">
        <v>12033.6</v>
      </c>
      <c r="H114" s="644">
        <v>1</v>
      </c>
      <c r="I114" s="644">
        <v>1002.8000000000001</v>
      </c>
      <c r="J114" s="644">
        <v>4</v>
      </c>
      <c r="K114" s="644">
        <v>4011.2</v>
      </c>
      <c r="L114" s="644">
        <v>0.33333333333333331</v>
      </c>
      <c r="M114" s="644">
        <v>1002.8</v>
      </c>
      <c r="N114" s="644">
        <v>6</v>
      </c>
      <c r="O114" s="644">
        <v>5372.4</v>
      </c>
      <c r="P114" s="632">
        <v>0.44644994016753087</v>
      </c>
      <c r="Q114" s="645">
        <v>895.4</v>
      </c>
    </row>
    <row r="115" spans="1:17" ht="14.4" customHeight="1" x14ac:dyDescent="0.3">
      <c r="A115" s="626" t="s">
        <v>1736</v>
      </c>
      <c r="B115" s="627" t="s">
        <v>1424</v>
      </c>
      <c r="C115" s="627" t="s">
        <v>1402</v>
      </c>
      <c r="D115" s="627" t="s">
        <v>1604</v>
      </c>
      <c r="E115" s="627" t="s">
        <v>1605</v>
      </c>
      <c r="F115" s="644">
        <v>2</v>
      </c>
      <c r="G115" s="644">
        <v>15300</v>
      </c>
      <c r="H115" s="644">
        <v>1</v>
      </c>
      <c r="I115" s="644">
        <v>7650</v>
      </c>
      <c r="J115" s="644">
        <v>5</v>
      </c>
      <c r="K115" s="644">
        <v>38250</v>
      </c>
      <c r="L115" s="644">
        <v>2.5</v>
      </c>
      <c r="M115" s="644">
        <v>7650</v>
      </c>
      <c r="N115" s="644">
        <v>2</v>
      </c>
      <c r="O115" s="644">
        <v>9892.9599999999991</v>
      </c>
      <c r="P115" s="632">
        <v>0.64659869281045745</v>
      </c>
      <c r="Q115" s="645">
        <v>4946.4799999999996</v>
      </c>
    </row>
    <row r="116" spans="1:17" ht="14.4" customHeight="1" x14ac:dyDescent="0.3">
      <c r="A116" s="626" t="s">
        <v>1736</v>
      </c>
      <c r="B116" s="627" t="s">
        <v>1424</v>
      </c>
      <c r="C116" s="627" t="s">
        <v>1402</v>
      </c>
      <c r="D116" s="627" t="s">
        <v>1608</v>
      </c>
      <c r="E116" s="627" t="s">
        <v>1609</v>
      </c>
      <c r="F116" s="644">
        <v>1</v>
      </c>
      <c r="G116" s="644">
        <v>13284.52</v>
      </c>
      <c r="H116" s="644">
        <v>1</v>
      </c>
      <c r="I116" s="644">
        <v>13284.52</v>
      </c>
      <c r="J116" s="644">
        <v>5</v>
      </c>
      <c r="K116" s="644">
        <v>64971.140000000014</v>
      </c>
      <c r="L116" s="644">
        <v>4.8907405009740668</v>
      </c>
      <c r="M116" s="644">
        <v>12994.228000000003</v>
      </c>
      <c r="N116" s="644">
        <v>1</v>
      </c>
      <c r="O116" s="644">
        <v>2970.76</v>
      </c>
      <c r="P116" s="632">
        <v>0.22362569366450577</v>
      </c>
      <c r="Q116" s="645">
        <v>2970.76</v>
      </c>
    </row>
    <row r="117" spans="1:17" ht="14.4" customHeight="1" x14ac:dyDescent="0.3">
      <c r="A117" s="626" t="s">
        <v>1736</v>
      </c>
      <c r="B117" s="627" t="s">
        <v>1424</v>
      </c>
      <c r="C117" s="627" t="s">
        <v>1402</v>
      </c>
      <c r="D117" s="627" t="s">
        <v>1610</v>
      </c>
      <c r="E117" s="627" t="s">
        <v>1611</v>
      </c>
      <c r="F117" s="644">
        <v>4</v>
      </c>
      <c r="G117" s="644">
        <v>8683.8799999999992</v>
      </c>
      <c r="H117" s="644">
        <v>1</v>
      </c>
      <c r="I117" s="644">
        <v>2170.9699999999998</v>
      </c>
      <c r="J117" s="644"/>
      <c r="K117" s="644"/>
      <c r="L117" s="644"/>
      <c r="M117" s="644"/>
      <c r="N117" s="644">
        <v>2</v>
      </c>
      <c r="O117" s="644">
        <v>4093.64</v>
      </c>
      <c r="P117" s="632">
        <v>0.4714067905129965</v>
      </c>
      <c r="Q117" s="645">
        <v>2046.82</v>
      </c>
    </row>
    <row r="118" spans="1:17" ht="14.4" customHeight="1" x14ac:dyDescent="0.3">
      <c r="A118" s="626" t="s">
        <v>1736</v>
      </c>
      <c r="B118" s="627" t="s">
        <v>1424</v>
      </c>
      <c r="C118" s="627" t="s">
        <v>1402</v>
      </c>
      <c r="D118" s="627" t="s">
        <v>1740</v>
      </c>
      <c r="E118" s="627" t="s">
        <v>1741</v>
      </c>
      <c r="F118" s="644">
        <v>2</v>
      </c>
      <c r="G118" s="644">
        <v>5948.72</v>
      </c>
      <c r="H118" s="644">
        <v>1</v>
      </c>
      <c r="I118" s="644">
        <v>2974.36</v>
      </c>
      <c r="J118" s="644">
        <v>5</v>
      </c>
      <c r="K118" s="644">
        <v>14871.800000000001</v>
      </c>
      <c r="L118" s="644">
        <v>2.5</v>
      </c>
      <c r="M118" s="644">
        <v>2974.36</v>
      </c>
      <c r="N118" s="644">
        <v>1</v>
      </c>
      <c r="O118" s="644">
        <v>2974.36</v>
      </c>
      <c r="P118" s="632">
        <v>0.5</v>
      </c>
      <c r="Q118" s="645">
        <v>2974.36</v>
      </c>
    </row>
    <row r="119" spans="1:17" ht="14.4" customHeight="1" x14ac:dyDescent="0.3">
      <c r="A119" s="626" t="s">
        <v>1736</v>
      </c>
      <c r="B119" s="627" t="s">
        <v>1424</v>
      </c>
      <c r="C119" s="627" t="s">
        <v>1402</v>
      </c>
      <c r="D119" s="627" t="s">
        <v>1614</v>
      </c>
      <c r="E119" s="627" t="s">
        <v>1615</v>
      </c>
      <c r="F119" s="644">
        <v>6</v>
      </c>
      <c r="G119" s="644">
        <v>31555.379999999997</v>
      </c>
      <c r="H119" s="644">
        <v>1</v>
      </c>
      <c r="I119" s="644">
        <v>5259.23</v>
      </c>
      <c r="J119" s="644">
        <v>1</v>
      </c>
      <c r="K119" s="644">
        <v>5259.23</v>
      </c>
      <c r="L119" s="644">
        <v>0.16666666666666666</v>
      </c>
      <c r="M119" s="644">
        <v>5259.23</v>
      </c>
      <c r="N119" s="644"/>
      <c r="O119" s="644"/>
      <c r="P119" s="632"/>
      <c r="Q119" s="645"/>
    </row>
    <row r="120" spans="1:17" ht="14.4" customHeight="1" x14ac:dyDescent="0.3">
      <c r="A120" s="626" t="s">
        <v>1736</v>
      </c>
      <c r="B120" s="627" t="s">
        <v>1424</v>
      </c>
      <c r="C120" s="627" t="s">
        <v>1402</v>
      </c>
      <c r="D120" s="627" t="s">
        <v>1616</v>
      </c>
      <c r="E120" s="627" t="s">
        <v>1617</v>
      </c>
      <c r="F120" s="644">
        <v>8</v>
      </c>
      <c r="G120" s="644">
        <v>4845.2</v>
      </c>
      <c r="H120" s="644">
        <v>1</v>
      </c>
      <c r="I120" s="644">
        <v>605.65</v>
      </c>
      <c r="J120" s="644">
        <v>5</v>
      </c>
      <c r="K120" s="644">
        <v>2973.32</v>
      </c>
      <c r="L120" s="644">
        <v>0.61366300668703055</v>
      </c>
      <c r="M120" s="644">
        <v>594.66399999999999</v>
      </c>
      <c r="N120" s="644">
        <v>3</v>
      </c>
      <c r="O120" s="644">
        <v>1652.16</v>
      </c>
      <c r="P120" s="632">
        <v>0.34098902006109144</v>
      </c>
      <c r="Q120" s="645">
        <v>550.72</v>
      </c>
    </row>
    <row r="121" spans="1:17" ht="14.4" customHeight="1" x14ac:dyDescent="0.3">
      <c r="A121" s="626" t="s">
        <v>1736</v>
      </c>
      <c r="B121" s="627" t="s">
        <v>1424</v>
      </c>
      <c r="C121" s="627" t="s">
        <v>1402</v>
      </c>
      <c r="D121" s="627" t="s">
        <v>1618</v>
      </c>
      <c r="E121" s="627" t="s">
        <v>1619</v>
      </c>
      <c r="F121" s="644">
        <v>1</v>
      </c>
      <c r="G121" s="644">
        <v>15489.6</v>
      </c>
      <c r="H121" s="644">
        <v>1</v>
      </c>
      <c r="I121" s="644">
        <v>15489.6</v>
      </c>
      <c r="J121" s="644"/>
      <c r="K121" s="644"/>
      <c r="L121" s="644"/>
      <c r="M121" s="644"/>
      <c r="N121" s="644"/>
      <c r="O121" s="644"/>
      <c r="P121" s="632"/>
      <c r="Q121" s="645"/>
    </row>
    <row r="122" spans="1:17" ht="14.4" customHeight="1" x14ac:dyDescent="0.3">
      <c r="A122" s="626" t="s">
        <v>1736</v>
      </c>
      <c r="B122" s="627" t="s">
        <v>1424</v>
      </c>
      <c r="C122" s="627" t="s">
        <v>1402</v>
      </c>
      <c r="D122" s="627" t="s">
        <v>1742</v>
      </c>
      <c r="E122" s="627" t="s">
        <v>1743</v>
      </c>
      <c r="F122" s="644">
        <v>2</v>
      </c>
      <c r="G122" s="644">
        <v>34763.980000000003</v>
      </c>
      <c r="H122" s="644">
        <v>1</v>
      </c>
      <c r="I122" s="644">
        <v>17381.990000000002</v>
      </c>
      <c r="J122" s="644">
        <v>5</v>
      </c>
      <c r="K122" s="644">
        <v>86909.950000000012</v>
      </c>
      <c r="L122" s="644">
        <v>2.5</v>
      </c>
      <c r="M122" s="644">
        <v>17381.990000000002</v>
      </c>
      <c r="N122" s="644">
        <v>1</v>
      </c>
      <c r="O122" s="644">
        <v>11538.9</v>
      </c>
      <c r="P122" s="632">
        <v>0.33192114366651915</v>
      </c>
      <c r="Q122" s="645">
        <v>11538.9</v>
      </c>
    </row>
    <row r="123" spans="1:17" ht="14.4" customHeight="1" x14ac:dyDescent="0.3">
      <c r="A123" s="626" t="s">
        <v>1736</v>
      </c>
      <c r="B123" s="627" t="s">
        <v>1424</v>
      </c>
      <c r="C123" s="627" t="s">
        <v>1402</v>
      </c>
      <c r="D123" s="627" t="s">
        <v>1620</v>
      </c>
      <c r="E123" s="627" t="s">
        <v>1621</v>
      </c>
      <c r="F123" s="644">
        <v>4</v>
      </c>
      <c r="G123" s="644">
        <v>3324.64</v>
      </c>
      <c r="H123" s="644">
        <v>1</v>
      </c>
      <c r="I123" s="644">
        <v>831.16</v>
      </c>
      <c r="J123" s="644">
        <v>5</v>
      </c>
      <c r="K123" s="644">
        <v>4155.8</v>
      </c>
      <c r="L123" s="644">
        <v>1.25</v>
      </c>
      <c r="M123" s="644">
        <v>831.16000000000008</v>
      </c>
      <c r="N123" s="644">
        <v>2</v>
      </c>
      <c r="O123" s="644">
        <v>1662.32</v>
      </c>
      <c r="P123" s="632">
        <v>0.5</v>
      </c>
      <c r="Q123" s="645">
        <v>831.16</v>
      </c>
    </row>
    <row r="124" spans="1:17" ht="14.4" customHeight="1" x14ac:dyDescent="0.3">
      <c r="A124" s="626" t="s">
        <v>1736</v>
      </c>
      <c r="B124" s="627" t="s">
        <v>1424</v>
      </c>
      <c r="C124" s="627" t="s">
        <v>1402</v>
      </c>
      <c r="D124" s="627" t="s">
        <v>1622</v>
      </c>
      <c r="E124" s="627" t="s">
        <v>1621</v>
      </c>
      <c r="F124" s="644">
        <v>3</v>
      </c>
      <c r="G124" s="644">
        <v>2664.18</v>
      </c>
      <c r="H124" s="644">
        <v>1</v>
      </c>
      <c r="I124" s="644">
        <v>888.06</v>
      </c>
      <c r="J124" s="644"/>
      <c r="K124" s="644"/>
      <c r="L124" s="644"/>
      <c r="M124" s="644"/>
      <c r="N124" s="644"/>
      <c r="O124" s="644"/>
      <c r="P124" s="632"/>
      <c r="Q124" s="645"/>
    </row>
    <row r="125" spans="1:17" ht="14.4" customHeight="1" x14ac:dyDescent="0.3">
      <c r="A125" s="626" t="s">
        <v>1736</v>
      </c>
      <c r="B125" s="627" t="s">
        <v>1424</v>
      </c>
      <c r="C125" s="627" t="s">
        <v>1402</v>
      </c>
      <c r="D125" s="627" t="s">
        <v>1623</v>
      </c>
      <c r="E125" s="627" t="s">
        <v>1624</v>
      </c>
      <c r="F125" s="644">
        <v>2</v>
      </c>
      <c r="G125" s="644">
        <v>1662.32</v>
      </c>
      <c r="H125" s="644">
        <v>1</v>
      </c>
      <c r="I125" s="644">
        <v>831.16</v>
      </c>
      <c r="J125" s="644">
        <v>5</v>
      </c>
      <c r="K125" s="644">
        <v>4155.8</v>
      </c>
      <c r="L125" s="644">
        <v>2.5</v>
      </c>
      <c r="M125" s="644">
        <v>831.16000000000008</v>
      </c>
      <c r="N125" s="644">
        <v>1</v>
      </c>
      <c r="O125" s="644">
        <v>831.16</v>
      </c>
      <c r="P125" s="632">
        <v>0.5</v>
      </c>
      <c r="Q125" s="645">
        <v>831.16</v>
      </c>
    </row>
    <row r="126" spans="1:17" ht="14.4" customHeight="1" x14ac:dyDescent="0.3">
      <c r="A126" s="626" t="s">
        <v>1736</v>
      </c>
      <c r="B126" s="627" t="s">
        <v>1424</v>
      </c>
      <c r="C126" s="627" t="s">
        <v>1402</v>
      </c>
      <c r="D126" s="627" t="s">
        <v>1625</v>
      </c>
      <c r="E126" s="627" t="s">
        <v>1626</v>
      </c>
      <c r="F126" s="644">
        <v>4</v>
      </c>
      <c r="G126" s="644">
        <v>5248.56</v>
      </c>
      <c r="H126" s="644">
        <v>1</v>
      </c>
      <c r="I126" s="644">
        <v>1312.14</v>
      </c>
      <c r="J126" s="644">
        <v>5</v>
      </c>
      <c r="K126" s="644">
        <v>6560.7000000000007</v>
      </c>
      <c r="L126" s="644">
        <v>1.25</v>
      </c>
      <c r="M126" s="644">
        <v>1312.14</v>
      </c>
      <c r="N126" s="644">
        <v>2</v>
      </c>
      <c r="O126" s="644">
        <v>2624.28</v>
      </c>
      <c r="P126" s="632">
        <v>0.5</v>
      </c>
      <c r="Q126" s="645">
        <v>1312.14</v>
      </c>
    </row>
    <row r="127" spans="1:17" ht="14.4" customHeight="1" x14ac:dyDescent="0.3">
      <c r="A127" s="626" t="s">
        <v>1736</v>
      </c>
      <c r="B127" s="627" t="s">
        <v>1424</v>
      </c>
      <c r="C127" s="627" t="s">
        <v>1402</v>
      </c>
      <c r="D127" s="627" t="s">
        <v>1716</v>
      </c>
      <c r="E127" s="627" t="s">
        <v>1717</v>
      </c>
      <c r="F127" s="644">
        <v>28</v>
      </c>
      <c r="G127" s="644">
        <v>102048.24</v>
      </c>
      <c r="H127" s="644">
        <v>1</v>
      </c>
      <c r="I127" s="644">
        <v>3644.5800000000004</v>
      </c>
      <c r="J127" s="644">
        <v>15</v>
      </c>
      <c r="K127" s="644">
        <v>54668.7</v>
      </c>
      <c r="L127" s="644">
        <v>0.5357142857142857</v>
      </c>
      <c r="M127" s="644">
        <v>3644.58</v>
      </c>
      <c r="N127" s="644">
        <v>5</v>
      </c>
      <c r="O127" s="644">
        <v>16357.8</v>
      </c>
      <c r="P127" s="632">
        <v>0.16029477823429389</v>
      </c>
      <c r="Q127" s="645">
        <v>3271.56</v>
      </c>
    </row>
    <row r="128" spans="1:17" ht="14.4" customHeight="1" x14ac:dyDescent="0.3">
      <c r="A128" s="626" t="s">
        <v>1736</v>
      </c>
      <c r="B128" s="627" t="s">
        <v>1424</v>
      </c>
      <c r="C128" s="627" t="s">
        <v>1402</v>
      </c>
      <c r="D128" s="627" t="s">
        <v>1627</v>
      </c>
      <c r="E128" s="627" t="s">
        <v>1628</v>
      </c>
      <c r="F128" s="644">
        <v>3</v>
      </c>
      <c r="G128" s="644">
        <v>3438.99</v>
      </c>
      <c r="H128" s="644">
        <v>1</v>
      </c>
      <c r="I128" s="644">
        <v>1146.33</v>
      </c>
      <c r="J128" s="644">
        <v>5</v>
      </c>
      <c r="K128" s="644">
        <v>5671.49</v>
      </c>
      <c r="L128" s="644">
        <v>1.6491731583982507</v>
      </c>
      <c r="M128" s="644">
        <v>1134.298</v>
      </c>
      <c r="N128" s="644">
        <v>3</v>
      </c>
      <c r="O128" s="644">
        <v>3258.51</v>
      </c>
      <c r="P128" s="632">
        <v>0.9475194751947521</v>
      </c>
      <c r="Q128" s="645">
        <v>1086.17</v>
      </c>
    </row>
    <row r="129" spans="1:17" ht="14.4" customHeight="1" x14ac:dyDescent="0.3">
      <c r="A129" s="626" t="s">
        <v>1736</v>
      </c>
      <c r="B129" s="627" t="s">
        <v>1424</v>
      </c>
      <c r="C129" s="627" t="s">
        <v>1402</v>
      </c>
      <c r="D129" s="627" t="s">
        <v>1744</v>
      </c>
      <c r="E129" s="627" t="s">
        <v>1745</v>
      </c>
      <c r="F129" s="644">
        <v>4</v>
      </c>
      <c r="G129" s="644">
        <v>320000</v>
      </c>
      <c r="H129" s="644">
        <v>1</v>
      </c>
      <c r="I129" s="644">
        <v>80000</v>
      </c>
      <c r="J129" s="644">
        <v>6</v>
      </c>
      <c r="K129" s="644">
        <v>480000</v>
      </c>
      <c r="L129" s="644">
        <v>1.5</v>
      </c>
      <c r="M129" s="644">
        <v>80000</v>
      </c>
      <c r="N129" s="644">
        <v>1</v>
      </c>
      <c r="O129" s="644">
        <v>79999.8</v>
      </c>
      <c r="P129" s="632">
        <v>0.249999375</v>
      </c>
      <c r="Q129" s="645">
        <v>79999.8</v>
      </c>
    </row>
    <row r="130" spans="1:17" ht="14.4" customHeight="1" x14ac:dyDescent="0.3">
      <c r="A130" s="626" t="s">
        <v>1736</v>
      </c>
      <c r="B130" s="627" t="s">
        <v>1424</v>
      </c>
      <c r="C130" s="627" t="s">
        <v>1402</v>
      </c>
      <c r="D130" s="627" t="s">
        <v>1629</v>
      </c>
      <c r="E130" s="627" t="s">
        <v>1630</v>
      </c>
      <c r="F130" s="644">
        <v>5</v>
      </c>
      <c r="G130" s="644">
        <v>1795.5</v>
      </c>
      <c r="H130" s="644">
        <v>1</v>
      </c>
      <c r="I130" s="644">
        <v>359.1</v>
      </c>
      <c r="J130" s="644">
        <v>2</v>
      </c>
      <c r="K130" s="644">
        <v>718.2</v>
      </c>
      <c r="L130" s="644">
        <v>0.4</v>
      </c>
      <c r="M130" s="644">
        <v>359.1</v>
      </c>
      <c r="N130" s="644"/>
      <c r="O130" s="644"/>
      <c r="P130" s="632"/>
      <c r="Q130" s="645"/>
    </row>
    <row r="131" spans="1:17" ht="14.4" customHeight="1" x14ac:dyDescent="0.3">
      <c r="A131" s="626" t="s">
        <v>1736</v>
      </c>
      <c r="B131" s="627" t="s">
        <v>1424</v>
      </c>
      <c r="C131" s="627" t="s">
        <v>1402</v>
      </c>
      <c r="D131" s="627" t="s">
        <v>1452</v>
      </c>
      <c r="E131" s="627" t="s">
        <v>1453</v>
      </c>
      <c r="F131" s="644">
        <v>4</v>
      </c>
      <c r="G131" s="644">
        <v>3575.6</v>
      </c>
      <c r="H131" s="644">
        <v>1</v>
      </c>
      <c r="I131" s="644">
        <v>893.9</v>
      </c>
      <c r="J131" s="644">
        <v>1</v>
      </c>
      <c r="K131" s="644">
        <v>893.9</v>
      </c>
      <c r="L131" s="644">
        <v>0.25</v>
      </c>
      <c r="M131" s="644">
        <v>893.9</v>
      </c>
      <c r="N131" s="644">
        <v>5</v>
      </c>
      <c r="O131" s="644">
        <v>4469.5</v>
      </c>
      <c r="P131" s="632">
        <v>1.25</v>
      </c>
      <c r="Q131" s="645">
        <v>893.9</v>
      </c>
    </row>
    <row r="132" spans="1:17" ht="14.4" customHeight="1" x14ac:dyDescent="0.3">
      <c r="A132" s="626" t="s">
        <v>1736</v>
      </c>
      <c r="B132" s="627" t="s">
        <v>1424</v>
      </c>
      <c r="C132" s="627" t="s">
        <v>1402</v>
      </c>
      <c r="D132" s="627" t="s">
        <v>1454</v>
      </c>
      <c r="E132" s="627" t="s">
        <v>1455</v>
      </c>
      <c r="F132" s="644">
        <v>1</v>
      </c>
      <c r="G132" s="644">
        <v>893.9</v>
      </c>
      <c r="H132" s="644">
        <v>1</v>
      </c>
      <c r="I132" s="644">
        <v>893.9</v>
      </c>
      <c r="J132" s="644"/>
      <c r="K132" s="644"/>
      <c r="L132" s="644"/>
      <c r="M132" s="644"/>
      <c r="N132" s="644">
        <v>1</v>
      </c>
      <c r="O132" s="644">
        <v>838.48</v>
      </c>
      <c r="P132" s="632">
        <v>0.93800201364805913</v>
      </c>
      <c r="Q132" s="645">
        <v>838.48</v>
      </c>
    </row>
    <row r="133" spans="1:17" ht="14.4" customHeight="1" x14ac:dyDescent="0.3">
      <c r="A133" s="626" t="s">
        <v>1736</v>
      </c>
      <c r="B133" s="627" t="s">
        <v>1424</v>
      </c>
      <c r="C133" s="627" t="s">
        <v>1402</v>
      </c>
      <c r="D133" s="627" t="s">
        <v>1631</v>
      </c>
      <c r="E133" s="627" t="s">
        <v>1632</v>
      </c>
      <c r="F133" s="644">
        <v>4</v>
      </c>
      <c r="G133" s="644">
        <v>67326.759999999995</v>
      </c>
      <c r="H133" s="644">
        <v>1</v>
      </c>
      <c r="I133" s="644">
        <v>16831.689999999999</v>
      </c>
      <c r="J133" s="644">
        <v>1</v>
      </c>
      <c r="K133" s="644">
        <v>16831.689999999999</v>
      </c>
      <c r="L133" s="644">
        <v>0.25</v>
      </c>
      <c r="M133" s="644">
        <v>16831.689999999999</v>
      </c>
      <c r="N133" s="644">
        <v>1</v>
      </c>
      <c r="O133" s="644">
        <v>14260.7</v>
      </c>
      <c r="P133" s="632">
        <v>0.21181325226403294</v>
      </c>
      <c r="Q133" s="645">
        <v>14260.7</v>
      </c>
    </row>
    <row r="134" spans="1:17" ht="14.4" customHeight="1" x14ac:dyDescent="0.3">
      <c r="A134" s="626" t="s">
        <v>1736</v>
      </c>
      <c r="B134" s="627" t="s">
        <v>1424</v>
      </c>
      <c r="C134" s="627" t="s">
        <v>1402</v>
      </c>
      <c r="D134" s="627" t="s">
        <v>1633</v>
      </c>
      <c r="E134" s="627" t="s">
        <v>1634</v>
      </c>
      <c r="F134" s="644">
        <v>4</v>
      </c>
      <c r="G134" s="644">
        <v>26348.52</v>
      </c>
      <c r="H134" s="644">
        <v>1</v>
      </c>
      <c r="I134" s="644">
        <v>6587.13</v>
      </c>
      <c r="J134" s="644">
        <v>1</v>
      </c>
      <c r="K134" s="644">
        <v>6587.13</v>
      </c>
      <c r="L134" s="644">
        <v>0.25</v>
      </c>
      <c r="M134" s="644">
        <v>6587.13</v>
      </c>
      <c r="N134" s="644">
        <v>1</v>
      </c>
      <c r="O134" s="644">
        <v>3504.02</v>
      </c>
      <c r="P134" s="632">
        <v>0.13298735564654104</v>
      </c>
      <c r="Q134" s="645">
        <v>3504.02</v>
      </c>
    </row>
    <row r="135" spans="1:17" ht="14.4" customHeight="1" x14ac:dyDescent="0.3">
      <c r="A135" s="626" t="s">
        <v>1736</v>
      </c>
      <c r="B135" s="627" t="s">
        <v>1424</v>
      </c>
      <c r="C135" s="627" t="s">
        <v>1402</v>
      </c>
      <c r="D135" s="627" t="s">
        <v>1456</v>
      </c>
      <c r="E135" s="627" t="s">
        <v>1457</v>
      </c>
      <c r="F135" s="644">
        <v>5</v>
      </c>
      <c r="G135" s="644">
        <v>9208.0999999999985</v>
      </c>
      <c r="H135" s="644">
        <v>1</v>
      </c>
      <c r="I135" s="644">
        <v>1841.6199999999997</v>
      </c>
      <c r="J135" s="644">
        <v>4</v>
      </c>
      <c r="K135" s="644">
        <v>7020.82</v>
      </c>
      <c r="L135" s="644">
        <v>0.76246131123684591</v>
      </c>
      <c r="M135" s="644">
        <v>1755.2049999999999</v>
      </c>
      <c r="N135" s="644">
        <v>4</v>
      </c>
      <c r="O135" s="644">
        <v>6905.6</v>
      </c>
      <c r="P135" s="632">
        <v>0.74994841498246123</v>
      </c>
      <c r="Q135" s="645">
        <v>1726.4</v>
      </c>
    </row>
    <row r="136" spans="1:17" ht="14.4" customHeight="1" x14ac:dyDescent="0.3">
      <c r="A136" s="626" t="s">
        <v>1736</v>
      </c>
      <c r="B136" s="627" t="s">
        <v>1424</v>
      </c>
      <c r="C136" s="627" t="s">
        <v>1402</v>
      </c>
      <c r="D136" s="627" t="s">
        <v>1746</v>
      </c>
      <c r="E136" s="627" t="s">
        <v>1747</v>
      </c>
      <c r="F136" s="644">
        <v>1</v>
      </c>
      <c r="G136" s="644">
        <v>16719</v>
      </c>
      <c r="H136" s="644">
        <v>1</v>
      </c>
      <c r="I136" s="644">
        <v>16719</v>
      </c>
      <c r="J136" s="644"/>
      <c r="K136" s="644"/>
      <c r="L136" s="644"/>
      <c r="M136" s="644"/>
      <c r="N136" s="644">
        <v>1</v>
      </c>
      <c r="O136" s="644">
        <v>16719</v>
      </c>
      <c r="P136" s="632">
        <v>1</v>
      </c>
      <c r="Q136" s="645">
        <v>16719</v>
      </c>
    </row>
    <row r="137" spans="1:17" ht="14.4" customHeight="1" x14ac:dyDescent="0.3">
      <c r="A137" s="626" t="s">
        <v>1736</v>
      </c>
      <c r="B137" s="627" t="s">
        <v>1424</v>
      </c>
      <c r="C137" s="627" t="s">
        <v>1402</v>
      </c>
      <c r="D137" s="627" t="s">
        <v>1639</v>
      </c>
      <c r="E137" s="627" t="s">
        <v>1640</v>
      </c>
      <c r="F137" s="644">
        <v>1</v>
      </c>
      <c r="G137" s="644">
        <v>4360</v>
      </c>
      <c r="H137" s="644">
        <v>1</v>
      </c>
      <c r="I137" s="644">
        <v>4360</v>
      </c>
      <c r="J137" s="644"/>
      <c r="K137" s="644"/>
      <c r="L137" s="644"/>
      <c r="M137" s="644"/>
      <c r="N137" s="644"/>
      <c r="O137" s="644"/>
      <c r="P137" s="632"/>
      <c r="Q137" s="645"/>
    </row>
    <row r="138" spans="1:17" ht="14.4" customHeight="1" x14ac:dyDescent="0.3">
      <c r="A138" s="626" t="s">
        <v>1736</v>
      </c>
      <c r="B138" s="627" t="s">
        <v>1424</v>
      </c>
      <c r="C138" s="627" t="s">
        <v>1402</v>
      </c>
      <c r="D138" s="627" t="s">
        <v>1641</v>
      </c>
      <c r="E138" s="627" t="s">
        <v>1642</v>
      </c>
      <c r="F138" s="644">
        <v>4</v>
      </c>
      <c r="G138" s="644">
        <v>1523.44</v>
      </c>
      <c r="H138" s="644">
        <v>1</v>
      </c>
      <c r="I138" s="644">
        <v>380.86</v>
      </c>
      <c r="J138" s="644">
        <v>2</v>
      </c>
      <c r="K138" s="644">
        <v>761.72</v>
      </c>
      <c r="L138" s="644">
        <v>0.5</v>
      </c>
      <c r="M138" s="644">
        <v>380.86</v>
      </c>
      <c r="N138" s="644">
        <v>2</v>
      </c>
      <c r="O138" s="644">
        <v>761.72</v>
      </c>
      <c r="P138" s="632">
        <v>0.5</v>
      </c>
      <c r="Q138" s="645">
        <v>380.86</v>
      </c>
    </row>
    <row r="139" spans="1:17" ht="14.4" customHeight="1" x14ac:dyDescent="0.3">
      <c r="A139" s="626" t="s">
        <v>1736</v>
      </c>
      <c r="B139" s="627" t="s">
        <v>1424</v>
      </c>
      <c r="C139" s="627" t="s">
        <v>1402</v>
      </c>
      <c r="D139" s="627" t="s">
        <v>1748</v>
      </c>
      <c r="E139" s="627" t="s">
        <v>1749</v>
      </c>
      <c r="F139" s="644"/>
      <c r="G139" s="644"/>
      <c r="H139" s="644"/>
      <c r="I139" s="644"/>
      <c r="J139" s="644"/>
      <c r="K139" s="644"/>
      <c r="L139" s="644"/>
      <c r="M139" s="644"/>
      <c r="N139" s="644">
        <v>1</v>
      </c>
      <c r="O139" s="644">
        <v>3178.63</v>
      </c>
      <c r="P139" s="632"/>
      <c r="Q139" s="645">
        <v>3178.63</v>
      </c>
    </row>
    <row r="140" spans="1:17" ht="14.4" customHeight="1" x14ac:dyDescent="0.3">
      <c r="A140" s="626" t="s">
        <v>1736</v>
      </c>
      <c r="B140" s="627" t="s">
        <v>1424</v>
      </c>
      <c r="C140" s="627" t="s">
        <v>1402</v>
      </c>
      <c r="D140" s="627" t="s">
        <v>1458</v>
      </c>
      <c r="E140" s="627" t="s">
        <v>1459</v>
      </c>
      <c r="F140" s="644"/>
      <c r="G140" s="644"/>
      <c r="H140" s="644"/>
      <c r="I140" s="644"/>
      <c r="J140" s="644">
        <v>1</v>
      </c>
      <c r="K140" s="644">
        <v>1085.2</v>
      </c>
      <c r="L140" s="644"/>
      <c r="M140" s="644">
        <v>1085.2</v>
      </c>
      <c r="N140" s="644">
        <v>1</v>
      </c>
      <c r="O140" s="644">
        <v>1085.2</v>
      </c>
      <c r="P140" s="632"/>
      <c r="Q140" s="645">
        <v>1085.2</v>
      </c>
    </row>
    <row r="141" spans="1:17" ht="14.4" customHeight="1" x14ac:dyDescent="0.3">
      <c r="A141" s="626" t="s">
        <v>1736</v>
      </c>
      <c r="B141" s="627" t="s">
        <v>1424</v>
      </c>
      <c r="C141" s="627" t="s">
        <v>1402</v>
      </c>
      <c r="D141" s="627" t="s">
        <v>1750</v>
      </c>
      <c r="E141" s="627" t="s">
        <v>1751</v>
      </c>
      <c r="F141" s="644"/>
      <c r="G141" s="644"/>
      <c r="H141" s="644"/>
      <c r="I141" s="644"/>
      <c r="J141" s="644"/>
      <c r="K141" s="644"/>
      <c r="L141" s="644"/>
      <c r="M141" s="644"/>
      <c r="N141" s="644">
        <v>1</v>
      </c>
      <c r="O141" s="644">
        <v>310</v>
      </c>
      <c r="P141" s="632"/>
      <c r="Q141" s="645">
        <v>310</v>
      </c>
    </row>
    <row r="142" spans="1:17" ht="14.4" customHeight="1" x14ac:dyDescent="0.3">
      <c r="A142" s="626" t="s">
        <v>1736</v>
      </c>
      <c r="B142" s="627" t="s">
        <v>1424</v>
      </c>
      <c r="C142" s="627" t="s">
        <v>1402</v>
      </c>
      <c r="D142" s="627" t="s">
        <v>1647</v>
      </c>
      <c r="E142" s="627" t="s">
        <v>1648</v>
      </c>
      <c r="F142" s="644">
        <v>1</v>
      </c>
      <c r="G142" s="644">
        <v>18900</v>
      </c>
      <c r="H142" s="644">
        <v>1</v>
      </c>
      <c r="I142" s="644">
        <v>18900</v>
      </c>
      <c r="J142" s="644"/>
      <c r="K142" s="644"/>
      <c r="L142" s="644"/>
      <c r="M142" s="644"/>
      <c r="N142" s="644"/>
      <c r="O142" s="644"/>
      <c r="P142" s="632"/>
      <c r="Q142" s="645"/>
    </row>
    <row r="143" spans="1:17" ht="14.4" customHeight="1" x14ac:dyDescent="0.3">
      <c r="A143" s="626" t="s">
        <v>1736</v>
      </c>
      <c r="B143" s="627" t="s">
        <v>1424</v>
      </c>
      <c r="C143" s="627" t="s">
        <v>1402</v>
      </c>
      <c r="D143" s="627" t="s">
        <v>1651</v>
      </c>
      <c r="E143" s="627" t="s">
        <v>1652</v>
      </c>
      <c r="F143" s="644"/>
      <c r="G143" s="644"/>
      <c r="H143" s="644"/>
      <c r="I143" s="644"/>
      <c r="J143" s="644"/>
      <c r="K143" s="644"/>
      <c r="L143" s="644"/>
      <c r="M143" s="644"/>
      <c r="N143" s="644">
        <v>1</v>
      </c>
      <c r="O143" s="644">
        <v>8860.39</v>
      </c>
      <c r="P143" s="632"/>
      <c r="Q143" s="645">
        <v>8860.39</v>
      </c>
    </row>
    <row r="144" spans="1:17" ht="14.4" customHeight="1" x14ac:dyDescent="0.3">
      <c r="A144" s="626" t="s">
        <v>1736</v>
      </c>
      <c r="B144" s="627" t="s">
        <v>1424</v>
      </c>
      <c r="C144" s="627" t="s">
        <v>1402</v>
      </c>
      <c r="D144" s="627" t="s">
        <v>1752</v>
      </c>
      <c r="E144" s="627" t="s">
        <v>1753</v>
      </c>
      <c r="F144" s="644"/>
      <c r="G144" s="644"/>
      <c r="H144" s="644"/>
      <c r="I144" s="644"/>
      <c r="J144" s="644"/>
      <c r="K144" s="644"/>
      <c r="L144" s="644"/>
      <c r="M144" s="644"/>
      <c r="N144" s="644">
        <v>1</v>
      </c>
      <c r="O144" s="644">
        <v>1984.81</v>
      </c>
      <c r="P144" s="632"/>
      <c r="Q144" s="645">
        <v>1984.81</v>
      </c>
    </row>
    <row r="145" spans="1:17" ht="14.4" customHeight="1" x14ac:dyDescent="0.3">
      <c r="A145" s="626" t="s">
        <v>1736</v>
      </c>
      <c r="B145" s="627" t="s">
        <v>1424</v>
      </c>
      <c r="C145" s="627" t="s">
        <v>1407</v>
      </c>
      <c r="D145" s="627" t="s">
        <v>1462</v>
      </c>
      <c r="E145" s="627" t="s">
        <v>1463</v>
      </c>
      <c r="F145" s="644"/>
      <c r="G145" s="644"/>
      <c r="H145" s="644"/>
      <c r="I145" s="644"/>
      <c r="J145" s="644">
        <v>1</v>
      </c>
      <c r="K145" s="644">
        <v>37</v>
      </c>
      <c r="L145" s="644"/>
      <c r="M145" s="644">
        <v>37</v>
      </c>
      <c r="N145" s="644">
        <v>1</v>
      </c>
      <c r="O145" s="644">
        <v>38</v>
      </c>
      <c r="P145" s="632"/>
      <c r="Q145" s="645">
        <v>38</v>
      </c>
    </row>
    <row r="146" spans="1:17" ht="14.4" customHeight="1" x14ac:dyDescent="0.3">
      <c r="A146" s="626" t="s">
        <v>1736</v>
      </c>
      <c r="B146" s="627" t="s">
        <v>1424</v>
      </c>
      <c r="C146" s="627" t="s">
        <v>1407</v>
      </c>
      <c r="D146" s="627" t="s">
        <v>1464</v>
      </c>
      <c r="E146" s="627" t="s">
        <v>1465</v>
      </c>
      <c r="F146" s="644"/>
      <c r="G146" s="644"/>
      <c r="H146" s="644"/>
      <c r="I146" s="644"/>
      <c r="J146" s="644">
        <v>2</v>
      </c>
      <c r="K146" s="644">
        <v>428</v>
      </c>
      <c r="L146" s="644"/>
      <c r="M146" s="644">
        <v>214</v>
      </c>
      <c r="N146" s="644">
        <v>2</v>
      </c>
      <c r="O146" s="644">
        <v>430</v>
      </c>
      <c r="P146" s="632"/>
      <c r="Q146" s="645">
        <v>215</v>
      </c>
    </row>
    <row r="147" spans="1:17" ht="14.4" customHeight="1" x14ac:dyDescent="0.3">
      <c r="A147" s="626" t="s">
        <v>1736</v>
      </c>
      <c r="B147" s="627" t="s">
        <v>1424</v>
      </c>
      <c r="C147" s="627" t="s">
        <v>1407</v>
      </c>
      <c r="D147" s="627" t="s">
        <v>1466</v>
      </c>
      <c r="E147" s="627" t="s">
        <v>1467</v>
      </c>
      <c r="F147" s="644">
        <v>3</v>
      </c>
      <c r="G147" s="644">
        <v>465</v>
      </c>
      <c r="H147" s="644">
        <v>1</v>
      </c>
      <c r="I147" s="644">
        <v>155</v>
      </c>
      <c r="J147" s="644"/>
      <c r="K147" s="644"/>
      <c r="L147" s="644"/>
      <c r="M147" s="644"/>
      <c r="N147" s="644">
        <v>1</v>
      </c>
      <c r="O147" s="644">
        <v>156</v>
      </c>
      <c r="P147" s="632">
        <v>0.33548387096774196</v>
      </c>
      <c r="Q147" s="645">
        <v>156</v>
      </c>
    </row>
    <row r="148" spans="1:17" ht="14.4" customHeight="1" x14ac:dyDescent="0.3">
      <c r="A148" s="626" t="s">
        <v>1736</v>
      </c>
      <c r="B148" s="627" t="s">
        <v>1424</v>
      </c>
      <c r="C148" s="627" t="s">
        <v>1407</v>
      </c>
      <c r="D148" s="627" t="s">
        <v>1468</v>
      </c>
      <c r="E148" s="627" t="s">
        <v>1469</v>
      </c>
      <c r="F148" s="644">
        <v>6</v>
      </c>
      <c r="G148" s="644">
        <v>1122</v>
      </c>
      <c r="H148" s="644">
        <v>1</v>
      </c>
      <c r="I148" s="644">
        <v>187</v>
      </c>
      <c r="J148" s="644">
        <v>7</v>
      </c>
      <c r="K148" s="644">
        <v>1309</v>
      </c>
      <c r="L148" s="644">
        <v>1.1666666666666667</v>
      </c>
      <c r="M148" s="644">
        <v>187</v>
      </c>
      <c r="N148" s="644">
        <v>17</v>
      </c>
      <c r="O148" s="644">
        <v>3196</v>
      </c>
      <c r="P148" s="632">
        <v>2.8484848484848486</v>
      </c>
      <c r="Q148" s="645">
        <v>188</v>
      </c>
    </row>
    <row r="149" spans="1:17" ht="14.4" customHeight="1" x14ac:dyDescent="0.3">
      <c r="A149" s="626" t="s">
        <v>1736</v>
      </c>
      <c r="B149" s="627" t="s">
        <v>1424</v>
      </c>
      <c r="C149" s="627" t="s">
        <v>1407</v>
      </c>
      <c r="D149" s="627" t="s">
        <v>1470</v>
      </c>
      <c r="E149" s="627" t="s">
        <v>1471</v>
      </c>
      <c r="F149" s="644">
        <v>3</v>
      </c>
      <c r="G149" s="644">
        <v>384</v>
      </c>
      <c r="H149" s="644">
        <v>1</v>
      </c>
      <c r="I149" s="644">
        <v>128</v>
      </c>
      <c r="J149" s="644">
        <v>5</v>
      </c>
      <c r="K149" s="644">
        <v>640</v>
      </c>
      <c r="L149" s="644">
        <v>1.6666666666666667</v>
      </c>
      <c r="M149" s="644">
        <v>128</v>
      </c>
      <c r="N149" s="644">
        <v>12</v>
      </c>
      <c r="O149" s="644">
        <v>1548</v>
      </c>
      <c r="P149" s="632">
        <v>4.03125</v>
      </c>
      <c r="Q149" s="645">
        <v>129</v>
      </c>
    </row>
    <row r="150" spans="1:17" ht="14.4" customHeight="1" x14ac:dyDescent="0.3">
      <c r="A150" s="626" t="s">
        <v>1736</v>
      </c>
      <c r="B150" s="627" t="s">
        <v>1424</v>
      </c>
      <c r="C150" s="627" t="s">
        <v>1407</v>
      </c>
      <c r="D150" s="627" t="s">
        <v>1472</v>
      </c>
      <c r="E150" s="627" t="s">
        <v>1473</v>
      </c>
      <c r="F150" s="644">
        <v>17</v>
      </c>
      <c r="G150" s="644">
        <v>3791</v>
      </c>
      <c r="H150" s="644">
        <v>1</v>
      </c>
      <c r="I150" s="644">
        <v>223</v>
      </c>
      <c r="J150" s="644">
        <v>8</v>
      </c>
      <c r="K150" s="644">
        <v>1792</v>
      </c>
      <c r="L150" s="644">
        <v>0.4726984964389343</v>
      </c>
      <c r="M150" s="644">
        <v>224</v>
      </c>
      <c r="N150" s="644">
        <v>19</v>
      </c>
      <c r="O150" s="644">
        <v>4275</v>
      </c>
      <c r="P150" s="632">
        <v>1.1276707992614086</v>
      </c>
      <c r="Q150" s="645">
        <v>225</v>
      </c>
    </row>
    <row r="151" spans="1:17" ht="14.4" customHeight="1" x14ac:dyDescent="0.3">
      <c r="A151" s="626" t="s">
        <v>1736</v>
      </c>
      <c r="B151" s="627" t="s">
        <v>1424</v>
      </c>
      <c r="C151" s="627" t="s">
        <v>1407</v>
      </c>
      <c r="D151" s="627" t="s">
        <v>1474</v>
      </c>
      <c r="E151" s="627" t="s">
        <v>1475</v>
      </c>
      <c r="F151" s="644"/>
      <c r="G151" s="644"/>
      <c r="H151" s="644"/>
      <c r="I151" s="644"/>
      <c r="J151" s="644">
        <v>2</v>
      </c>
      <c r="K151" s="644">
        <v>448</v>
      </c>
      <c r="L151" s="644"/>
      <c r="M151" s="644">
        <v>224</v>
      </c>
      <c r="N151" s="644">
        <v>1</v>
      </c>
      <c r="O151" s="644">
        <v>225</v>
      </c>
      <c r="P151" s="632"/>
      <c r="Q151" s="645">
        <v>225</v>
      </c>
    </row>
    <row r="152" spans="1:17" ht="14.4" customHeight="1" x14ac:dyDescent="0.3">
      <c r="A152" s="626" t="s">
        <v>1736</v>
      </c>
      <c r="B152" s="627" t="s">
        <v>1424</v>
      </c>
      <c r="C152" s="627" t="s">
        <v>1407</v>
      </c>
      <c r="D152" s="627" t="s">
        <v>1478</v>
      </c>
      <c r="E152" s="627" t="s">
        <v>1479</v>
      </c>
      <c r="F152" s="644">
        <v>108</v>
      </c>
      <c r="G152" s="644">
        <v>24300</v>
      </c>
      <c r="H152" s="644">
        <v>1</v>
      </c>
      <c r="I152" s="644">
        <v>225</v>
      </c>
      <c r="J152" s="644">
        <v>101</v>
      </c>
      <c r="K152" s="644">
        <v>22826</v>
      </c>
      <c r="L152" s="644">
        <v>0.93934156378600819</v>
      </c>
      <c r="M152" s="644">
        <v>226</v>
      </c>
      <c r="N152" s="644">
        <v>184</v>
      </c>
      <c r="O152" s="644">
        <v>41768</v>
      </c>
      <c r="P152" s="632">
        <v>1.7188477366255144</v>
      </c>
      <c r="Q152" s="645">
        <v>227</v>
      </c>
    </row>
    <row r="153" spans="1:17" ht="14.4" customHeight="1" x14ac:dyDescent="0.3">
      <c r="A153" s="626" t="s">
        <v>1736</v>
      </c>
      <c r="B153" s="627" t="s">
        <v>1424</v>
      </c>
      <c r="C153" s="627" t="s">
        <v>1407</v>
      </c>
      <c r="D153" s="627" t="s">
        <v>1480</v>
      </c>
      <c r="E153" s="627" t="s">
        <v>1481</v>
      </c>
      <c r="F153" s="644"/>
      <c r="G153" s="644"/>
      <c r="H153" s="644"/>
      <c r="I153" s="644"/>
      <c r="J153" s="644">
        <v>1</v>
      </c>
      <c r="K153" s="644">
        <v>626</v>
      </c>
      <c r="L153" s="644"/>
      <c r="M153" s="644">
        <v>626</v>
      </c>
      <c r="N153" s="644"/>
      <c r="O153" s="644"/>
      <c r="P153" s="632"/>
      <c r="Q153" s="645"/>
    </row>
    <row r="154" spans="1:17" ht="14.4" customHeight="1" x14ac:dyDescent="0.3">
      <c r="A154" s="626" t="s">
        <v>1736</v>
      </c>
      <c r="B154" s="627" t="s">
        <v>1424</v>
      </c>
      <c r="C154" s="627" t="s">
        <v>1407</v>
      </c>
      <c r="D154" s="627" t="s">
        <v>1488</v>
      </c>
      <c r="E154" s="627" t="s">
        <v>1489</v>
      </c>
      <c r="F154" s="644">
        <v>7</v>
      </c>
      <c r="G154" s="644">
        <v>2450</v>
      </c>
      <c r="H154" s="644">
        <v>1</v>
      </c>
      <c r="I154" s="644">
        <v>350</v>
      </c>
      <c r="J154" s="644">
        <v>3</v>
      </c>
      <c r="K154" s="644">
        <v>1050</v>
      </c>
      <c r="L154" s="644">
        <v>0.42857142857142855</v>
      </c>
      <c r="M154" s="644">
        <v>350</v>
      </c>
      <c r="N154" s="644">
        <v>15</v>
      </c>
      <c r="O154" s="644">
        <v>5310</v>
      </c>
      <c r="P154" s="632">
        <v>2.16734693877551</v>
      </c>
      <c r="Q154" s="645">
        <v>354</v>
      </c>
    </row>
    <row r="155" spans="1:17" ht="14.4" customHeight="1" x14ac:dyDescent="0.3">
      <c r="A155" s="626" t="s">
        <v>1736</v>
      </c>
      <c r="B155" s="627" t="s">
        <v>1424</v>
      </c>
      <c r="C155" s="627" t="s">
        <v>1407</v>
      </c>
      <c r="D155" s="627" t="s">
        <v>1655</v>
      </c>
      <c r="E155" s="627" t="s">
        <v>1656</v>
      </c>
      <c r="F155" s="644">
        <v>5</v>
      </c>
      <c r="G155" s="644">
        <v>20820</v>
      </c>
      <c r="H155" s="644">
        <v>1</v>
      </c>
      <c r="I155" s="644">
        <v>4164</v>
      </c>
      <c r="J155" s="644">
        <v>4</v>
      </c>
      <c r="K155" s="644">
        <v>16664</v>
      </c>
      <c r="L155" s="644">
        <v>0.8003842459173871</v>
      </c>
      <c r="M155" s="644">
        <v>4166</v>
      </c>
      <c r="N155" s="644">
        <v>2</v>
      </c>
      <c r="O155" s="644">
        <v>8346</v>
      </c>
      <c r="P155" s="632">
        <v>0.40086455331412102</v>
      </c>
      <c r="Q155" s="645">
        <v>4173</v>
      </c>
    </row>
    <row r="156" spans="1:17" ht="14.4" customHeight="1" x14ac:dyDescent="0.3">
      <c r="A156" s="626" t="s">
        <v>1736</v>
      </c>
      <c r="B156" s="627" t="s">
        <v>1424</v>
      </c>
      <c r="C156" s="627" t="s">
        <v>1407</v>
      </c>
      <c r="D156" s="627" t="s">
        <v>1657</v>
      </c>
      <c r="E156" s="627" t="s">
        <v>1658</v>
      </c>
      <c r="F156" s="644"/>
      <c r="G156" s="644"/>
      <c r="H156" s="644"/>
      <c r="I156" s="644"/>
      <c r="J156" s="644">
        <v>3</v>
      </c>
      <c r="K156" s="644">
        <v>849</v>
      </c>
      <c r="L156" s="644"/>
      <c r="M156" s="644">
        <v>283</v>
      </c>
      <c r="N156" s="644">
        <v>5</v>
      </c>
      <c r="O156" s="644">
        <v>1420</v>
      </c>
      <c r="P156" s="632"/>
      <c r="Q156" s="645">
        <v>284</v>
      </c>
    </row>
    <row r="157" spans="1:17" ht="14.4" customHeight="1" x14ac:dyDescent="0.3">
      <c r="A157" s="626" t="s">
        <v>1736</v>
      </c>
      <c r="B157" s="627" t="s">
        <v>1424</v>
      </c>
      <c r="C157" s="627" t="s">
        <v>1407</v>
      </c>
      <c r="D157" s="627" t="s">
        <v>1659</v>
      </c>
      <c r="E157" s="627" t="s">
        <v>1660</v>
      </c>
      <c r="F157" s="644">
        <v>4</v>
      </c>
      <c r="G157" s="644">
        <v>25280</v>
      </c>
      <c r="H157" s="644">
        <v>1</v>
      </c>
      <c r="I157" s="644">
        <v>6320</v>
      </c>
      <c r="J157" s="644">
        <v>3</v>
      </c>
      <c r="K157" s="644">
        <v>18966</v>
      </c>
      <c r="L157" s="644">
        <v>0.75023734177215184</v>
      </c>
      <c r="M157" s="644">
        <v>6322</v>
      </c>
      <c r="N157" s="644">
        <v>6</v>
      </c>
      <c r="O157" s="644">
        <v>37986</v>
      </c>
      <c r="P157" s="632">
        <v>1.5026107594936708</v>
      </c>
      <c r="Q157" s="645">
        <v>6331</v>
      </c>
    </row>
    <row r="158" spans="1:17" ht="14.4" customHeight="1" x14ac:dyDescent="0.3">
      <c r="A158" s="626" t="s">
        <v>1736</v>
      </c>
      <c r="B158" s="627" t="s">
        <v>1424</v>
      </c>
      <c r="C158" s="627" t="s">
        <v>1407</v>
      </c>
      <c r="D158" s="627" t="s">
        <v>1661</v>
      </c>
      <c r="E158" s="627" t="s">
        <v>1662</v>
      </c>
      <c r="F158" s="644">
        <v>1</v>
      </c>
      <c r="G158" s="644">
        <v>1575</v>
      </c>
      <c r="H158" s="644">
        <v>1</v>
      </c>
      <c r="I158" s="644">
        <v>1575</v>
      </c>
      <c r="J158" s="644"/>
      <c r="K158" s="644"/>
      <c r="L158" s="644"/>
      <c r="M158" s="644"/>
      <c r="N158" s="644">
        <v>3</v>
      </c>
      <c r="O158" s="644">
        <v>4752</v>
      </c>
      <c r="P158" s="632">
        <v>3.0171428571428573</v>
      </c>
      <c r="Q158" s="645">
        <v>1584</v>
      </c>
    </row>
    <row r="159" spans="1:17" ht="14.4" customHeight="1" x14ac:dyDescent="0.3">
      <c r="A159" s="626" t="s">
        <v>1736</v>
      </c>
      <c r="B159" s="627" t="s">
        <v>1424</v>
      </c>
      <c r="C159" s="627" t="s">
        <v>1407</v>
      </c>
      <c r="D159" s="627" t="s">
        <v>1754</v>
      </c>
      <c r="E159" s="627" t="s">
        <v>1755</v>
      </c>
      <c r="F159" s="644">
        <v>2</v>
      </c>
      <c r="G159" s="644">
        <v>30524</v>
      </c>
      <c r="H159" s="644">
        <v>1</v>
      </c>
      <c r="I159" s="644">
        <v>15262</v>
      </c>
      <c r="J159" s="644">
        <v>5</v>
      </c>
      <c r="K159" s="644">
        <v>76325</v>
      </c>
      <c r="L159" s="644">
        <v>2.5004914165902239</v>
      </c>
      <c r="M159" s="644">
        <v>15265</v>
      </c>
      <c r="N159" s="644">
        <v>1</v>
      </c>
      <c r="O159" s="644">
        <v>15280</v>
      </c>
      <c r="P159" s="632">
        <v>0.50058969990826885</v>
      </c>
      <c r="Q159" s="645">
        <v>15280</v>
      </c>
    </row>
    <row r="160" spans="1:17" ht="14.4" customHeight="1" x14ac:dyDescent="0.3">
      <c r="A160" s="626" t="s">
        <v>1736</v>
      </c>
      <c r="B160" s="627" t="s">
        <v>1424</v>
      </c>
      <c r="C160" s="627" t="s">
        <v>1407</v>
      </c>
      <c r="D160" s="627" t="s">
        <v>1663</v>
      </c>
      <c r="E160" s="627" t="s">
        <v>1664</v>
      </c>
      <c r="F160" s="644">
        <v>14</v>
      </c>
      <c r="G160" s="644">
        <v>54040</v>
      </c>
      <c r="H160" s="644">
        <v>1</v>
      </c>
      <c r="I160" s="644">
        <v>3860</v>
      </c>
      <c r="J160" s="644">
        <v>12</v>
      </c>
      <c r="K160" s="644">
        <v>46344</v>
      </c>
      <c r="L160" s="644">
        <v>0.85758697261287931</v>
      </c>
      <c r="M160" s="644">
        <v>3862</v>
      </c>
      <c r="N160" s="644">
        <v>4</v>
      </c>
      <c r="O160" s="644">
        <v>15468</v>
      </c>
      <c r="P160" s="632">
        <v>0.28623242042931163</v>
      </c>
      <c r="Q160" s="645">
        <v>3867</v>
      </c>
    </row>
    <row r="161" spans="1:17" ht="14.4" customHeight="1" x14ac:dyDescent="0.3">
      <c r="A161" s="626" t="s">
        <v>1736</v>
      </c>
      <c r="B161" s="627" t="s">
        <v>1424</v>
      </c>
      <c r="C161" s="627" t="s">
        <v>1407</v>
      </c>
      <c r="D161" s="627" t="s">
        <v>1665</v>
      </c>
      <c r="E161" s="627" t="s">
        <v>1666</v>
      </c>
      <c r="F161" s="644"/>
      <c r="G161" s="644"/>
      <c r="H161" s="644"/>
      <c r="I161" s="644"/>
      <c r="J161" s="644"/>
      <c r="K161" s="644"/>
      <c r="L161" s="644"/>
      <c r="M161" s="644"/>
      <c r="N161" s="644">
        <v>1</v>
      </c>
      <c r="O161" s="644">
        <v>5219</v>
      </c>
      <c r="P161" s="632"/>
      <c r="Q161" s="645">
        <v>5219</v>
      </c>
    </row>
    <row r="162" spans="1:17" ht="14.4" customHeight="1" x14ac:dyDescent="0.3">
      <c r="A162" s="626" t="s">
        <v>1736</v>
      </c>
      <c r="B162" s="627" t="s">
        <v>1424</v>
      </c>
      <c r="C162" s="627" t="s">
        <v>1407</v>
      </c>
      <c r="D162" s="627" t="s">
        <v>1667</v>
      </c>
      <c r="E162" s="627" t="s">
        <v>1668</v>
      </c>
      <c r="F162" s="644">
        <v>4</v>
      </c>
      <c r="G162" s="644">
        <v>31704</v>
      </c>
      <c r="H162" s="644">
        <v>1</v>
      </c>
      <c r="I162" s="644">
        <v>7926</v>
      </c>
      <c r="J162" s="644">
        <v>10</v>
      </c>
      <c r="K162" s="644">
        <v>79280</v>
      </c>
      <c r="L162" s="644">
        <v>2.5006308352258388</v>
      </c>
      <c r="M162" s="644">
        <v>7928</v>
      </c>
      <c r="N162" s="644">
        <v>2</v>
      </c>
      <c r="O162" s="644">
        <v>15876</v>
      </c>
      <c r="P162" s="632">
        <v>0.50075700227100683</v>
      </c>
      <c r="Q162" s="645">
        <v>7938</v>
      </c>
    </row>
    <row r="163" spans="1:17" ht="14.4" customHeight="1" x14ac:dyDescent="0.3">
      <c r="A163" s="626" t="s">
        <v>1736</v>
      </c>
      <c r="B163" s="627" t="s">
        <v>1424</v>
      </c>
      <c r="C163" s="627" t="s">
        <v>1407</v>
      </c>
      <c r="D163" s="627" t="s">
        <v>1671</v>
      </c>
      <c r="E163" s="627" t="s">
        <v>1672</v>
      </c>
      <c r="F163" s="644">
        <v>4</v>
      </c>
      <c r="G163" s="644">
        <v>6808</v>
      </c>
      <c r="H163" s="644">
        <v>1</v>
      </c>
      <c r="I163" s="644">
        <v>1702</v>
      </c>
      <c r="J163" s="644"/>
      <c r="K163" s="644"/>
      <c r="L163" s="644"/>
      <c r="M163" s="644"/>
      <c r="N163" s="644">
        <v>2</v>
      </c>
      <c r="O163" s="644">
        <v>3418</v>
      </c>
      <c r="P163" s="632">
        <v>0.50205640423031728</v>
      </c>
      <c r="Q163" s="645">
        <v>1709</v>
      </c>
    </row>
    <row r="164" spans="1:17" ht="14.4" customHeight="1" x14ac:dyDescent="0.3">
      <c r="A164" s="626" t="s">
        <v>1736</v>
      </c>
      <c r="B164" s="627" t="s">
        <v>1424</v>
      </c>
      <c r="C164" s="627" t="s">
        <v>1407</v>
      </c>
      <c r="D164" s="627" t="s">
        <v>1496</v>
      </c>
      <c r="E164" s="627" t="s">
        <v>1497</v>
      </c>
      <c r="F164" s="644">
        <v>46</v>
      </c>
      <c r="G164" s="644">
        <v>59524</v>
      </c>
      <c r="H164" s="644">
        <v>1</v>
      </c>
      <c r="I164" s="644">
        <v>1294</v>
      </c>
      <c r="J164" s="644">
        <v>41</v>
      </c>
      <c r="K164" s="644">
        <v>53054</v>
      </c>
      <c r="L164" s="644">
        <v>0.89130434782608692</v>
      </c>
      <c r="M164" s="644">
        <v>1294</v>
      </c>
      <c r="N164" s="644">
        <v>49</v>
      </c>
      <c r="O164" s="644">
        <v>63553</v>
      </c>
      <c r="P164" s="632">
        <v>1.0676869834016531</v>
      </c>
      <c r="Q164" s="645">
        <v>1297</v>
      </c>
    </row>
    <row r="165" spans="1:17" ht="14.4" customHeight="1" x14ac:dyDescent="0.3">
      <c r="A165" s="626" t="s">
        <v>1736</v>
      </c>
      <c r="B165" s="627" t="s">
        <v>1424</v>
      </c>
      <c r="C165" s="627" t="s">
        <v>1407</v>
      </c>
      <c r="D165" s="627" t="s">
        <v>1498</v>
      </c>
      <c r="E165" s="627" t="s">
        <v>1499</v>
      </c>
      <c r="F165" s="644">
        <v>39</v>
      </c>
      <c r="G165" s="644">
        <v>45942</v>
      </c>
      <c r="H165" s="644">
        <v>1</v>
      </c>
      <c r="I165" s="644">
        <v>1178</v>
      </c>
      <c r="J165" s="644">
        <v>41</v>
      </c>
      <c r="K165" s="644">
        <v>48298</v>
      </c>
      <c r="L165" s="644">
        <v>1.0512820512820513</v>
      </c>
      <c r="M165" s="644">
        <v>1178</v>
      </c>
      <c r="N165" s="644">
        <v>45</v>
      </c>
      <c r="O165" s="644">
        <v>53100</v>
      </c>
      <c r="P165" s="632">
        <v>1.1558051456183884</v>
      </c>
      <c r="Q165" s="645">
        <v>1180</v>
      </c>
    </row>
    <row r="166" spans="1:17" ht="14.4" customHeight="1" x14ac:dyDescent="0.3">
      <c r="A166" s="626" t="s">
        <v>1736</v>
      </c>
      <c r="B166" s="627" t="s">
        <v>1424</v>
      </c>
      <c r="C166" s="627" t="s">
        <v>1407</v>
      </c>
      <c r="D166" s="627" t="s">
        <v>1500</v>
      </c>
      <c r="E166" s="627" t="s">
        <v>1501</v>
      </c>
      <c r="F166" s="644">
        <v>1</v>
      </c>
      <c r="G166" s="644">
        <v>5157</v>
      </c>
      <c r="H166" s="644">
        <v>1</v>
      </c>
      <c r="I166" s="644">
        <v>5157</v>
      </c>
      <c r="J166" s="644">
        <v>3</v>
      </c>
      <c r="K166" s="644">
        <v>15474</v>
      </c>
      <c r="L166" s="644">
        <v>3.000581733566027</v>
      </c>
      <c r="M166" s="644">
        <v>5158</v>
      </c>
      <c r="N166" s="644">
        <v>17</v>
      </c>
      <c r="O166" s="644">
        <v>87754</v>
      </c>
      <c r="P166" s="632">
        <v>17.016482451037426</v>
      </c>
      <c r="Q166" s="645">
        <v>5162</v>
      </c>
    </row>
    <row r="167" spans="1:17" ht="14.4" customHeight="1" x14ac:dyDescent="0.3">
      <c r="A167" s="626" t="s">
        <v>1736</v>
      </c>
      <c r="B167" s="627" t="s">
        <v>1424</v>
      </c>
      <c r="C167" s="627" t="s">
        <v>1407</v>
      </c>
      <c r="D167" s="627" t="s">
        <v>1504</v>
      </c>
      <c r="E167" s="627" t="s">
        <v>1505</v>
      </c>
      <c r="F167" s="644"/>
      <c r="G167" s="644"/>
      <c r="H167" s="644"/>
      <c r="I167" s="644"/>
      <c r="J167" s="644"/>
      <c r="K167" s="644"/>
      <c r="L167" s="644"/>
      <c r="M167" s="644"/>
      <c r="N167" s="644">
        <v>2</v>
      </c>
      <c r="O167" s="644">
        <v>11252</v>
      </c>
      <c r="P167" s="632"/>
      <c r="Q167" s="645">
        <v>5626</v>
      </c>
    </row>
    <row r="168" spans="1:17" ht="14.4" customHeight="1" x14ac:dyDescent="0.3">
      <c r="A168" s="626" t="s">
        <v>1736</v>
      </c>
      <c r="B168" s="627" t="s">
        <v>1424</v>
      </c>
      <c r="C168" s="627" t="s">
        <v>1407</v>
      </c>
      <c r="D168" s="627" t="s">
        <v>1756</v>
      </c>
      <c r="E168" s="627" t="s">
        <v>1757</v>
      </c>
      <c r="F168" s="644">
        <v>1</v>
      </c>
      <c r="G168" s="644">
        <v>0</v>
      </c>
      <c r="H168" s="644"/>
      <c r="I168" s="644">
        <v>0</v>
      </c>
      <c r="J168" s="644">
        <v>5</v>
      </c>
      <c r="K168" s="644">
        <v>0</v>
      </c>
      <c r="L168" s="644"/>
      <c r="M168" s="644">
        <v>0</v>
      </c>
      <c r="N168" s="644">
        <v>1</v>
      </c>
      <c r="O168" s="644">
        <v>0</v>
      </c>
      <c r="P168" s="632"/>
      <c r="Q168" s="645">
        <v>0</v>
      </c>
    </row>
    <row r="169" spans="1:17" ht="14.4" customHeight="1" x14ac:dyDescent="0.3">
      <c r="A169" s="626" t="s">
        <v>1736</v>
      </c>
      <c r="B169" s="627" t="s">
        <v>1424</v>
      </c>
      <c r="C169" s="627" t="s">
        <v>1407</v>
      </c>
      <c r="D169" s="627" t="s">
        <v>1758</v>
      </c>
      <c r="E169" s="627" t="s">
        <v>1757</v>
      </c>
      <c r="F169" s="644">
        <v>1</v>
      </c>
      <c r="G169" s="644">
        <v>0</v>
      </c>
      <c r="H169" s="644"/>
      <c r="I169" s="644">
        <v>0</v>
      </c>
      <c r="J169" s="644"/>
      <c r="K169" s="644"/>
      <c r="L169" s="644"/>
      <c r="M169" s="644"/>
      <c r="N169" s="644"/>
      <c r="O169" s="644"/>
      <c r="P169" s="632"/>
      <c r="Q169" s="645"/>
    </row>
    <row r="170" spans="1:17" ht="14.4" customHeight="1" x14ac:dyDescent="0.3">
      <c r="A170" s="626" t="s">
        <v>1736</v>
      </c>
      <c r="B170" s="627" t="s">
        <v>1424</v>
      </c>
      <c r="C170" s="627" t="s">
        <v>1407</v>
      </c>
      <c r="D170" s="627" t="s">
        <v>1673</v>
      </c>
      <c r="E170" s="627" t="s">
        <v>1674</v>
      </c>
      <c r="F170" s="644">
        <v>1</v>
      </c>
      <c r="G170" s="644">
        <v>801</v>
      </c>
      <c r="H170" s="644">
        <v>1</v>
      </c>
      <c r="I170" s="644">
        <v>801</v>
      </c>
      <c r="J170" s="644"/>
      <c r="K170" s="644"/>
      <c r="L170" s="644"/>
      <c r="M170" s="644"/>
      <c r="N170" s="644">
        <v>1</v>
      </c>
      <c r="O170" s="644">
        <v>808</v>
      </c>
      <c r="P170" s="632">
        <v>1.0087390761548065</v>
      </c>
      <c r="Q170" s="645">
        <v>808</v>
      </c>
    </row>
    <row r="171" spans="1:17" ht="14.4" customHeight="1" x14ac:dyDescent="0.3">
      <c r="A171" s="626" t="s">
        <v>1736</v>
      </c>
      <c r="B171" s="627" t="s">
        <v>1424</v>
      </c>
      <c r="C171" s="627" t="s">
        <v>1407</v>
      </c>
      <c r="D171" s="627" t="s">
        <v>1508</v>
      </c>
      <c r="E171" s="627" t="s">
        <v>1509</v>
      </c>
      <c r="F171" s="644">
        <v>231</v>
      </c>
      <c r="G171" s="644">
        <v>40887</v>
      </c>
      <c r="H171" s="644">
        <v>1</v>
      </c>
      <c r="I171" s="644">
        <v>177</v>
      </c>
      <c r="J171" s="644">
        <v>196</v>
      </c>
      <c r="K171" s="644">
        <v>34888</v>
      </c>
      <c r="L171" s="644">
        <v>0.85327854819380244</v>
      </c>
      <c r="M171" s="644">
        <v>178</v>
      </c>
      <c r="N171" s="644">
        <v>307</v>
      </c>
      <c r="O171" s="644">
        <v>54953</v>
      </c>
      <c r="P171" s="632">
        <v>1.3440213270721746</v>
      </c>
      <c r="Q171" s="645">
        <v>179</v>
      </c>
    </row>
    <row r="172" spans="1:17" ht="14.4" customHeight="1" x14ac:dyDescent="0.3">
      <c r="A172" s="626" t="s">
        <v>1736</v>
      </c>
      <c r="B172" s="627" t="s">
        <v>1424</v>
      </c>
      <c r="C172" s="627" t="s">
        <v>1407</v>
      </c>
      <c r="D172" s="627" t="s">
        <v>1510</v>
      </c>
      <c r="E172" s="627" t="s">
        <v>1511</v>
      </c>
      <c r="F172" s="644">
        <v>37</v>
      </c>
      <c r="G172" s="644">
        <v>75813</v>
      </c>
      <c r="H172" s="644">
        <v>1</v>
      </c>
      <c r="I172" s="644">
        <v>2049</v>
      </c>
      <c r="J172" s="644">
        <v>40</v>
      </c>
      <c r="K172" s="644">
        <v>82000</v>
      </c>
      <c r="L172" s="644">
        <v>1.0816086950786805</v>
      </c>
      <c r="M172" s="644">
        <v>2050</v>
      </c>
      <c r="N172" s="644">
        <v>66</v>
      </c>
      <c r="O172" s="644">
        <v>135498</v>
      </c>
      <c r="P172" s="632">
        <v>1.7872660361679396</v>
      </c>
      <c r="Q172" s="645">
        <v>2053</v>
      </c>
    </row>
    <row r="173" spans="1:17" ht="14.4" customHeight="1" x14ac:dyDescent="0.3">
      <c r="A173" s="626" t="s">
        <v>1736</v>
      </c>
      <c r="B173" s="627" t="s">
        <v>1424</v>
      </c>
      <c r="C173" s="627" t="s">
        <v>1407</v>
      </c>
      <c r="D173" s="627" t="s">
        <v>1516</v>
      </c>
      <c r="E173" s="627" t="s">
        <v>1517</v>
      </c>
      <c r="F173" s="644">
        <v>6</v>
      </c>
      <c r="G173" s="644">
        <v>16422</v>
      </c>
      <c r="H173" s="644">
        <v>1</v>
      </c>
      <c r="I173" s="644">
        <v>2737</v>
      </c>
      <c r="J173" s="644">
        <v>8</v>
      </c>
      <c r="K173" s="644">
        <v>21896</v>
      </c>
      <c r="L173" s="644">
        <v>1.3333333333333333</v>
      </c>
      <c r="M173" s="644">
        <v>2737</v>
      </c>
      <c r="N173" s="644">
        <v>5</v>
      </c>
      <c r="O173" s="644">
        <v>13700</v>
      </c>
      <c r="P173" s="632">
        <v>0.83424674217513095</v>
      </c>
      <c r="Q173" s="645">
        <v>2740</v>
      </c>
    </row>
    <row r="174" spans="1:17" ht="14.4" customHeight="1" x14ac:dyDescent="0.3">
      <c r="A174" s="626" t="s">
        <v>1736</v>
      </c>
      <c r="B174" s="627" t="s">
        <v>1424</v>
      </c>
      <c r="C174" s="627" t="s">
        <v>1407</v>
      </c>
      <c r="D174" s="627" t="s">
        <v>1518</v>
      </c>
      <c r="E174" s="627" t="s">
        <v>1519</v>
      </c>
      <c r="F174" s="644">
        <v>6</v>
      </c>
      <c r="G174" s="644">
        <v>31614</v>
      </c>
      <c r="H174" s="644">
        <v>1</v>
      </c>
      <c r="I174" s="644">
        <v>5269</v>
      </c>
      <c r="J174" s="644">
        <v>8</v>
      </c>
      <c r="K174" s="644">
        <v>42160</v>
      </c>
      <c r="L174" s="644">
        <v>1.3335863857784527</v>
      </c>
      <c r="M174" s="644">
        <v>5270</v>
      </c>
      <c r="N174" s="644">
        <v>3</v>
      </c>
      <c r="O174" s="644">
        <v>15822</v>
      </c>
      <c r="P174" s="632">
        <v>0.5004744733345986</v>
      </c>
      <c r="Q174" s="645">
        <v>5274</v>
      </c>
    </row>
    <row r="175" spans="1:17" ht="14.4" customHeight="1" x14ac:dyDescent="0.3">
      <c r="A175" s="626" t="s">
        <v>1736</v>
      </c>
      <c r="B175" s="627" t="s">
        <v>1424</v>
      </c>
      <c r="C175" s="627" t="s">
        <v>1407</v>
      </c>
      <c r="D175" s="627" t="s">
        <v>1522</v>
      </c>
      <c r="E175" s="627" t="s">
        <v>1523</v>
      </c>
      <c r="F175" s="644"/>
      <c r="G175" s="644"/>
      <c r="H175" s="644"/>
      <c r="I175" s="644"/>
      <c r="J175" s="644">
        <v>1</v>
      </c>
      <c r="K175" s="644">
        <v>675</v>
      </c>
      <c r="L175" s="644"/>
      <c r="M175" s="644">
        <v>675</v>
      </c>
      <c r="N175" s="644"/>
      <c r="O175" s="644"/>
      <c r="P175" s="632"/>
      <c r="Q175" s="645"/>
    </row>
    <row r="176" spans="1:17" ht="14.4" customHeight="1" x14ac:dyDescent="0.3">
      <c r="A176" s="626" t="s">
        <v>1736</v>
      </c>
      <c r="B176" s="627" t="s">
        <v>1424</v>
      </c>
      <c r="C176" s="627" t="s">
        <v>1407</v>
      </c>
      <c r="D176" s="627" t="s">
        <v>1526</v>
      </c>
      <c r="E176" s="627" t="s">
        <v>1527</v>
      </c>
      <c r="F176" s="644">
        <v>1</v>
      </c>
      <c r="G176" s="644">
        <v>155</v>
      </c>
      <c r="H176" s="644">
        <v>1</v>
      </c>
      <c r="I176" s="644">
        <v>155</v>
      </c>
      <c r="J176" s="644"/>
      <c r="K176" s="644"/>
      <c r="L176" s="644"/>
      <c r="M176" s="644"/>
      <c r="N176" s="644">
        <v>6</v>
      </c>
      <c r="O176" s="644">
        <v>936</v>
      </c>
      <c r="P176" s="632">
        <v>6.0387096774193552</v>
      </c>
      <c r="Q176" s="645">
        <v>156</v>
      </c>
    </row>
    <row r="177" spans="1:17" ht="14.4" customHeight="1" x14ac:dyDescent="0.3">
      <c r="A177" s="626" t="s">
        <v>1736</v>
      </c>
      <c r="B177" s="627" t="s">
        <v>1424</v>
      </c>
      <c r="C177" s="627" t="s">
        <v>1407</v>
      </c>
      <c r="D177" s="627" t="s">
        <v>1528</v>
      </c>
      <c r="E177" s="627" t="s">
        <v>1529</v>
      </c>
      <c r="F177" s="644">
        <v>1</v>
      </c>
      <c r="G177" s="644">
        <v>199</v>
      </c>
      <c r="H177" s="644">
        <v>1</v>
      </c>
      <c r="I177" s="644">
        <v>199</v>
      </c>
      <c r="J177" s="644">
        <v>1</v>
      </c>
      <c r="K177" s="644">
        <v>200</v>
      </c>
      <c r="L177" s="644">
        <v>1.0050251256281406</v>
      </c>
      <c r="M177" s="644">
        <v>200</v>
      </c>
      <c r="N177" s="644">
        <v>1</v>
      </c>
      <c r="O177" s="644">
        <v>201</v>
      </c>
      <c r="P177" s="632">
        <v>1.0100502512562815</v>
      </c>
      <c r="Q177" s="645">
        <v>201</v>
      </c>
    </row>
    <row r="178" spans="1:17" ht="14.4" customHeight="1" x14ac:dyDescent="0.3">
      <c r="A178" s="626" t="s">
        <v>1736</v>
      </c>
      <c r="B178" s="627" t="s">
        <v>1424</v>
      </c>
      <c r="C178" s="627" t="s">
        <v>1407</v>
      </c>
      <c r="D178" s="627" t="s">
        <v>1530</v>
      </c>
      <c r="E178" s="627" t="s">
        <v>1531</v>
      </c>
      <c r="F178" s="644">
        <v>10</v>
      </c>
      <c r="G178" s="644">
        <v>2040</v>
      </c>
      <c r="H178" s="644">
        <v>1</v>
      </c>
      <c r="I178" s="644">
        <v>204</v>
      </c>
      <c r="J178" s="644">
        <v>1</v>
      </c>
      <c r="K178" s="644">
        <v>205</v>
      </c>
      <c r="L178" s="644">
        <v>0.10049019607843138</v>
      </c>
      <c r="M178" s="644">
        <v>205</v>
      </c>
      <c r="N178" s="644">
        <v>16</v>
      </c>
      <c r="O178" s="644">
        <v>3312</v>
      </c>
      <c r="P178" s="632">
        <v>1.6235294117647059</v>
      </c>
      <c r="Q178" s="645">
        <v>207</v>
      </c>
    </row>
    <row r="179" spans="1:17" ht="14.4" customHeight="1" x14ac:dyDescent="0.3">
      <c r="A179" s="626" t="s">
        <v>1736</v>
      </c>
      <c r="B179" s="627" t="s">
        <v>1424</v>
      </c>
      <c r="C179" s="627" t="s">
        <v>1407</v>
      </c>
      <c r="D179" s="627" t="s">
        <v>1532</v>
      </c>
      <c r="E179" s="627" t="s">
        <v>1533</v>
      </c>
      <c r="F179" s="644">
        <v>3</v>
      </c>
      <c r="G179" s="644">
        <v>1278</v>
      </c>
      <c r="H179" s="644">
        <v>1</v>
      </c>
      <c r="I179" s="644">
        <v>426</v>
      </c>
      <c r="J179" s="644"/>
      <c r="K179" s="644"/>
      <c r="L179" s="644"/>
      <c r="M179" s="644"/>
      <c r="N179" s="644">
        <v>4</v>
      </c>
      <c r="O179" s="644">
        <v>1712</v>
      </c>
      <c r="P179" s="632">
        <v>1.3395931142410016</v>
      </c>
      <c r="Q179" s="645">
        <v>428</v>
      </c>
    </row>
    <row r="180" spans="1:17" ht="14.4" customHeight="1" x14ac:dyDescent="0.3">
      <c r="A180" s="626" t="s">
        <v>1736</v>
      </c>
      <c r="B180" s="627" t="s">
        <v>1424</v>
      </c>
      <c r="C180" s="627" t="s">
        <v>1407</v>
      </c>
      <c r="D180" s="627" t="s">
        <v>1536</v>
      </c>
      <c r="E180" s="627" t="s">
        <v>1537</v>
      </c>
      <c r="F180" s="644">
        <v>2</v>
      </c>
      <c r="G180" s="644">
        <v>326</v>
      </c>
      <c r="H180" s="644">
        <v>1</v>
      </c>
      <c r="I180" s="644">
        <v>163</v>
      </c>
      <c r="J180" s="644"/>
      <c r="K180" s="644"/>
      <c r="L180" s="644"/>
      <c r="M180" s="644"/>
      <c r="N180" s="644">
        <v>2</v>
      </c>
      <c r="O180" s="644">
        <v>328</v>
      </c>
      <c r="P180" s="632">
        <v>1.0061349693251533</v>
      </c>
      <c r="Q180" s="645">
        <v>164</v>
      </c>
    </row>
    <row r="181" spans="1:17" ht="14.4" customHeight="1" x14ac:dyDescent="0.3">
      <c r="A181" s="626" t="s">
        <v>1736</v>
      </c>
      <c r="B181" s="627" t="s">
        <v>1424</v>
      </c>
      <c r="C181" s="627" t="s">
        <v>1407</v>
      </c>
      <c r="D181" s="627" t="s">
        <v>1540</v>
      </c>
      <c r="E181" s="627" t="s">
        <v>1541</v>
      </c>
      <c r="F181" s="644">
        <v>37</v>
      </c>
      <c r="G181" s="644">
        <v>79735</v>
      </c>
      <c r="H181" s="644">
        <v>1</v>
      </c>
      <c r="I181" s="644">
        <v>2155</v>
      </c>
      <c r="J181" s="644">
        <v>40</v>
      </c>
      <c r="K181" s="644">
        <v>86240</v>
      </c>
      <c r="L181" s="644">
        <v>1.081582742835643</v>
      </c>
      <c r="M181" s="644">
        <v>2156</v>
      </c>
      <c r="N181" s="644">
        <v>55</v>
      </c>
      <c r="O181" s="644">
        <v>118745</v>
      </c>
      <c r="P181" s="632">
        <v>1.4892456261365774</v>
      </c>
      <c r="Q181" s="645">
        <v>2159</v>
      </c>
    </row>
    <row r="182" spans="1:17" ht="14.4" customHeight="1" x14ac:dyDescent="0.3">
      <c r="A182" s="626" t="s">
        <v>1736</v>
      </c>
      <c r="B182" s="627" t="s">
        <v>1424</v>
      </c>
      <c r="C182" s="627" t="s">
        <v>1407</v>
      </c>
      <c r="D182" s="627" t="s">
        <v>1675</v>
      </c>
      <c r="E182" s="627" t="s">
        <v>1664</v>
      </c>
      <c r="F182" s="644">
        <v>16</v>
      </c>
      <c r="G182" s="644">
        <v>30224</v>
      </c>
      <c r="H182" s="644">
        <v>1</v>
      </c>
      <c r="I182" s="644">
        <v>1889</v>
      </c>
      <c r="J182" s="644">
        <v>12</v>
      </c>
      <c r="K182" s="644">
        <v>22668</v>
      </c>
      <c r="L182" s="644">
        <v>0.75</v>
      </c>
      <c r="M182" s="644">
        <v>1889</v>
      </c>
      <c r="N182" s="644">
        <v>4</v>
      </c>
      <c r="O182" s="644">
        <v>7568</v>
      </c>
      <c r="P182" s="632">
        <v>0.25039703546850184</v>
      </c>
      <c r="Q182" s="645">
        <v>1892</v>
      </c>
    </row>
    <row r="183" spans="1:17" ht="14.4" customHeight="1" x14ac:dyDescent="0.3">
      <c r="A183" s="626" t="s">
        <v>1736</v>
      </c>
      <c r="B183" s="627" t="s">
        <v>1424</v>
      </c>
      <c r="C183" s="627" t="s">
        <v>1407</v>
      </c>
      <c r="D183" s="627" t="s">
        <v>1542</v>
      </c>
      <c r="E183" s="627" t="s">
        <v>1543</v>
      </c>
      <c r="F183" s="644"/>
      <c r="G183" s="644"/>
      <c r="H183" s="644"/>
      <c r="I183" s="644"/>
      <c r="J183" s="644"/>
      <c r="K183" s="644"/>
      <c r="L183" s="644"/>
      <c r="M183" s="644"/>
      <c r="N183" s="644">
        <v>1</v>
      </c>
      <c r="O183" s="644">
        <v>164</v>
      </c>
      <c r="P183" s="632"/>
      <c r="Q183" s="645">
        <v>164</v>
      </c>
    </row>
    <row r="184" spans="1:17" ht="14.4" customHeight="1" x14ac:dyDescent="0.3">
      <c r="A184" s="626" t="s">
        <v>1736</v>
      </c>
      <c r="B184" s="627" t="s">
        <v>1424</v>
      </c>
      <c r="C184" s="627" t="s">
        <v>1407</v>
      </c>
      <c r="D184" s="627" t="s">
        <v>1546</v>
      </c>
      <c r="E184" s="627" t="s">
        <v>1547</v>
      </c>
      <c r="F184" s="644">
        <v>8</v>
      </c>
      <c r="G184" s="644">
        <v>67680</v>
      </c>
      <c r="H184" s="644">
        <v>1</v>
      </c>
      <c r="I184" s="644">
        <v>8460</v>
      </c>
      <c r="J184" s="644">
        <v>6</v>
      </c>
      <c r="K184" s="644">
        <v>50772</v>
      </c>
      <c r="L184" s="644">
        <v>0.75017730496453905</v>
      </c>
      <c r="M184" s="644">
        <v>8462</v>
      </c>
      <c r="N184" s="644">
        <v>2</v>
      </c>
      <c r="O184" s="644">
        <v>16940</v>
      </c>
      <c r="P184" s="632">
        <v>0.25029550827423169</v>
      </c>
      <c r="Q184" s="645">
        <v>8470</v>
      </c>
    </row>
    <row r="185" spans="1:17" ht="14.4" customHeight="1" x14ac:dyDescent="0.3">
      <c r="A185" s="626" t="s">
        <v>1736</v>
      </c>
      <c r="B185" s="627" t="s">
        <v>1424</v>
      </c>
      <c r="C185" s="627" t="s">
        <v>1407</v>
      </c>
      <c r="D185" s="627" t="s">
        <v>1550</v>
      </c>
      <c r="E185" s="627" t="s">
        <v>1551</v>
      </c>
      <c r="F185" s="644">
        <v>5</v>
      </c>
      <c r="G185" s="644">
        <v>10265</v>
      </c>
      <c r="H185" s="644">
        <v>1</v>
      </c>
      <c r="I185" s="644">
        <v>2053</v>
      </c>
      <c r="J185" s="644">
        <v>4</v>
      </c>
      <c r="K185" s="644">
        <v>8220</v>
      </c>
      <c r="L185" s="644">
        <v>0.80077934729663902</v>
      </c>
      <c r="M185" s="644">
        <v>2055</v>
      </c>
      <c r="N185" s="644">
        <v>4</v>
      </c>
      <c r="O185" s="644">
        <v>8248</v>
      </c>
      <c r="P185" s="632">
        <v>0.80350706283487583</v>
      </c>
      <c r="Q185" s="645">
        <v>2062</v>
      </c>
    </row>
    <row r="186" spans="1:17" ht="14.4" customHeight="1" x14ac:dyDescent="0.3">
      <c r="A186" s="626" t="s">
        <v>1736</v>
      </c>
      <c r="B186" s="627" t="s">
        <v>1424</v>
      </c>
      <c r="C186" s="627" t="s">
        <v>1407</v>
      </c>
      <c r="D186" s="627" t="s">
        <v>1676</v>
      </c>
      <c r="E186" s="627" t="s">
        <v>1677</v>
      </c>
      <c r="F186" s="644">
        <v>4</v>
      </c>
      <c r="G186" s="644">
        <v>23012</v>
      </c>
      <c r="H186" s="644">
        <v>1</v>
      </c>
      <c r="I186" s="644">
        <v>5753</v>
      </c>
      <c r="J186" s="644">
        <v>5</v>
      </c>
      <c r="K186" s="644">
        <v>28775</v>
      </c>
      <c r="L186" s="644">
        <v>1.2504345558838867</v>
      </c>
      <c r="M186" s="644">
        <v>5755</v>
      </c>
      <c r="N186" s="644">
        <v>1</v>
      </c>
      <c r="O186" s="644">
        <v>5761</v>
      </c>
      <c r="P186" s="632">
        <v>0.25034764470710935</v>
      </c>
      <c r="Q186" s="645">
        <v>5761</v>
      </c>
    </row>
    <row r="187" spans="1:17" ht="14.4" customHeight="1" x14ac:dyDescent="0.3">
      <c r="A187" s="626" t="s">
        <v>1736</v>
      </c>
      <c r="B187" s="627" t="s">
        <v>1424</v>
      </c>
      <c r="C187" s="627" t="s">
        <v>1407</v>
      </c>
      <c r="D187" s="627" t="s">
        <v>1759</v>
      </c>
      <c r="E187" s="627" t="s">
        <v>1760</v>
      </c>
      <c r="F187" s="644">
        <v>1</v>
      </c>
      <c r="G187" s="644">
        <v>580</v>
      </c>
      <c r="H187" s="644">
        <v>1</v>
      </c>
      <c r="I187" s="644">
        <v>580</v>
      </c>
      <c r="J187" s="644">
        <v>4</v>
      </c>
      <c r="K187" s="644">
        <v>2320</v>
      </c>
      <c r="L187" s="644">
        <v>4</v>
      </c>
      <c r="M187" s="644">
        <v>580</v>
      </c>
      <c r="N187" s="644">
        <v>2</v>
      </c>
      <c r="O187" s="644">
        <v>1164</v>
      </c>
      <c r="P187" s="632">
        <v>2.0068965517241377</v>
      </c>
      <c r="Q187" s="645">
        <v>582</v>
      </c>
    </row>
    <row r="188" spans="1:17" ht="14.4" customHeight="1" x14ac:dyDescent="0.3">
      <c r="A188" s="626" t="s">
        <v>1736</v>
      </c>
      <c r="B188" s="627" t="s">
        <v>1424</v>
      </c>
      <c r="C188" s="627" t="s">
        <v>1407</v>
      </c>
      <c r="D188" s="627" t="s">
        <v>1554</v>
      </c>
      <c r="E188" s="627" t="s">
        <v>1555</v>
      </c>
      <c r="F188" s="644"/>
      <c r="G188" s="644"/>
      <c r="H188" s="644"/>
      <c r="I188" s="644"/>
      <c r="J188" s="644"/>
      <c r="K188" s="644"/>
      <c r="L188" s="644"/>
      <c r="M188" s="644"/>
      <c r="N188" s="644">
        <v>1</v>
      </c>
      <c r="O188" s="644">
        <v>375</v>
      </c>
      <c r="P188" s="632"/>
      <c r="Q188" s="645">
        <v>375</v>
      </c>
    </row>
    <row r="189" spans="1:17" ht="14.4" customHeight="1" x14ac:dyDescent="0.3">
      <c r="A189" s="626" t="s">
        <v>1736</v>
      </c>
      <c r="B189" s="627" t="s">
        <v>1424</v>
      </c>
      <c r="C189" s="627" t="s">
        <v>1407</v>
      </c>
      <c r="D189" s="627" t="s">
        <v>1678</v>
      </c>
      <c r="E189" s="627" t="s">
        <v>1679</v>
      </c>
      <c r="F189" s="644">
        <v>1</v>
      </c>
      <c r="G189" s="644">
        <v>0</v>
      </c>
      <c r="H189" s="644"/>
      <c r="I189" s="644">
        <v>0</v>
      </c>
      <c r="J189" s="644"/>
      <c r="K189" s="644"/>
      <c r="L189" s="644"/>
      <c r="M189" s="644"/>
      <c r="N189" s="644"/>
      <c r="O189" s="644"/>
      <c r="P189" s="632"/>
      <c r="Q189" s="645"/>
    </row>
    <row r="190" spans="1:17" ht="14.4" customHeight="1" x14ac:dyDescent="0.3">
      <c r="A190" s="626" t="s">
        <v>1761</v>
      </c>
      <c r="B190" s="627" t="s">
        <v>1401</v>
      </c>
      <c r="C190" s="627" t="s">
        <v>1407</v>
      </c>
      <c r="D190" s="627" t="s">
        <v>1412</v>
      </c>
      <c r="E190" s="627" t="s">
        <v>1413</v>
      </c>
      <c r="F190" s="644">
        <v>1</v>
      </c>
      <c r="G190" s="644">
        <v>131</v>
      </c>
      <c r="H190" s="644">
        <v>1</v>
      </c>
      <c r="I190" s="644">
        <v>131</v>
      </c>
      <c r="J190" s="644"/>
      <c r="K190" s="644"/>
      <c r="L190" s="644"/>
      <c r="M190" s="644"/>
      <c r="N190" s="644"/>
      <c r="O190" s="644"/>
      <c r="P190" s="632"/>
      <c r="Q190" s="645"/>
    </row>
    <row r="191" spans="1:17" ht="14.4" customHeight="1" x14ac:dyDescent="0.3">
      <c r="A191" s="626" t="s">
        <v>1761</v>
      </c>
      <c r="B191" s="627" t="s">
        <v>1401</v>
      </c>
      <c r="C191" s="627" t="s">
        <v>1407</v>
      </c>
      <c r="D191" s="627" t="s">
        <v>1414</v>
      </c>
      <c r="E191" s="627" t="s">
        <v>1415</v>
      </c>
      <c r="F191" s="644">
        <v>1</v>
      </c>
      <c r="G191" s="644">
        <v>281</v>
      </c>
      <c r="H191" s="644">
        <v>1</v>
      </c>
      <c r="I191" s="644">
        <v>281</v>
      </c>
      <c r="J191" s="644"/>
      <c r="K191" s="644"/>
      <c r="L191" s="644"/>
      <c r="M191" s="644"/>
      <c r="N191" s="644"/>
      <c r="O191" s="644"/>
      <c r="P191" s="632"/>
      <c r="Q191" s="645"/>
    </row>
    <row r="192" spans="1:17" ht="14.4" customHeight="1" x14ac:dyDescent="0.3">
      <c r="A192" s="626" t="s">
        <v>1761</v>
      </c>
      <c r="B192" s="627" t="s">
        <v>1401</v>
      </c>
      <c r="C192" s="627" t="s">
        <v>1407</v>
      </c>
      <c r="D192" s="627" t="s">
        <v>1420</v>
      </c>
      <c r="E192" s="627" t="s">
        <v>1421</v>
      </c>
      <c r="F192" s="644">
        <v>1</v>
      </c>
      <c r="G192" s="644">
        <v>742</v>
      </c>
      <c r="H192" s="644">
        <v>1</v>
      </c>
      <c r="I192" s="644">
        <v>742</v>
      </c>
      <c r="J192" s="644"/>
      <c r="K192" s="644"/>
      <c r="L192" s="644"/>
      <c r="M192" s="644"/>
      <c r="N192" s="644"/>
      <c r="O192" s="644"/>
      <c r="P192" s="632"/>
      <c r="Q192" s="645"/>
    </row>
    <row r="193" spans="1:17" ht="14.4" customHeight="1" x14ac:dyDescent="0.3">
      <c r="A193" s="626" t="s">
        <v>1761</v>
      </c>
      <c r="B193" s="627" t="s">
        <v>1424</v>
      </c>
      <c r="C193" s="627" t="s">
        <v>1425</v>
      </c>
      <c r="D193" s="627" t="s">
        <v>1427</v>
      </c>
      <c r="E193" s="627" t="s">
        <v>575</v>
      </c>
      <c r="F193" s="644">
        <v>1</v>
      </c>
      <c r="G193" s="644">
        <v>1711.26</v>
      </c>
      <c r="H193" s="644">
        <v>1</v>
      </c>
      <c r="I193" s="644">
        <v>1711.26</v>
      </c>
      <c r="J193" s="644"/>
      <c r="K193" s="644"/>
      <c r="L193" s="644"/>
      <c r="M193" s="644"/>
      <c r="N193" s="644"/>
      <c r="O193" s="644"/>
      <c r="P193" s="632"/>
      <c r="Q193" s="645"/>
    </row>
    <row r="194" spans="1:17" ht="14.4" customHeight="1" x14ac:dyDescent="0.3">
      <c r="A194" s="626" t="s">
        <v>1761</v>
      </c>
      <c r="B194" s="627" t="s">
        <v>1424</v>
      </c>
      <c r="C194" s="627" t="s">
        <v>1425</v>
      </c>
      <c r="D194" s="627" t="s">
        <v>1428</v>
      </c>
      <c r="E194" s="627" t="s">
        <v>641</v>
      </c>
      <c r="F194" s="644">
        <v>2.34</v>
      </c>
      <c r="G194" s="644">
        <v>6336.8</v>
      </c>
      <c r="H194" s="644">
        <v>1</v>
      </c>
      <c r="I194" s="644">
        <v>2708.0341880341884</v>
      </c>
      <c r="J194" s="644">
        <v>2.35</v>
      </c>
      <c r="K194" s="644">
        <v>6087.7300000000005</v>
      </c>
      <c r="L194" s="644">
        <v>0.96069467238984985</v>
      </c>
      <c r="M194" s="644">
        <v>2590.5234042553193</v>
      </c>
      <c r="N194" s="644"/>
      <c r="O194" s="644"/>
      <c r="P194" s="632"/>
      <c r="Q194" s="645"/>
    </row>
    <row r="195" spans="1:17" ht="14.4" customHeight="1" x14ac:dyDescent="0.3">
      <c r="A195" s="626" t="s">
        <v>1761</v>
      </c>
      <c r="B195" s="627" t="s">
        <v>1424</v>
      </c>
      <c r="C195" s="627" t="s">
        <v>1425</v>
      </c>
      <c r="D195" s="627" t="s">
        <v>1429</v>
      </c>
      <c r="E195" s="627" t="s">
        <v>641</v>
      </c>
      <c r="F195" s="644"/>
      <c r="G195" s="644"/>
      <c r="H195" s="644"/>
      <c r="I195" s="644"/>
      <c r="J195" s="644">
        <v>0.4</v>
      </c>
      <c r="K195" s="644">
        <v>2590.52</v>
      </c>
      <c r="L195" s="644"/>
      <c r="M195" s="644">
        <v>6476.2999999999993</v>
      </c>
      <c r="N195" s="644"/>
      <c r="O195" s="644"/>
      <c r="P195" s="632"/>
      <c r="Q195" s="645"/>
    </row>
    <row r="196" spans="1:17" ht="14.4" customHeight="1" x14ac:dyDescent="0.3">
      <c r="A196" s="626" t="s">
        <v>1761</v>
      </c>
      <c r="B196" s="627" t="s">
        <v>1424</v>
      </c>
      <c r="C196" s="627" t="s">
        <v>1425</v>
      </c>
      <c r="D196" s="627" t="s">
        <v>1430</v>
      </c>
      <c r="E196" s="627" t="s">
        <v>1431</v>
      </c>
      <c r="F196" s="644">
        <v>3.8</v>
      </c>
      <c r="G196" s="644">
        <v>3818.3299999999995</v>
      </c>
      <c r="H196" s="644">
        <v>1</v>
      </c>
      <c r="I196" s="644">
        <v>1004.8236842105263</v>
      </c>
      <c r="J196" s="644"/>
      <c r="K196" s="644"/>
      <c r="L196" s="644"/>
      <c r="M196" s="644"/>
      <c r="N196" s="644"/>
      <c r="O196" s="644"/>
      <c r="P196" s="632"/>
      <c r="Q196" s="645"/>
    </row>
    <row r="197" spans="1:17" ht="14.4" customHeight="1" x14ac:dyDescent="0.3">
      <c r="A197" s="626" t="s">
        <v>1761</v>
      </c>
      <c r="B197" s="627" t="s">
        <v>1424</v>
      </c>
      <c r="C197" s="627" t="s">
        <v>1425</v>
      </c>
      <c r="D197" s="627" t="s">
        <v>1432</v>
      </c>
      <c r="E197" s="627" t="s">
        <v>656</v>
      </c>
      <c r="F197" s="644">
        <v>1.46</v>
      </c>
      <c r="G197" s="644">
        <v>14436.29</v>
      </c>
      <c r="H197" s="644">
        <v>1</v>
      </c>
      <c r="I197" s="644">
        <v>9887.8698630136987</v>
      </c>
      <c r="J197" s="644">
        <v>0.76</v>
      </c>
      <c r="K197" s="644">
        <v>7514.79</v>
      </c>
      <c r="L197" s="644">
        <v>0.52054856199203536</v>
      </c>
      <c r="M197" s="644">
        <v>9887.8815789473683</v>
      </c>
      <c r="N197" s="644">
        <v>1.35</v>
      </c>
      <c r="O197" s="644">
        <v>11811.400000000001</v>
      </c>
      <c r="P197" s="632">
        <v>0.81817419849559692</v>
      </c>
      <c r="Q197" s="645">
        <v>8749.1851851851861</v>
      </c>
    </row>
    <row r="198" spans="1:17" ht="14.4" customHeight="1" x14ac:dyDescent="0.3">
      <c r="A198" s="626" t="s">
        <v>1761</v>
      </c>
      <c r="B198" s="627" t="s">
        <v>1424</v>
      </c>
      <c r="C198" s="627" t="s">
        <v>1425</v>
      </c>
      <c r="D198" s="627" t="s">
        <v>1434</v>
      </c>
      <c r="E198" s="627" t="s">
        <v>565</v>
      </c>
      <c r="F198" s="644">
        <v>1</v>
      </c>
      <c r="G198" s="644">
        <v>843.46</v>
      </c>
      <c r="H198" s="644">
        <v>1</v>
      </c>
      <c r="I198" s="644">
        <v>843.46</v>
      </c>
      <c r="J198" s="644">
        <v>2</v>
      </c>
      <c r="K198" s="644">
        <v>1686.92</v>
      </c>
      <c r="L198" s="644">
        <v>2</v>
      </c>
      <c r="M198" s="644">
        <v>843.46</v>
      </c>
      <c r="N198" s="644"/>
      <c r="O198" s="644"/>
      <c r="P198" s="632"/>
      <c r="Q198" s="645"/>
    </row>
    <row r="199" spans="1:17" ht="14.4" customHeight="1" x14ac:dyDescent="0.3">
      <c r="A199" s="626" t="s">
        <v>1761</v>
      </c>
      <c r="B199" s="627" t="s">
        <v>1424</v>
      </c>
      <c r="C199" s="627" t="s">
        <v>1425</v>
      </c>
      <c r="D199" s="627" t="s">
        <v>1438</v>
      </c>
      <c r="E199" s="627" t="s">
        <v>1437</v>
      </c>
      <c r="F199" s="644">
        <v>0.26</v>
      </c>
      <c r="G199" s="644">
        <v>2364.7399999999998</v>
      </c>
      <c r="H199" s="644">
        <v>1</v>
      </c>
      <c r="I199" s="644">
        <v>9095.1538461538457</v>
      </c>
      <c r="J199" s="644"/>
      <c r="K199" s="644"/>
      <c r="L199" s="644"/>
      <c r="M199" s="644"/>
      <c r="N199" s="644"/>
      <c r="O199" s="644"/>
      <c r="P199" s="632"/>
      <c r="Q199" s="645"/>
    </row>
    <row r="200" spans="1:17" ht="14.4" customHeight="1" x14ac:dyDescent="0.3">
      <c r="A200" s="626" t="s">
        <v>1761</v>
      </c>
      <c r="B200" s="627" t="s">
        <v>1424</v>
      </c>
      <c r="C200" s="627" t="s">
        <v>1425</v>
      </c>
      <c r="D200" s="627" t="s">
        <v>1439</v>
      </c>
      <c r="E200" s="627" t="s">
        <v>1440</v>
      </c>
      <c r="F200" s="644">
        <v>0.2</v>
      </c>
      <c r="G200" s="644">
        <v>389.86</v>
      </c>
      <c r="H200" s="644">
        <v>1</v>
      </c>
      <c r="I200" s="644">
        <v>1949.3</v>
      </c>
      <c r="J200" s="644">
        <v>0.1</v>
      </c>
      <c r="K200" s="644">
        <v>194.93</v>
      </c>
      <c r="L200" s="644">
        <v>0.5</v>
      </c>
      <c r="M200" s="644">
        <v>1949.3</v>
      </c>
      <c r="N200" s="644"/>
      <c r="O200" s="644"/>
      <c r="P200" s="632"/>
      <c r="Q200" s="645"/>
    </row>
    <row r="201" spans="1:17" ht="14.4" customHeight="1" x14ac:dyDescent="0.3">
      <c r="A201" s="626" t="s">
        <v>1761</v>
      </c>
      <c r="B201" s="627" t="s">
        <v>1424</v>
      </c>
      <c r="C201" s="627" t="s">
        <v>1425</v>
      </c>
      <c r="D201" s="627" t="s">
        <v>1441</v>
      </c>
      <c r="E201" s="627" t="s">
        <v>1437</v>
      </c>
      <c r="F201" s="644">
        <v>5.95</v>
      </c>
      <c r="G201" s="644">
        <v>10823.25</v>
      </c>
      <c r="H201" s="644">
        <v>1</v>
      </c>
      <c r="I201" s="644">
        <v>1819.033613445378</v>
      </c>
      <c r="J201" s="644">
        <v>5.6999999999999993</v>
      </c>
      <c r="K201" s="644">
        <v>10368.51</v>
      </c>
      <c r="L201" s="644">
        <v>0.95798489363176498</v>
      </c>
      <c r="M201" s="644">
        <v>1819.0368421052635</v>
      </c>
      <c r="N201" s="644"/>
      <c r="O201" s="644"/>
      <c r="P201" s="632"/>
      <c r="Q201" s="645"/>
    </row>
    <row r="202" spans="1:17" ht="14.4" customHeight="1" x14ac:dyDescent="0.3">
      <c r="A202" s="626" t="s">
        <v>1761</v>
      </c>
      <c r="B202" s="627" t="s">
        <v>1424</v>
      </c>
      <c r="C202" s="627" t="s">
        <v>1425</v>
      </c>
      <c r="D202" s="627" t="s">
        <v>1442</v>
      </c>
      <c r="E202" s="627" t="s">
        <v>571</v>
      </c>
      <c r="F202" s="644">
        <v>0.15</v>
      </c>
      <c r="G202" s="644">
        <v>77.64</v>
      </c>
      <c r="H202" s="644">
        <v>1</v>
      </c>
      <c r="I202" s="644">
        <v>517.6</v>
      </c>
      <c r="J202" s="644"/>
      <c r="K202" s="644"/>
      <c r="L202" s="644"/>
      <c r="M202" s="644"/>
      <c r="N202" s="644"/>
      <c r="O202" s="644"/>
      <c r="P202" s="632"/>
      <c r="Q202" s="645"/>
    </row>
    <row r="203" spans="1:17" ht="14.4" customHeight="1" x14ac:dyDescent="0.3">
      <c r="A203" s="626" t="s">
        <v>1761</v>
      </c>
      <c r="B203" s="627" t="s">
        <v>1424</v>
      </c>
      <c r="C203" s="627" t="s">
        <v>1425</v>
      </c>
      <c r="D203" s="627" t="s">
        <v>1443</v>
      </c>
      <c r="E203" s="627" t="s">
        <v>573</v>
      </c>
      <c r="F203" s="644">
        <v>0.25</v>
      </c>
      <c r="G203" s="644">
        <v>225.95</v>
      </c>
      <c r="H203" s="644">
        <v>1</v>
      </c>
      <c r="I203" s="644">
        <v>903.8</v>
      </c>
      <c r="J203" s="644">
        <v>0.15000000000000002</v>
      </c>
      <c r="K203" s="644">
        <v>135.57</v>
      </c>
      <c r="L203" s="644">
        <v>0.6</v>
      </c>
      <c r="M203" s="644">
        <v>903.79999999999984</v>
      </c>
      <c r="N203" s="644">
        <v>0.1</v>
      </c>
      <c r="O203" s="644">
        <v>71.88</v>
      </c>
      <c r="P203" s="632">
        <v>0.31812347864571805</v>
      </c>
      <c r="Q203" s="645">
        <v>718.8</v>
      </c>
    </row>
    <row r="204" spans="1:17" ht="14.4" customHeight="1" x14ac:dyDescent="0.3">
      <c r="A204" s="626" t="s">
        <v>1761</v>
      </c>
      <c r="B204" s="627" t="s">
        <v>1424</v>
      </c>
      <c r="C204" s="627" t="s">
        <v>1425</v>
      </c>
      <c r="D204" s="627" t="s">
        <v>1444</v>
      </c>
      <c r="E204" s="627" t="s">
        <v>1437</v>
      </c>
      <c r="F204" s="644">
        <v>0.24000000000000002</v>
      </c>
      <c r="G204" s="644">
        <v>8513.07</v>
      </c>
      <c r="H204" s="644">
        <v>1</v>
      </c>
      <c r="I204" s="644">
        <v>35471.124999999993</v>
      </c>
      <c r="J204" s="644">
        <v>0.36999999999999994</v>
      </c>
      <c r="K204" s="644">
        <v>13169.800000000001</v>
      </c>
      <c r="L204" s="644">
        <v>1.5470094807161225</v>
      </c>
      <c r="M204" s="644">
        <v>35594.054054054061</v>
      </c>
      <c r="N204" s="644"/>
      <c r="O204" s="644"/>
      <c r="P204" s="632"/>
      <c r="Q204" s="645"/>
    </row>
    <row r="205" spans="1:17" ht="14.4" customHeight="1" x14ac:dyDescent="0.3">
      <c r="A205" s="626" t="s">
        <v>1761</v>
      </c>
      <c r="B205" s="627" t="s">
        <v>1424</v>
      </c>
      <c r="C205" s="627" t="s">
        <v>1425</v>
      </c>
      <c r="D205" s="627" t="s">
        <v>1445</v>
      </c>
      <c r="E205" s="627" t="s">
        <v>1437</v>
      </c>
      <c r="F205" s="644"/>
      <c r="G205" s="644"/>
      <c r="H205" s="644"/>
      <c r="I205" s="644"/>
      <c r="J205" s="644"/>
      <c r="K205" s="644"/>
      <c r="L205" s="644"/>
      <c r="M205" s="644"/>
      <c r="N205" s="644">
        <v>8.08</v>
      </c>
      <c r="O205" s="644">
        <v>5296.6100000000006</v>
      </c>
      <c r="P205" s="632"/>
      <c r="Q205" s="645">
        <v>655.5210396039605</v>
      </c>
    </row>
    <row r="206" spans="1:17" ht="14.4" customHeight="1" x14ac:dyDescent="0.3">
      <c r="A206" s="626" t="s">
        <v>1761</v>
      </c>
      <c r="B206" s="627" t="s">
        <v>1424</v>
      </c>
      <c r="C206" s="627" t="s">
        <v>1425</v>
      </c>
      <c r="D206" s="627" t="s">
        <v>1446</v>
      </c>
      <c r="E206" s="627" t="s">
        <v>1437</v>
      </c>
      <c r="F206" s="644"/>
      <c r="G206" s="644"/>
      <c r="H206" s="644"/>
      <c r="I206" s="644"/>
      <c r="J206" s="644"/>
      <c r="K206" s="644"/>
      <c r="L206" s="644"/>
      <c r="M206" s="644"/>
      <c r="N206" s="644">
        <v>0.11</v>
      </c>
      <c r="O206" s="644">
        <v>1387.16</v>
      </c>
      <c r="P206" s="632"/>
      <c r="Q206" s="645">
        <v>12610.545454545456</v>
      </c>
    </row>
    <row r="207" spans="1:17" ht="14.4" customHeight="1" x14ac:dyDescent="0.3">
      <c r="A207" s="626" t="s">
        <v>1761</v>
      </c>
      <c r="B207" s="627" t="s">
        <v>1424</v>
      </c>
      <c r="C207" s="627" t="s">
        <v>1425</v>
      </c>
      <c r="D207" s="627" t="s">
        <v>1448</v>
      </c>
      <c r="E207" s="627" t="s">
        <v>641</v>
      </c>
      <c r="F207" s="644"/>
      <c r="G207" s="644"/>
      <c r="H207" s="644"/>
      <c r="I207" s="644"/>
      <c r="J207" s="644"/>
      <c r="K207" s="644"/>
      <c r="L207" s="644"/>
      <c r="M207" s="644"/>
      <c r="N207" s="644">
        <v>5.5</v>
      </c>
      <c r="O207" s="644">
        <v>8011.19</v>
      </c>
      <c r="P207" s="632"/>
      <c r="Q207" s="645">
        <v>1456.58</v>
      </c>
    </row>
    <row r="208" spans="1:17" ht="14.4" customHeight="1" x14ac:dyDescent="0.3">
      <c r="A208" s="626" t="s">
        <v>1761</v>
      </c>
      <c r="B208" s="627" t="s">
        <v>1424</v>
      </c>
      <c r="C208" s="627" t="s">
        <v>1425</v>
      </c>
      <c r="D208" s="627" t="s">
        <v>1449</v>
      </c>
      <c r="E208" s="627" t="s">
        <v>641</v>
      </c>
      <c r="F208" s="644"/>
      <c r="G208" s="644"/>
      <c r="H208" s="644"/>
      <c r="I208" s="644"/>
      <c r="J208" s="644"/>
      <c r="K208" s="644"/>
      <c r="L208" s="644"/>
      <c r="M208" s="644"/>
      <c r="N208" s="644">
        <v>0.60000000000000009</v>
      </c>
      <c r="O208" s="644">
        <v>3885.7799999999997</v>
      </c>
      <c r="P208" s="632"/>
      <c r="Q208" s="645">
        <v>6476.2999999999984</v>
      </c>
    </row>
    <row r="209" spans="1:17" ht="14.4" customHeight="1" x14ac:dyDescent="0.3">
      <c r="A209" s="626" t="s">
        <v>1761</v>
      </c>
      <c r="B209" s="627" t="s">
        <v>1424</v>
      </c>
      <c r="C209" s="627" t="s">
        <v>1425</v>
      </c>
      <c r="D209" s="627" t="s">
        <v>1450</v>
      </c>
      <c r="E209" s="627" t="s">
        <v>1440</v>
      </c>
      <c r="F209" s="644"/>
      <c r="G209" s="644"/>
      <c r="H209" s="644"/>
      <c r="I209" s="644"/>
      <c r="J209" s="644"/>
      <c r="K209" s="644"/>
      <c r="L209" s="644"/>
      <c r="M209" s="644"/>
      <c r="N209" s="644">
        <v>0.1</v>
      </c>
      <c r="O209" s="644">
        <v>53.23</v>
      </c>
      <c r="P209" s="632"/>
      <c r="Q209" s="645">
        <v>532.29999999999995</v>
      </c>
    </row>
    <row r="210" spans="1:17" ht="14.4" customHeight="1" x14ac:dyDescent="0.3">
      <c r="A210" s="626" t="s">
        <v>1761</v>
      </c>
      <c r="B210" s="627" t="s">
        <v>1424</v>
      </c>
      <c r="C210" s="627" t="s">
        <v>1402</v>
      </c>
      <c r="D210" s="627" t="s">
        <v>1589</v>
      </c>
      <c r="E210" s="627" t="s">
        <v>1588</v>
      </c>
      <c r="F210" s="644">
        <v>4</v>
      </c>
      <c r="G210" s="644">
        <v>6829.24</v>
      </c>
      <c r="H210" s="644">
        <v>1</v>
      </c>
      <c r="I210" s="644">
        <v>1707.31</v>
      </c>
      <c r="J210" s="644">
        <v>2</v>
      </c>
      <c r="K210" s="644">
        <v>3203.9</v>
      </c>
      <c r="L210" s="644">
        <v>0.46914444359840923</v>
      </c>
      <c r="M210" s="644">
        <v>1601.95</v>
      </c>
      <c r="N210" s="644">
        <v>3</v>
      </c>
      <c r="O210" s="644">
        <v>2722.5</v>
      </c>
      <c r="P210" s="632">
        <v>0.39865343727852587</v>
      </c>
      <c r="Q210" s="645">
        <v>907.5</v>
      </c>
    </row>
    <row r="211" spans="1:17" ht="14.4" customHeight="1" x14ac:dyDescent="0.3">
      <c r="A211" s="626" t="s">
        <v>1761</v>
      </c>
      <c r="B211" s="627" t="s">
        <v>1424</v>
      </c>
      <c r="C211" s="627" t="s">
        <v>1402</v>
      </c>
      <c r="D211" s="627" t="s">
        <v>1590</v>
      </c>
      <c r="E211" s="627" t="s">
        <v>1588</v>
      </c>
      <c r="F211" s="644">
        <v>8</v>
      </c>
      <c r="G211" s="644">
        <v>16530.400000000001</v>
      </c>
      <c r="H211" s="644">
        <v>1</v>
      </c>
      <c r="I211" s="644">
        <v>2066.3000000000002</v>
      </c>
      <c r="J211" s="644">
        <v>3</v>
      </c>
      <c r="K211" s="644">
        <v>6085.3</v>
      </c>
      <c r="L211" s="644">
        <v>0.36812781299908048</v>
      </c>
      <c r="M211" s="644">
        <v>2028.4333333333334</v>
      </c>
      <c r="N211" s="644">
        <v>8</v>
      </c>
      <c r="O211" s="644">
        <v>10486.64</v>
      </c>
      <c r="P211" s="632">
        <v>0.63438513284615006</v>
      </c>
      <c r="Q211" s="645">
        <v>1310.83</v>
      </c>
    </row>
    <row r="212" spans="1:17" ht="14.4" customHeight="1" x14ac:dyDescent="0.3">
      <c r="A212" s="626" t="s">
        <v>1761</v>
      </c>
      <c r="B212" s="627" t="s">
        <v>1424</v>
      </c>
      <c r="C212" s="627" t="s">
        <v>1402</v>
      </c>
      <c r="D212" s="627" t="s">
        <v>1591</v>
      </c>
      <c r="E212" s="627" t="s">
        <v>1592</v>
      </c>
      <c r="F212" s="644"/>
      <c r="G212" s="644"/>
      <c r="H212" s="644"/>
      <c r="I212" s="644"/>
      <c r="J212" s="644">
        <v>2</v>
      </c>
      <c r="K212" s="644">
        <v>1878.28</v>
      </c>
      <c r="L212" s="644"/>
      <c r="M212" s="644">
        <v>939.14</v>
      </c>
      <c r="N212" s="644">
        <v>1</v>
      </c>
      <c r="O212" s="644">
        <v>939.14</v>
      </c>
      <c r="P212" s="632"/>
      <c r="Q212" s="645">
        <v>939.14</v>
      </c>
    </row>
    <row r="213" spans="1:17" ht="14.4" customHeight="1" x14ac:dyDescent="0.3">
      <c r="A213" s="626" t="s">
        <v>1761</v>
      </c>
      <c r="B213" s="627" t="s">
        <v>1424</v>
      </c>
      <c r="C213" s="627" t="s">
        <v>1402</v>
      </c>
      <c r="D213" s="627" t="s">
        <v>1593</v>
      </c>
      <c r="E213" s="627" t="s">
        <v>1592</v>
      </c>
      <c r="F213" s="644">
        <v>9</v>
      </c>
      <c r="G213" s="644">
        <v>19276.649999999998</v>
      </c>
      <c r="H213" s="644">
        <v>1</v>
      </c>
      <c r="I213" s="644">
        <v>2141.85</v>
      </c>
      <c r="J213" s="644">
        <v>2</v>
      </c>
      <c r="K213" s="644">
        <v>4283.7</v>
      </c>
      <c r="L213" s="644">
        <v>0.22222222222222224</v>
      </c>
      <c r="M213" s="644">
        <v>2141.85</v>
      </c>
      <c r="N213" s="644">
        <v>6</v>
      </c>
      <c r="O213" s="644">
        <v>5989.5</v>
      </c>
      <c r="P213" s="632">
        <v>0.31071270163643583</v>
      </c>
      <c r="Q213" s="645">
        <v>998.25</v>
      </c>
    </row>
    <row r="214" spans="1:17" ht="14.4" customHeight="1" x14ac:dyDescent="0.3">
      <c r="A214" s="626" t="s">
        <v>1761</v>
      </c>
      <c r="B214" s="627" t="s">
        <v>1424</v>
      </c>
      <c r="C214" s="627" t="s">
        <v>1402</v>
      </c>
      <c r="D214" s="627" t="s">
        <v>1709</v>
      </c>
      <c r="E214" s="627" t="s">
        <v>1710</v>
      </c>
      <c r="F214" s="644">
        <v>1</v>
      </c>
      <c r="G214" s="644">
        <v>8536.5499999999993</v>
      </c>
      <c r="H214" s="644">
        <v>1</v>
      </c>
      <c r="I214" s="644">
        <v>8536.5499999999993</v>
      </c>
      <c r="J214" s="644">
        <v>1</v>
      </c>
      <c r="K214" s="644">
        <v>8536.5499999999993</v>
      </c>
      <c r="L214" s="644">
        <v>1</v>
      </c>
      <c r="M214" s="644">
        <v>8536.5499999999993</v>
      </c>
      <c r="N214" s="644"/>
      <c r="O214" s="644"/>
      <c r="P214" s="632"/>
      <c r="Q214" s="645"/>
    </row>
    <row r="215" spans="1:17" ht="14.4" customHeight="1" x14ac:dyDescent="0.3">
      <c r="A215" s="626" t="s">
        <v>1761</v>
      </c>
      <c r="B215" s="627" t="s">
        <v>1424</v>
      </c>
      <c r="C215" s="627" t="s">
        <v>1402</v>
      </c>
      <c r="D215" s="627" t="s">
        <v>1762</v>
      </c>
      <c r="E215" s="627" t="s">
        <v>1763</v>
      </c>
      <c r="F215" s="644">
        <v>1</v>
      </c>
      <c r="G215" s="644">
        <v>1074.71</v>
      </c>
      <c r="H215" s="644">
        <v>1</v>
      </c>
      <c r="I215" s="644">
        <v>1074.71</v>
      </c>
      <c r="J215" s="644">
        <v>1</v>
      </c>
      <c r="K215" s="644">
        <v>1074.71</v>
      </c>
      <c r="L215" s="644">
        <v>1</v>
      </c>
      <c r="M215" s="644">
        <v>1074.71</v>
      </c>
      <c r="N215" s="644">
        <v>2</v>
      </c>
      <c r="O215" s="644">
        <v>2149.42</v>
      </c>
      <c r="P215" s="632">
        <v>2</v>
      </c>
      <c r="Q215" s="645">
        <v>1074.71</v>
      </c>
    </row>
    <row r="216" spans="1:17" ht="14.4" customHeight="1" x14ac:dyDescent="0.3">
      <c r="A216" s="626" t="s">
        <v>1761</v>
      </c>
      <c r="B216" s="627" t="s">
        <v>1424</v>
      </c>
      <c r="C216" s="627" t="s">
        <v>1402</v>
      </c>
      <c r="D216" s="627" t="s">
        <v>1596</v>
      </c>
      <c r="E216" s="627" t="s">
        <v>1597</v>
      </c>
      <c r="F216" s="644">
        <v>2</v>
      </c>
      <c r="G216" s="644">
        <v>4473</v>
      </c>
      <c r="H216" s="644">
        <v>1</v>
      </c>
      <c r="I216" s="644">
        <v>2236.5</v>
      </c>
      <c r="J216" s="644">
        <v>1</v>
      </c>
      <c r="K216" s="644">
        <v>2236.5</v>
      </c>
      <c r="L216" s="644">
        <v>0.5</v>
      </c>
      <c r="M216" s="644">
        <v>2236.5</v>
      </c>
      <c r="N216" s="644"/>
      <c r="O216" s="644"/>
      <c r="P216" s="632"/>
      <c r="Q216" s="645"/>
    </row>
    <row r="217" spans="1:17" ht="14.4" customHeight="1" x14ac:dyDescent="0.3">
      <c r="A217" s="626" t="s">
        <v>1761</v>
      </c>
      <c r="B217" s="627" t="s">
        <v>1424</v>
      </c>
      <c r="C217" s="627" t="s">
        <v>1402</v>
      </c>
      <c r="D217" s="627" t="s">
        <v>1711</v>
      </c>
      <c r="E217" s="627" t="s">
        <v>1588</v>
      </c>
      <c r="F217" s="644">
        <v>2</v>
      </c>
      <c r="G217" s="644">
        <v>2893.94</v>
      </c>
      <c r="H217" s="644">
        <v>1</v>
      </c>
      <c r="I217" s="644">
        <v>1446.97</v>
      </c>
      <c r="J217" s="644"/>
      <c r="K217" s="644"/>
      <c r="L217" s="644"/>
      <c r="M217" s="644"/>
      <c r="N217" s="644"/>
      <c r="O217" s="644"/>
      <c r="P217" s="632"/>
      <c r="Q217" s="645"/>
    </row>
    <row r="218" spans="1:17" ht="14.4" customHeight="1" x14ac:dyDescent="0.3">
      <c r="A218" s="626" t="s">
        <v>1761</v>
      </c>
      <c r="B218" s="627" t="s">
        <v>1424</v>
      </c>
      <c r="C218" s="627" t="s">
        <v>1402</v>
      </c>
      <c r="D218" s="627" t="s">
        <v>1598</v>
      </c>
      <c r="E218" s="627" t="s">
        <v>1599</v>
      </c>
      <c r="F218" s="644">
        <v>12</v>
      </c>
      <c r="G218" s="644">
        <v>82689.36</v>
      </c>
      <c r="H218" s="644">
        <v>1</v>
      </c>
      <c r="I218" s="644">
        <v>6890.78</v>
      </c>
      <c r="J218" s="644">
        <v>5</v>
      </c>
      <c r="K218" s="644">
        <v>34056.239999999998</v>
      </c>
      <c r="L218" s="644">
        <v>0.41185758361172464</v>
      </c>
      <c r="M218" s="644">
        <v>6811.2479999999996</v>
      </c>
      <c r="N218" s="644"/>
      <c r="O218" s="644"/>
      <c r="P218" s="632"/>
      <c r="Q218" s="645"/>
    </row>
    <row r="219" spans="1:17" ht="14.4" customHeight="1" x14ac:dyDescent="0.3">
      <c r="A219" s="626" t="s">
        <v>1761</v>
      </c>
      <c r="B219" s="627" t="s">
        <v>1424</v>
      </c>
      <c r="C219" s="627" t="s">
        <v>1402</v>
      </c>
      <c r="D219" s="627" t="s">
        <v>1712</v>
      </c>
      <c r="E219" s="627" t="s">
        <v>1713</v>
      </c>
      <c r="F219" s="644"/>
      <c r="G219" s="644"/>
      <c r="H219" s="644"/>
      <c r="I219" s="644"/>
      <c r="J219" s="644"/>
      <c r="K219" s="644"/>
      <c r="L219" s="644"/>
      <c r="M219" s="644"/>
      <c r="N219" s="644">
        <v>1</v>
      </c>
      <c r="O219" s="644">
        <v>19196.8</v>
      </c>
      <c r="P219" s="632"/>
      <c r="Q219" s="645">
        <v>19196.8</v>
      </c>
    </row>
    <row r="220" spans="1:17" ht="14.4" customHeight="1" x14ac:dyDescent="0.3">
      <c r="A220" s="626" t="s">
        <v>1761</v>
      </c>
      <c r="B220" s="627" t="s">
        <v>1424</v>
      </c>
      <c r="C220" s="627" t="s">
        <v>1402</v>
      </c>
      <c r="D220" s="627" t="s">
        <v>1602</v>
      </c>
      <c r="E220" s="627" t="s">
        <v>1603</v>
      </c>
      <c r="F220" s="644">
        <v>6</v>
      </c>
      <c r="G220" s="644">
        <v>6016.8</v>
      </c>
      <c r="H220" s="644">
        <v>1</v>
      </c>
      <c r="I220" s="644">
        <v>1002.8000000000001</v>
      </c>
      <c r="J220" s="644">
        <v>1</v>
      </c>
      <c r="K220" s="644">
        <v>943.25</v>
      </c>
      <c r="L220" s="644">
        <v>0.15676937907193192</v>
      </c>
      <c r="M220" s="644">
        <v>943.25</v>
      </c>
      <c r="N220" s="644">
        <v>2</v>
      </c>
      <c r="O220" s="644">
        <v>1790.8</v>
      </c>
      <c r="P220" s="632">
        <v>0.2976332934450206</v>
      </c>
      <c r="Q220" s="645">
        <v>895.4</v>
      </c>
    </row>
    <row r="221" spans="1:17" ht="14.4" customHeight="1" x14ac:dyDescent="0.3">
      <c r="A221" s="626" t="s">
        <v>1761</v>
      </c>
      <c r="B221" s="627" t="s">
        <v>1424</v>
      </c>
      <c r="C221" s="627" t="s">
        <v>1402</v>
      </c>
      <c r="D221" s="627" t="s">
        <v>1604</v>
      </c>
      <c r="E221" s="627" t="s">
        <v>1605</v>
      </c>
      <c r="F221" s="644">
        <v>1</v>
      </c>
      <c r="G221" s="644">
        <v>7650</v>
      </c>
      <c r="H221" s="644">
        <v>1</v>
      </c>
      <c r="I221" s="644">
        <v>7650</v>
      </c>
      <c r="J221" s="644">
        <v>2</v>
      </c>
      <c r="K221" s="644">
        <v>15300</v>
      </c>
      <c r="L221" s="644">
        <v>2</v>
      </c>
      <c r="M221" s="644">
        <v>7650</v>
      </c>
      <c r="N221" s="644">
        <v>2</v>
      </c>
      <c r="O221" s="644">
        <v>9892.9599999999991</v>
      </c>
      <c r="P221" s="632">
        <v>1.2931973856209149</v>
      </c>
      <c r="Q221" s="645">
        <v>4946.4799999999996</v>
      </c>
    </row>
    <row r="222" spans="1:17" ht="14.4" customHeight="1" x14ac:dyDescent="0.3">
      <c r="A222" s="626" t="s">
        <v>1761</v>
      </c>
      <c r="B222" s="627" t="s">
        <v>1424</v>
      </c>
      <c r="C222" s="627" t="s">
        <v>1402</v>
      </c>
      <c r="D222" s="627" t="s">
        <v>1608</v>
      </c>
      <c r="E222" s="627" t="s">
        <v>1609</v>
      </c>
      <c r="F222" s="644"/>
      <c r="G222" s="644"/>
      <c r="H222" s="644"/>
      <c r="I222" s="644"/>
      <c r="J222" s="644">
        <v>1</v>
      </c>
      <c r="K222" s="644">
        <v>11833.06</v>
      </c>
      <c r="L222" s="644"/>
      <c r="M222" s="644">
        <v>11833.06</v>
      </c>
      <c r="N222" s="644">
        <v>13</v>
      </c>
      <c r="O222" s="644">
        <v>37691.96</v>
      </c>
      <c r="P222" s="632"/>
      <c r="Q222" s="645">
        <v>2899.3815384615382</v>
      </c>
    </row>
    <row r="223" spans="1:17" ht="14.4" customHeight="1" x14ac:dyDescent="0.3">
      <c r="A223" s="626" t="s">
        <v>1761</v>
      </c>
      <c r="B223" s="627" t="s">
        <v>1424</v>
      </c>
      <c r="C223" s="627" t="s">
        <v>1402</v>
      </c>
      <c r="D223" s="627" t="s">
        <v>1612</v>
      </c>
      <c r="E223" s="627" t="s">
        <v>1613</v>
      </c>
      <c r="F223" s="644">
        <v>1</v>
      </c>
      <c r="G223" s="644">
        <v>797</v>
      </c>
      <c r="H223" s="644">
        <v>1</v>
      </c>
      <c r="I223" s="644">
        <v>797</v>
      </c>
      <c r="J223" s="644">
        <v>2</v>
      </c>
      <c r="K223" s="644">
        <v>1501.52</v>
      </c>
      <c r="L223" s="644">
        <v>1.8839648682559598</v>
      </c>
      <c r="M223" s="644">
        <v>750.76</v>
      </c>
      <c r="N223" s="644">
        <v>2</v>
      </c>
      <c r="O223" s="644">
        <v>1501.52</v>
      </c>
      <c r="P223" s="632">
        <v>1.8839648682559598</v>
      </c>
      <c r="Q223" s="645">
        <v>750.76</v>
      </c>
    </row>
    <row r="224" spans="1:17" ht="14.4" customHeight="1" x14ac:dyDescent="0.3">
      <c r="A224" s="626" t="s">
        <v>1761</v>
      </c>
      <c r="B224" s="627" t="s">
        <v>1424</v>
      </c>
      <c r="C224" s="627" t="s">
        <v>1402</v>
      </c>
      <c r="D224" s="627" t="s">
        <v>1614</v>
      </c>
      <c r="E224" s="627" t="s">
        <v>1615</v>
      </c>
      <c r="F224" s="644"/>
      <c r="G224" s="644"/>
      <c r="H224" s="644"/>
      <c r="I224" s="644"/>
      <c r="J224" s="644"/>
      <c r="K224" s="644"/>
      <c r="L224" s="644"/>
      <c r="M224" s="644"/>
      <c r="N224" s="644">
        <v>2</v>
      </c>
      <c r="O224" s="644">
        <v>5658.16</v>
      </c>
      <c r="P224" s="632"/>
      <c r="Q224" s="645">
        <v>2829.08</v>
      </c>
    </row>
    <row r="225" spans="1:17" ht="14.4" customHeight="1" x14ac:dyDescent="0.3">
      <c r="A225" s="626" t="s">
        <v>1761</v>
      </c>
      <c r="B225" s="627" t="s">
        <v>1424</v>
      </c>
      <c r="C225" s="627" t="s">
        <v>1402</v>
      </c>
      <c r="D225" s="627" t="s">
        <v>1620</v>
      </c>
      <c r="E225" s="627" t="s">
        <v>1621</v>
      </c>
      <c r="F225" s="644">
        <v>2</v>
      </c>
      <c r="G225" s="644">
        <v>1662.32</v>
      </c>
      <c r="H225" s="644">
        <v>1</v>
      </c>
      <c r="I225" s="644">
        <v>831.16</v>
      </c>
      <c r="J225" s="644"/>
      <c r="K225" s="644"/>
      <c r="L225" s="644"/>
      <c r="M225" s="644"/>
      <c r="N225" s="644">
        <v>1</v>
      </c>
      <c r="O225" s="644">
        <v>831.16</v>
      </c>
      <c r="P225" s="632">
        <v>0.5</v>
      </c>
      <c r="Q225" s="645">
        <v>831.16</v>
      </c>
    </row>
    <row r="226" spans="1:17" ht="14.4" customHeight="1" x14ac:dyDescent="0.3">
      <c r="A226" s="626" t="s">
        <v>1761</v>
      </c>
      <c r="B226" s="627" t="s">
        <v>1424</v>
      </c>
      <c r="C226" s="627" t="s">
        <v>1402</v>
      </c>
      <c r="D226" s="627" t="s">
        <v>1716</v>
      </c>
      <c r="E226" s="627" t="s">
        <v>1717</v>
      </c>
      <c r="F226" s="644">
        <v>1</v>
      </c>
      <c r="G226" s="644">
        <v>3644.58</v>
      </c>
      <c r="H226" s="644">
        <v>1</v>
      </c>
      <c r="I226" s="644">
        <v>3644.58</v>
      </c>
      <c r="J226" s="644"/>
      <c r="K226" s="644"/>
      <c r="L226" s="644"/>
      <c r="M226" s="644"/>
      <c r="N226" s="644"/>
      <c r="O226" s="644"/>
      <c r="P226" s="632"/>
      <c r="Q226" s="645"/>
    </row>
    <row r="227" spans="1:17" ht="14.4" customHeight="1" x14ac:dyDescent="0.3">
      <c r="A227" s="626" t="s">
        <v>1761</v>
      </c>
      <c r="B227" s="627" t="s">
        <v>1424</v>
      </c>
      <c r="C227" s="627" t="s">
        <v>1402</v>
      </c>
      <c r="D227" s="627" t="s">
        <v>1627</v>
      </c>
      <c r="E227" s="627" t="s">
        <v>1628</v>
      </c>
      <c r="F227" s="644">
        <v>9</v>
      </c>
      <c r="G227" s="644">
        <v>10316.969999999999</v>
      </c>
      <c r="H227" s="644">
        <v>1</v>
      </c>
      <c r="I227" s="644">
        <v>1146.33</v>
      </c>
      <c r="J227" s="644">
        <v>4</v>
      </c>
      <c r="K227" s="644">
        <v>4465</v>
      </c>
      <c r="L227" s="644">
        <v>0.43278210559883379</v>
      </c>
      <c r="M227" s="644">
        <v>1116.25</v>
      </c>
      <c r="N227" s="644">
        <v>8</v>
      </c>
      <c r="O227" s="644">
        <v>8689.36</v>
      </c>
      <c r="P227" s="632">
        <v>0.84223953350644631</v>
      </c>
      <c r="Q227" s="645">
        <v>1086.17</v>
      </c>
    </row>
    <row r="228" spans="1:17" ht="14.4" customHeight="1" x14ac:dyDescent="0.3">
      <c r="A228" s="626" t="s">
        <v>1761</v>
      </c>
      <c r="B228" s="627" t="s">
        <v>1424</v>
      </c>
      <c r="C228" s="627" t="s">
        <v>1402</v>
      </c>
      <c r="D228" s="627" t="s">
        <v>1629</v>
      </c>
      <c r="E228" s="627" t="s">
        <v>1630</v>
      </c>
      <c r="F228" s="644">
        <v>2</v>
      </c>
      <c r="G228" s="644">
        <v>718.2</v>
      </c>
      <c r="H228" s="644">
        <v>1</v>
      </c>
      <c r="I228" s="644">
        <v>359.1</v>
      </c>
      <c r="J228" s="644">
        <v>2</v>
      </c>
      <c r="K228" s="644">
        <v>718.2</v>
      </c>
      <c r="L228" s="644">
        <v>1</v>
      </c>
      <c r="M228" s="644">
        <v>359.1</v>
      </c>
      <c r="N228" s="644">
        <v>7</v>
      </c>
      <c r="O228" s="644">
        <v>2513.6999999999998</v>
      </c>
      <c r="P228" s="632">
        <v>3.4999999999999996</v>
      </c>
      <c r="Q228" s="645">
        <v>359.09999999999997</v>
      </c>
    </row>
    <row r="229" spans="1:17" ht="14.4" customHeight="1" x14ac:dyDescent="0.3">
      <c r="A229" s="626" t="s">
        <v>1761</v>
      </c>
      <c r="B229" s="627" t="s">
        <v>1424</v>
      </c>
      <c r="C229" s="627" t="s">
        <v>1402</v>
      </c>
      <c r="D229" s="627" t="s">
        <v>1452</v>
      </c>
      <c r="E229" s="627" t="s">
        <v>1453</v>
      </c>
      <c r="F229" s="644"/>
      <c r="G229" s="644"/>
      <c r="H229" s="644"/>
      <c r="I229" s="644"/>
      <c r="J229" s="644"/>
      <c r="K229" s="644"/>
      <c r="L229" s="644"/>
      <c r="M229" s="644"/>
      <c r="N229" s="644">
        <v>1</v>
      </c>
      <c r="O229" s="644">
        <v>893.9</v>
      </c>
      <c r="P229" s="632"/>
      <c r="Q229" s="645">
        <v>893.9</v>
      </c>
    </row>
    <row r="230" spans="1:17" ht="14.4" customHeight="1" x14ac:dyDescent="0.3">
      <c r="A230" s="626" t="s">
        <v>1761</v>
      </c>
      <c r="B230" s="627" t="s">
        <v>1424</v>
      </c>
      <c r="C230" s="627" t="s">
        <v>1402</v>
      </c>
      <c r="D230" s="627" t="s">
        <v>1631</v>
      </c>
      <c r="E230" s="627" t="s">
        <v>1632</v>
      </c>
      <c r="F230" s="644">
        <v>1</v>
      </c>
      <c r="G230" s="644">
        <v>16831.689999999999</v>
      </c>
      <c r="H230" s="644">
        <v>1</v>
      </c>
      <c r="I230" s="644">
        <v>16831.689999999999</v>
      </c>
      <c r="J230" s="644"/>
      <c r="K230" s="644"/>
      <c r="L230" s="644"/>
      <c r="M230" s="644"/>
      <c r="N230" s="644"/>
      <c r="O230" s="644"/>
      <c r="P230" s="632"/>
      <c r="Q230" s="645"/>
    </row>
    <row r="231" spans="1:17" ht="14.4" customHeight="1" x14ac:dyDescent="0.3">
      <c r="A231" s="626" t="s">
        <v>1761</v>
      </c>
      <c r="B231" s="627" t="s">
        <v>1424</v>
      </c>
      <c r="C231" s="627" t="s">
        <v>1402</v>
      </c>
      <c r="D231" s="627" t="s">
        <v>1633</v>
      </c>
      <c r="E231" s="627" t="s">
        <v>1634</v>
      </c>
      <c r="F231" s="644">
        <v>8</v>
      </c>
      <c r="G231" s="644">
        <v>52697.04</v>
      </c>
      <c r="H231" s="644">
        <v>1</v>
      </c>
      <c r="I231" s="644">
        <v>6587.13</v>
      </c>
      <c r="J231" s="644">
        <v>4</v>
      </c>
      <c r="K231" s="644">
        <v>25365.040000000001</v>
      </c>
      <c r="L231" s="644">
        <v>0.4813370921782324</v>
      </c>
      <c r="M231" s="644">
        <v>6341.26</v>
      </c>
      <c r="N231" s="644">
        <v>7</v>
      </c>
      <c r="O231" s="644">
        <v>24532.799999999999</v>
      </c>
      <c r="P231" s="632">
        <v>0.46554417477717913</v>
      </c>
      <c r="Q231" s="645">
        <v>3504.6857142857143</v>
      </c>
    </row>
    <row r="232" spans="1:17" ht="14.4" customHeight="1" x14ac:dyDescent="0.3">
      <c r="A232" s="626" t="s">
        <v>1761</v>
      </c>
      <c r="B232" s="627" t="s">
        <v>1424</v>
      </c>
      <c r="C232" s="627" t="s">
        <v>1402</v>
      </c>
      <c r="D232" s="627" t="s">
        <v>1456</v>
      </c>
      <c r="E232" s="627" t="s">
        <v>1457</v>
      </c>
      <c r="F232" s="644"/>
      <c r="G232" s="644"/>
      <c r="H232" s="644"/>
      <c r="I232" s="644"/>
      <c r="J232" s="644">
        <v>1</v>
      </c>
      <c r="K232" s="644">
        <v>1841.62</v>
      </c>
      <c r="L232" s="644"/>
      <c r="M232" s="644">
        <v>1841.62</v>
      </c>
      <c r="N232" s="644"/>
      <c r="O232" s="644"/>
      <c r="P232" s="632"/>
      <c r="Q232" s="645"/>
    </row>
    <row r="233" spans="1:17" ht="14.4" customHeight="1" x14ac:dyDescent="0.3">
      <c r="A233" s="626" t="s">
        <v>1761</v>
      </c>
      <c r="B233" s="627" t="s">
        <v>1424</v>
      </c>
      <c r="C233" s="627" t="s">
        <v>1402</v>
      </c>
      <c r="D233" s="627" t="s">
        <v>1405</v>
      </c>
      <c r="E233" s="627" t="s">
        <v>1406</v>
      </c>
      <c r="F233" s="644">
        <v>1</v>
      </c>
      <c r="G233" s="644">
        <v>511</v>
      </c>
      <c r="H233" s="644">
        <v>1</v>
      </c>
      <c r="I233" s="644">
        <v>511</v>
      </c>
      <c r="J233" s="644"/>
      <c r="K233" s="644"/>
      <c r="L233" s="644"/>
      <c r="M233" s="644"/>
      <c r="N233" s="644"/>
      <c r="O233" s="644"/>
      <c r="P233" s="632"/>
      <c r="Q233" s="645"/>
    </row>
    <row r="234" spans="1:17" ht="14.4" customHeight="1" x14ac:dyDescent="0.3">
      <c r="A234" s="626" t="s">
        <v>1761</v>
      </c>
      <c r="B234" s="627" t="s">
        <v>1424</v>
      </c>
      <c r="C234" s="627" t="s">
        <v>1402</v>
      </c>
      <c r="D234" s="627" t="s">
        <v>1724</v>
      </c>
      <c r="E234" s="627" t="s">
        <v>1725</v>
      </c>
      <c r="F234" s="644">
        <v>1</v>
      </c>
      <c r="G234" s="644">
        <v>26500.21</v>
      </c>
      <c r="H234" s="644">
        <v>1</v>
      </c>
      <c r="I234" s="644">
        <v>26500.21</v>
      </c>
      <c r="J234" s="644"/>
      <c r="K234" s="644"/>
      <c r="L234" s="644"/>
      <c r="M234" s="644"/>
      <c r="N234" s="644"/>
      <c r="O234" s="644"/>
      <c r="P234" s="632"/>
      <c r="Q234" s="645"/>
    </row>
    <row r="235" spans="1:17" ht="14.4" customHeight="1" x14ac:dyDescent="0.3">
      <c r="A235" s="626" t="s">
        <v>1761</v>
      </c>
      <c r="B235" s="627" t="s">
        <v>1424</v>
      </c>
      <c r="C235" s="627" t="s">
        <v>1402</v>
      </c>
      <c r="D235" s="627" t="s">
        <v>1641</v>
      </c>
      <c r="E235" s="627" t="s">
        <v>1642</v>
      </c>
      <c r="F235" s="644">
        <v>2</v>
      </c>
      <c r="G235" s="644">
        <v>761.72</v>
      </c>
      <c r="H235" s="644">
        <v>1</v>
      </c>
      <c r="I235" s="644">
        <v>380.86</v>
      </c>
      <c r="J235" s="644">
        <v>1</v>
      </c>
      <c r="K235" s="644">
        <v>380.86</v>
      </c>
      <c r="L235" s="644">
        <v>0.5</v>
      </c>
      <c r="M235" s="644">
        <v>380.86</v>
      </c>
      <c r="N235" s="644"/>
      <c r="O235" s="644"/>
      <c r="P235" s="632"/>
      <c r="Q235" s="645"/>
    </row>
    <row r="236" spans="1:17" ht="14.4" customHeight="1" x14ac:dyDescent="0.3">
      <c r="A236" s="626" t="s">
        <v>1761</v>
      </c>
      <c r="B236" s="627" t="s">
        <v>1424</v>
      </c>
      <c r="C236" s="627" t="s">
        <v>1402</v>
      </c>
      <c r="D236" s="627" t="s">
        <v>1750</v>
      </c>
      <c r="E236" s="627" t="s">
        <v>1751</v>
      </c>
      <c r="F236" s="644">
        <v>1</v>
      </c>
      <c r="G236" s="644">
        <v>310</v>
      </c>
      <c r="H236" s="644">
        <v>1</v>
      </c>
      <c r="I236" s="644">
        <v>310</v>
      </c>
      <c r="J236" s="644"/>
      <c r="K236" s="644"/>
      <c r="L236" s="644"/>
      <c r="M236" s="644"/>
      <c r="N236" s="644"/>
      <c r="O236" s="644"/>
      <c r="P236" s="632"/>
      <c r="Q236" s="645"/>
    </row>
    <row r="237" spans="1:17" ht="14.4" customHeight="1" x14ac:dyDescent="0.3">
      <c r="A237" s="626" t="s">
        <v>1761</v>
      </c>
      <c r="B237" s="627" t="s">
        <v>1424</v>
      </c>
      <c r="C237" s="627" t="s">
        <v>1402</v>
      </c>
      <c r="D237" s="627" t="s">
        <v>1764</v>
      </c>
      <c r="E237" s="627" t="s">
        <v>1765</v>
      </c>
      <c r="F237" s="644"/>
      <c r="G237" s="644"/>
      <c r="H237" s="644"/>
      <c r="I237" s="644"/>
      <c r="J237" s="644">
        <v>1</v>
      </c>
      <c r="K237" s="644">
        <v>34650</v>
      </c>
      <c r="L237" s="644"/>
      <c r="M237" s="644">
        <v>34650</v>
      </c>
      <c r="N237" s="644"/>
      <c r="O237" s="644"/>
      <c r="P237" s="632"/>
      <c r="Q237" s="645"/>
    </row>
    <row r="238" spans="1:17" ht="14.4" customHeight="1" x14ac:dyDescent="0.3">
      <c r="A238" s="626" t="s">
        <v>1761</v>
      </c>
      <c r="B238" s="627" t="s">
        <v>1424</v>
      </c>
      <c r="C238" s="627" t="s">
        <v>1402</v>
      </c>
      <c r="D238" s="627" t="s">
        <v>1766</v>
      </c>
      <c r="E238" s="627" t="s">
        <v>1767</v>
      </c>
      <c r="F238" s="644"/>
      <c r="G238" s="644"/>
      <c r="H238" s="644"/>
      <c r="I238" s="644"/>
      <c r="J238" s="644"/>
      <c r="K238" s="644"/>
      <c r="L238" s="644"/>
      <c r="M238" s="644"/>
      <c r="N238" s="644">
        <v>4</v>
      </c>
      <c r="O238" s="644">
        <v>11858</v>
      </c>
      <c r="P238" s="632"/>
      <c r="Q238" s="645">
        <v>2964.5</v>
      </c>
    </row>
    <row r="239" spans="1:17" ht="14.4" customHeight="1" x14ac:dyDescent="0.3">
      <c r="A239" s="626" t="s">
        <v>1761</v>
      </c>
      <c r="B239" s="627" t="s">
        <v>1424</v>
      </c>
      <c r="C239" s="627" t="s">
        <v>1402</v>
      </c>
      <c r="D239" s="627" t="s">
        <v>1768</v>
      </c>
      <c r="E239" s="627" t="s">
        <v>1769</v>
      </c>
      <c r="F239" s="644"/>
      <c r="G239" s="644"/>
      <c r="H239" s="644"/>
      <c r="I239" s="644"/>
      <c r="J239" s="644"/>
      <c r="K239" s="644"/>
      <c r="L239" s="644"/>
      <c r="M239" s="644"/>
      <c r="N239" s="644">
        <v>3</v>
      </c>
      <c r="O239" s="644">
        <v>20770.8</v>
      </c>
      <c r="P239" s="632"/>
      <c r="Q239" s="645">
        <v>6923.5999999999995</v>
      </c>
    </row>
    <row r="240" spans="1:17" ht="14.4" customHeight="1" x14ac:dyDescent="0.3">
      <c r="A240" s="626" t="s">
        <v>1761</v>
      </c>
      <c r="B240" s="627" t="s">
        <v>1424</v>
      </c>
      <c r="C240" s="627" t="s">
        <v>1402</v>
      </c>
      <c r="D240" s="627" t="s">
        <v>1770</v>
      </c>
      <c r="E240" s="627" t="s">
        <v>1771</v>
      </c>
      <c r="F240" s="644"/>
      <c r="G240" s="644"/>
      <c r="H240" s="644"/>
      <c r="I240" s="644"/>
      <c r="J240" s="644"/>
      <c r="K240" s="644"/>
      <c r="L240" s="644"/>
      <c r="M240" s="644"/>
      <c r="N240" s="644">
        <v>2</v>
      </c>
      <c r="O240" s="644">
        <v>13265.46</v>
      </c>
      <c r="P240" s="632"/>
      <c r="Q240" s="645">
        <v>6632.73</v>
      </c>
    </row>
    <row r="241" spans="1:17" ht="14.4" customHeight="1" x14ac:dyDescent="0.3">
      <c r="A241" s="626" t="s">
        <v>1761</v>
      </c>
      <c r="B241" s="627" t="s">
        <v>1424</v>
      </c>
      <c r="C241" s="627" t="s">
        <v>1407</v>
      </c>
      <c r="D241" s="627" t="s">
        <v>1462</v>
      </c>
      <c r="E241" s="627" t="s">
        <v>1463</v>
      </c>
      <c r="F241" s="644"/>
      <c r="G241" s="644"/>
      <c r="H241" s="644"/>
      <c r="I241" s="644"/>
      <c r="J241" s="644"/>
      <c r="K241" s="644"/>
      <c r="L241" s="644"/>
      <c r="M241" s="644"/>
      <c r="N241" s="644">
        <v>1</v>
      </c>
      <c r="O241" s="644">
        <v>38</v>
      </c>
      <c r="P241" s="632"/>
      <c r="Q241" s="645">
        <v>38</v>
      </c>
    </row>
    <row r="242" spans="1:17" ht="14.4" customHeight="1" x14ac:dyDescent="0.3">
      <c r="A242" s="626" t="s">
        <v>1761</v>
      </c>
      <c r="B242" s="627" t="s">
        <v>1424</v>
      </c>
      <c r="C242" s="627" t="s">
        <v>1407</v>
      </c>
      <c r="D242" s="627" t="s">
        <v>1464</v>
      </c>
      <c r="E242" s="627" t="s">
        <v>1465</v>
      </c>
      <c r="F242" s="644">
        <v>10</v>
      </c>
      <c r="G242" s="644">
        <v>2130</v>
      </c>
      <c r="H242" s="644">
        <v>1</v>
      </c>
      <c r="I242" s="644">
        <v>213</v>
      </c>
      <c r="J242" s="644">
        <v>17</v>
      </c>
      <c r="K242" s="644">
        <v>3638</v>
      </c>
      <c r="L242" s="644">
        <v>1.7079812206572771</v>
      </c>
      <c r="M242" s="644">
        <v>214</v>
      </c>
      <c r="N242" s="644">
        <v>8</v>
      </c>
      <c r="O242" s="644">
        <v>1720</v>
      </c>
      <c r="P242" s="632">
        <v>0.80751173708920188</v>
      </c>
      <c r="Q242" s="645">
        <v>215</v>
      </c>
    </row>
    <row r="243" spans="1:17" ht="14.4" customHeight="1" x14ac:dyDescent="0.3">
      <c r="A243" s="626" t="s">
        <v>1761</v>
      </c>
      <c r="B243" s="627" t="s">
        <v>1424</v>
      </c>
      <c r="C243" s="627" t="s">
        <v>1407</v>
      </c>
      <c r="D243" s="627" t="s">
        <v>1466</v>
      </c>
      <c r="E243" s="627" t="s">
        <v>1467</v>
      </c>
      <c r="F243" s="644">
        <v>12</v>
      </c>
      <c r="G243" s="644">
        <v>1860</v>
      </c>
      <c r="H243" s="644">
        <v>1</v>
      </c>
      <c r="I243" s="644">
        <v>155</v>
      </c>
      <c r="J243" s="644">
        <v>21</v>
      </c>
      <c r="K243" s="644">
        <v>3255</v>
      </c>
      <c r="L243" s="644">
        <v>1.75</v>
      </c>
      <c r="M243" s="644">
        <v>155</v>
      </c>
      <c r="N243" s="644">
        <v>12</v>
      </c>
      <c r="O243" s="644">
        <v>1872</v>
      </c>
      <c r="P243" s="632">
        <v>1.0064516129032257</v>
      </c>
      <c r="Q243" s="645">
        <v>156</v>
      </c>
    </row>
    <row r="244" spans="1:17" ht="14.4" customHeight="1" x14ac:dyDescent="0.3">
      <c r="A244" s="626" t="s">
        <v>1761</v>
      </c>
      <c r="B244" s="627" t="s">
        <v>1424</v>
      </c>
      <c r="C244" s="627" t="s">
        <v>1407</v>
      </c>
      <c r="D244" s="627" t="s">
        <v>1468</v>
      </c>
      <c r="E244" s="627" t="s">
        <v>1469</v>
      </c>
      <c r="F244" s="644">
        <v>48</v>
      </c>
      <c r="G244" s="644">
        <v>8976</v>
      </c>
      <c r="H244" s="644">
        <v>1</v>
      </c>
      <c r="I244" s="644">
        <v>187</v>
      </c>
      <c r="J244" s="644">
        <v>47</v>
      </c>
      <c r="K244" s="644">
        <v>8789</v>
      </c>
      <c r="L244" s="644">
        <v>0.97916666666666663</v>
      </c>
      <c r="M244" s="644">
        <v>187</v>
      </c>
      <c r="N244" s="644">
        <v>38</v>
      </c>
      <c r="O244" s="644">
        <v>7144</v>
      </c>
      <c r="P244" s="632">
        <v>0.79590017825311943</v>
      </c>
      <c r="Q244" s="645">
        <v>188</v>
      </c>
    </row>
    <row r="245" spans="1:17" ht="14.4" customHeight="1" x14ac:dyDescent="0.3">
      <c r="A245" s="626" t="s">
        <v>1761</v>
      </c>
      <c r="B245" s="627" t="s">
        <v>1424</v>
      </c>
      <c r="C245" s="627" t="s">
        <v>1407</v>
      </c>
      <c r="D245" s="627" t="s">
        <v>1470</v>
      </c>
      <c r="E245" s="627" t="s">
        <v>1471</v>
      </c>
      <c r="F245" s="644">
        <v>38</v>
      </c>
      <c r="G245" s="644">
        <v>4864</v>
      </c>
      <c r="H245" s="644">
        <v>1</v>
      </c>
      <c r="I245" s="644">
        <v>128</v>
      </c>
      <c r="J245" s="644">
        <v>34</v>
      </c>
      <c r="K245" s="644">
        <v>4352</v>
      </c>
      <c r="L245" s="644">
        <v>0.89473684210526316</v>
      </c>
      <c r="M245" s="644">
        <v>128</v>
      </c>
      <c r="N245" s="644">
        <v>31</v>
      </c>
      <c r="O245" s="644">
        <v>3999</v>
      </c>
      <c r="P245" s="632">
        <v>0.82216282894736847</v>
      </c>
      <c r="Q245" s="645">
        <v>129</v>
      </c>
    </row>
    <row r="246" spans="1:17" ht="14.4" customHeight="1" x14ac:dyDescent="0.3">
      <c r="A246" s="626" t="s">
        <v>1761</v>
      </c>
      <c r="B246" s="627" t="s">
        <v>1424</v>
      </c>
      <c r="C246" s="627" t="s">
        <v>1407</v>
      </c>
      <c r="D246" s="627" t="s">
        <v>1472</v>
      </c>
      <c r="E246" s="627" t="s">
        <v>1473</v>
      </c>
      <c r="F246" s="644">
        <v>54</v>
      </c>
      <c r="G246" s="644">
        <v>12042</v>
      </c>
      <c r="H246" s="644">
        <v>1</v>
      </c>
      <c r="I246" s="644">
        <v>223</v>
      </c>
      <c r="J246" s="644">
        <v>101</v>
      </c>
      <c r="K246" s="644">
        <v>22624</v>
      </c>
      <c r="L246" s="644">
        <v>1.8787576814482645</v>
      </c>
      <c r="M246" s="644">
        <v>224</v>
      </c>
      <c r="N246" s="644">
        <v>58</v>
      </c>
      <c r="O246" s="644">
        <v>13050</v>
      </c>
      <c r="P246" s="632">
        <v>1.0837070254110612</v>
      </c>
      <c r="Q246" s="645">
        <v>225</v>
      </c>
    </row>
    <row r="247" spans="1:17" ht="14.4" customHeight="1" x14ac:dyDescent="0.3">
      <c r="A247" s="626" t="s">
        <v>1761</v>
      </c>
      <c r="B247" s="627" t="s">
        <v>1424</v>
      </c>
      <c r="C247" s="627" t="s">
        <v>1407</v>
      </c>
      <c r="D247" s="627" t="s">
        <v>1474</v>
      </c>
      <c r="E247" s="627" t="s">
        <v>1475</v>
      </c>
      <c r="F247" s="644">
        <v>4</v>
      </c>
      <c r="G247" s="644">
        <v>892</v>
      </c>
      <c r="H247" s="644">
        <v>1</v>
      </c>
      <c r="I247" s="644">
        <v>223</v>
      </c>
      <c r="J247" s="644"/>
      <c r="K247" s="644"/>
      <c r="L247" s="644"/>
      <c r="M247" s="644"/>
      <c r="N247" s="644">
        <v>2</v>
      </c>
      <c r="O247" s="644">
        <v>450</v>
      </c>
      <c r="P247" s="632">
        <v>0.50448430493273544</v>
      </c>
      <c r="Q247" s="645">
        <v>225</v>
      </c>
    </row>
    <row r="248" spans="1:17" ht="14.4" customHeight="1" x14ac:dyDescent="0.3">
      <c r="A248" s="626" t="s">
        <v>1761</v>
      </c>
      <c r="B248" s="627" t="s">
        <v>1424</v>
      </c>
      <c r="C248" s="627" t="s">
        <v>1407</v>
      </c>
      <c r="D248" s="627" t="s">
        <v>1478</v>
      </c>
      <c r="E248" s="627" t="s">
        <v>1479</v>
      </c>
      <c r="F248" s="644">
        <v>28</v>
      </c>
      <c r="G248" s="644">
        <v>6300</v>
      </c>
      <c r="H248" s="644">
        <v>1</v>
      </c>
      <c r="I248" s="644">
        <v>225</v>
      </c>
      <c r="J248" s="644">
        <v>53</v>
      </c>
      <c r="K248" s="644">
        <v>11978</v>
      </c>
      <c r="L248" s="644">
        <v>1.9012698412698412</v>
      </c>
      <c r="M248" s="644">
        <v>226</v>
      </c>
      <c r="N248" s="644">
        <v>31</v>
      </c>
      <c r="O248" s="644">
        <v>7037</v>
      </c>
      <c r="P248" s="632">
        <v>1.116984126984127</v>
      </c>
      <c r="Q248" s="645">
        <v>227</v>
      </c>
    </row>
    <row r="249" spans="1:17" ht="14.4" customHeight="1" x14ac:dyDescent="0.3">
      <c r="A249" s="626" t="s">
        <v>1761</v>
      </c>
      <c r="B249" s="627" t="s">
        <v>1424</v>
      </c>
      <c r="C249" s="627" t="s">
        <v>1407</v>
      </c>
      <c r="D249" s="627" t="s">
        <v>1488</v>
      </c>
      <c r="E249" s="627" t="s">
        <v>1489</v>
      </c>
      <c r="F249" s="644">
        <v>1</v>
      </c>
      <c r="G249" s="644">
        <v>350</v>
      </c>
      <c r="H249" s="644">
        <v>1</v>
      </c>
      <c r="I249" s="644">
        <v>350</v>
      </c>
      <c r="J249" s="644">
        <v>2</v>
      </c>
      <c r="K249" s="644">
        <v>700</v>
      </c>
      <c r="L249" s="644">
        <v>2</v>
      </c>
      <c r="M249" s="644">
        <v>350</v>
      </c>
      <c r="N249" s="644">
        <v>2</v>
      </c>
      <c r="O249" s="644">
        <v>708</v>
      </c>
      <c r="P249" s="632">
        <v>2.0228571428571427</v>
      </c>
      <c r="Q249" s="645">
        <v>354</v>
      </c>
    </row>
    <row r="250" spans="1:17" ht="14.4" customHeight="1" x14ac:dyDescent="0.3">
      <c r="A250" s="626" t="s">
        <v>1761</v>
      </c>
      <c r="B250" s="627" t="s">
        <v>1424</v>
      </c>
      <c r="C250" s="627" t="s">
        <v>1407</v>
      </c>
      <c r="D250" s="627" t="s">
        <v>1655</v>
      </c>
      <c r="E250" s="627" t="s">
        <v>1656</v>
      </c>
      <c r="F250" s="644">
        <v>8</v>
      </c>
      <c r="G250" s="644">
        <v>33312</v>
      </c>
      <c r="H250" s="644">
        <v>1</v>
      </c>
      <c r="I250" s="644">
        <v>4164</v>
      </c>
      <c r="J250" s="644">
        <v>4</v>
      </c>
      <c r="K250" s="644">
        <v>16664</v>
      </c>
      <c r="L250" s="644">
        <v>0.50024015369836694</v>
      </c>
      <c r="M250" s="644">
        <v>4166</v>
      </c>
      <c r="N250" s="644">
        <v>7</v>
      </c>
      <c r="O250" s="644">
        <v>29211</v>
      </c>
      <c r="P250" s="632">
        <v>0.8768912103746398</v>
      </c>
      <c r="Q250" s="645">
        <v>4173</v>
      </c>
    </row>
    <row r="251" spans="1:17" ht="14.4" customHeight="1" x14ac:dyDescent="0.3">
      <c r="A251" s="626" t="s">
        <v>1761</v>
      </c>
      <c r="B251" s="627" t="s">
        <v>1424</v>
      </c>
      <c r="C251" s="627" t="s">
        <v>1407</v>
      </c>
      <c r="D251" s="627" t="s">
        <v>1663</v>
      </c>
      <c r="E251" s="627" t="s">
        <v>1664</v>
      </c>
      <c r="F251" s="644">
        <v>16</v>
      </c>
      <c r="G251" s="644">
        <v>61760</v>
      </c>
      <c r="H251" s="644">
        <v>1</v>
      </c>
      <c r="I251" s="644">
        <v>3860</v>
      </c>
      <c r="J251" s="644">
        <v>7</v>
      </c>
      <c r="K251" s="644">
        <v>27034</v>
      </c>
      <c r="L251" s="644">
        <v>0.43772668393782382</v>
      </c>
      <c r="M251" s="644">
        <v>3862</v>
      </c>
      <c r="N251" s="644">
        <v>16</v>
      </c>
      <c r="O251" s="644">
        <v>61872</v>
      </c>
      <c r="P251" s="632">
        <v>1.0018134715025906</v>
      </c>
      <c r="Q251" s="645">
        <v>3867</v>
      </c>
    </row>
    <row r="252" spans="1:17" ht="14.4" customHeight="1" x14ac:dyDescent="0.3">
      <c r="A252" s="626" t="s">
        <v>1761</v>
      </c>
      <c r="B252" s="627" t="s">
        <v>1424</v>
      </c>
      <c r="C252" s="627" t="s">
        <v>1407</v>
      </c>
      <c r="D252" s="627" t="s">
        <v>1667</v>
      </c>
      <c r="E252" s="627" t="s">
        <v>1668</v>
      </c>
      <c r="F252" s="644">
        <v>15</v>
      </c>
      <c r="G252" s="644">
        <v>118890</v>
      </c>
      <c r="H252" s="644">
        <v>1</v>
      </c>
      <c r="I252" s="644">
        <v>7926</v>
      </c>
      <c r="J252" s="644">
        <v>8</v>
      </c>
      <c r="K252" s="644">
        <v>63424</v>
      </c>
      <c r="L252" s="644">
        <v>0.53346791151484563</v>
      </c>
      <c r="M252" s="644">
        <v>7928</v>
      </c>
      <c r="N252" s="644">
        <v>20</v>
      </c>
      <c r="O252" s="644">
        <v>158760</v>
      </c>
      <c r="P252" s="632">
        <v>1.3353520060560182</v>
      </c>
      <c r="Q252" s="645">
        <v>7938</v>
      </c>
    </row>
    <row r="253" spans="1:17" ht="14.4" customHeight="1" x14ac:dyDescent="0.3">
      <c r="A253" s="626" t="s">
        <v>1761</v>
      </c>
      <c r="B253" s="627" t="s">
        <v>1424</v>
      </c>
      <c r="C253" s="627" t="s">
        <v>1407</v>
      </c>
      <c r="D253" s="627" t="s">
        <v>1772</v>
      </c>
      <c r="E253" s="627" t="s">
        <v>1773</v>
      </c>
      <c r="F253" s="644">
        <v>1</v>
      </c>
      <c r="G253" s="644">
        <v>1054</v>
      </c>
      <c r="H253" s="644">
        <v>1</v>
      </c>
      <c r="I253" s="644">
        <v>1054</v>
      </c>
      <c r="J253" s="644"/>
      <c r="K253" s="644"/>
      <c r="L253" s="644"/>
      <c r="M253" s="644"/>
      <c r="N253" s="644"/>
      <c r="O253" s="644"/>
      <c r="P253" s="632"/>
      <c r="Q253" s="645"/>
    </row>
    <row r="254" spans="1:17" ht="14.4" customHeight="1" x14ac:dyDescent="0.3">
      <c r="A254" s="626" t="s">
        <v>1761</v>
      </c>
      <c r="B254" s="627" t="s">
        <v>1424</v>
      </c>
      <c r="C254" s="627" t="s">
        <v>1407</v>
      </c>
      <c r="D254" s="627" t="s">
        <v>1496</v>
      </c>
      <c r="E254" s="627" t="s">
        <v>1497</v>
      </c>
      <c r="F254" s="644">
        <v>11</v>
      </c>
      <c r="G254" s="644">
        <v>14234</v>
      </c>
      <c r="H254" s="644">
        <v>1</v>
      </c>
      <c r="I254" s="644">
        <v>1294</v>
      </c>
      <c r="J254" s="644">
        <v>8</v>
      </c>
      <c r="K254" s="644">
        <v>10352</v>
      </c>
      <c r="L254" s="644">
        <v>0.72727272727272729</v>
      </c>
      <c r="M254" s="644">
        <v>1294</v>
      </c>
      <c r="N254" s="644">
        <v>4</v>
      </c>
      <c r="O254" s="644">
        <v>5188</v>
      </c>
      <c r="P254" s="632">
        <v>0.36447941548405227</v>
      </c>
      <c r="Q254" s="645">
        <v>1297</v>
      </c>
    </row>
    <row r="255" spans="1:17" ht="14.4" customHeight="1" x14ac:dyDescent="0.3">
      <c r="A255" s="626" t="s">
        <v>1761</v>
      </c>
      <c r="B255" s="627" t="s">
        <v>1424</v>
      </c>
      <c r="C255" s="627" t="s">
        <v>1407</v>
      </c>
      <c r="D255" s="627" t="s">
        <v>1498</v>
      </c>
      <c r="E255" s="627" t="s">
        <v>1499</v>
      </c>
      <c r="F255" s="644">
        <v>8</v>
      </c>
      <c r="G255" s="644">
        <v>9424</v>
      </c>
      <c r="H255" s="644">
        <v>1</v>
      </c>
      <c r="I255" s="644">
        <v>1178</v>
      </c>
      <c r="J255" s="644">
        <v>7</v>
      </c>
      <c r="K255" s="644">
        <v>8246</v>
      </c>
      <c r="L255" s="644">
        <v>0.875</v>
      </c>
      <c r="M255" s="644">
        <v>1178</v>
      </c>
      <c r="N255" s="644">
        <v>4</v>
      </c>
      <c r="O255" s="644">
        <v>4720</v>
      </c>
      <c r="P255" s="632">
        <v>0.50084889643463493</v>
      </c>
      <c r="Q255" s="645">
        <v>1180</v>
      </c>
    </row>
    <row r="256" spans="1:17" ht="14.4" customHeight="1" x14ac:dyDescent="0.3">
      <c r="A256" s="626" t="s">
        <v>1761</v>
      </c>
      <c r="B256" s="627" t="s">
        <v>1424</v>
      </c>
      <c r="C256" s="627" t="s">
        <v>1407</v>
      </c>
      <c r="D256" s="627" t="s">
        <v>1500</v>
      </c>
      <c r="E256" s="627" t="s">
        <v>1501</v>
      </c>
      <c r="F256" s="644">
        <v>17</v>
      </c>
      <c r="G256" s="644">
        <v>87669</v>
      </c>
      <c r="H256" s="644">
        <v>1</v>
      </c>
      <c r="I256" s="644">
        <v>5157</v>
      </c>
      <c r="J256" s="644">
        <v>19</v>
      </c>
      <c r="K256" s="644">
        <v>98002</v>
      </c>
      <c r="L256" s="644">
        <v>1.1178637830932256</v>
      </c>
      <c r="M256" s="644">
        <v>5158</v>
      </c>
      <c r="N256" s="644">
        <v>22</v>
      </c>
      <c r="O256" s="644">
        <v>113564</v>
      </c>
      <c r="P256" s="632">
        <v>1.2953723665149597</v>
      </c>
      <c r="Q256" s="645">
        <v>5162</v>
      </c>
    </row>
    <row r="257" spans="1:17" ht="14.4" customHeight="1" x14ac:dyDescent="0.3">
      <c r="A257" s="626" t="s">
        <v>1761</v>
      </c>
      <c r="B257" s="627" t="s">
        <v>1424</v>
      </c>
      <c r="C257" s="627" t="s">
        <v>1407</v>
      </c>
      <c r="D257" s="627" t="s">
        <v>1502</v>
      </c>
      <c r="E257" s="627" t="s">
        <v>1503</v>
      </c>
      <c r="F257" s="644"/>
      <c r="G257" s="644"/>
      <c r="H257" s="644"/>
      <c r="I257" s="644"/>
      <c r="J257" s="644">
        <v>2</v>
      </c>
      <c r="K257" s="644">
        <v>15618</v>
      </c>
      <c r="L257" s="644"/>
      <c r="M257" s="644">
        <v>7809</v>
      </c>
      <c r="N257" s="644"/>
      <c r="O257" s="644"/>
      <c r="P257" s="632"/>
      <c r="Q257" s="645"/>
    </row>
    <row r="258" spans="1:17" ht="14.4" customHeight="1" x14ac:dyDescent="0.3">
      <c r="A258" s="626" t="s">
        <v>1761</v>
      </c>
      <c r="B258" s="627" t="s">
        <v>1424</v>
      </c>
      <c r="C258" s="627" t="s">
        <v>1407</v>
      </c>
      <c r="D258" s="627" t="s">
        <v>1504</v>
      </c>
      <c r="E258" s="627" t="s">
        <v>1505</v>
      </c>
      <c r="F258" s="644"/>
      <c r="G258" s="644"/>
      <c r="H258" s="644"/>
      <c r="I258" s="644"/>
      <c r="J258" s="644">
        <v>3</v>
      </c>
      <c r="K258" s="644">
        <v>16863</v>
      </c>
      <c r="L258" s="644"/>
      <c r="M258" s="644">
        <v>5621</v>
      </c>
      <c r="N258" s="644">
        <v>2</v>
      </c>
      <c r="O258" s="644">
        <v>11252</v>
      </c>
      <c r="P258" s="632"/>
      <c r="Q258" s="645">
        <v>5626</v>
      </c>
    </row>
    <row r="259" spans="1:17" ht="14.4" customHeight="1" x14ac:dyDescent="0.3">
      <c r="A259" s="626" t="s">
        <v>1761</v>
      </c>
      <c r="B259" s="627" t="s">
        <v>1424</v>
      </c>
      <c r="C259" s="627" t="s">
        <v>1407</v>
      </c>
      <c r="D259" s="627" t="s">
        <v>1673</v>
      </c>
      <c r="E259" s="627" t="s">
        <v>1674</v>
      </c>
      <c r="F259" s="644"/>
      <c r="G259" s="644"/>
      <c r="H259" s="644"/>
      <c r="I259" s="644"/>
      <c r="J259" s="644">
        <v>1</v>
      </c>
      <c r="K259" s="644">
        <v>802</v>
      </c>
      <c r="L259" s="644"/>
      <c r="M259" s="644">
        <v>802</v>
      </c>
      <c r="N259" s="644">
        <v>1</v>
      </c>
      <c r="O259" s="644">
        <v>808</v>
      </c>
      <c r="P259" s="632"/>
      <c r="Q259" s="645">
        <v>808</v>
      </c>
    </row>
    <row r="260" spans="1:17" ht="14.4" customHeight="1" x14ac:dyDescent="0.3">
      <c r="A260" s="626" t="s">
        <v>1761</v>
      </c>
      <c r="B260" s="627" t="s">
        <v>1424</v>
      </c>
      <c r="C260" s="627" t="s">
        <v>1407</v>
      </c>
      <c r="D260" s="627" t="s">
        <v>1508</v>
      </c>
      <c r="E260" s="627" t="s">
        <v>1509</v>
      </c>
      <c r="F260" s="644">
        <v>318</v>
      </c>
      <c r="G260" s="644">
        <v>56286</v>
      </c>
      <c r="H260" s="644">
        <v>1</v>
      </c>
      <c r="I260" s="644">
        <v>177</v>
      </c>
      <c r="J260" s="644">
        <v>362</v>
      </c>
      <c r="K260" s="644">
        <v>64436</v>
      </c>
      <c r="L260" s="644">
        <v>1.1447962193085315</v>
      </c>
      <c r="M260" s="644">
        <v>178</v>
      </c>
      <c r="N260" s="644">
        <v>300</v>
      </c>
      <c r="O260" s="644">
        <v>53700</v>
      </c>
      <c r="P260" s="632">
        <v>0.95405607078136656</v>
      </c>
      <c r="Q260" s="645">
        <v>179</v>
      </c>
    </row>
    <row r="261" spans="1:17" ht="14.4" customHeight="1" x14ac:dyDescent="0.3">
      <c r="A261" s="626" t="s">
        <v>1761</v>
      </c>
      <c r="B261" s="627" t="s">
        <v>1424</v>
      </c>
      <c r="C261" s="627" t="s">
        <v>1407</v>
      </c>
      <c r="D261" s="627" t="s">
        <v>1510</v>
      </c>
      <c r="E261" s="627" t="s">
        <v>1511</v>
      </c>
      <c r="F261" s="644">
        <v>45</v>
      </c>
      <c r="G261" s="644">
        <v>92205</v>
      </c>
      <c r="H261" s="644">
        <v>1</v>
      </c>
      <c r="I261" s="644">
        <v>2049</v>
      </c>
      <c r="J261" s="644">
        <v>67</v>
      </c>
      <c r="K261" s="644">
        <v>137350</v>
      </c>
      <c r="L261" s="644">
        <v>1.4896155306111383</v>
      </c>
      <c r="M261" s="644">
        <v>2050</v>
      </c>
      <c r="N261" s="644">
        <v>60</v>
      </c>
      <c r="O261" s="644">
        <v>123180</v>
      </c>
      <c r="P261" s="632">
        <v>1.3359362290548236</v>
      </c>
      <c r="Q261" s="645">
        <v>2053</v>
      </c>
    </row>
    <row r="262" spans="1:17" ht="14.4" customHeight="1" x14ac:dyDescent="0.3">
      <c r="A262" s="626" t="s">
        <v>1761</v>
      </c>
      <c r="B262" s="627" t="s">
        <v>1424</v>
      </c>
      <c r="C262" s="627" t="s">
        <v>1407</v>
      </c>
      <c r="D262" s="627" t="s">
        <v>1516</v>
      </c>
      <c r="E262" s="627" t="s">
        <v>1517</v>
      </c>
      <c r="F262" s="644">
        <v>7</v>
      </c>
      <c r="G262" s="644">
        <v>19159</v>
      </c>
      <c r="H262" s="644">
        <v>1</v>
      </c>
      <c r="I262" s="644">
        <v>2737</v>
      </c>
      <c r="J262" s="644">
        <v>7</v>
      </c>
      <c r="K262" s="644">
        <v>19159</v>
      </c>
      <c r="L262" s="644">
        <v>1</v>
      </c>
      <c r="M262" s="644">
        <v>2737</v>
      </c>
      <c r="N262" s="644">
        <v>10</v>
      </c>
      <c r="O262" s="644">
        <v>27400</v>
      </c>
      <c r="P262" s="632">
        <v>1.4301372723002244</v>
      </c>
      <c r="Q262" s="645">
        <v>2740</v>
      </c>
    </row>
    <row r="263" spans="1:17" ht="14.4" customHeight="1" x14ac:dyDescent="0.3">
      <c r="A263" s="626" t="s">
        <v>1761</v>
      </c>
      <c r="B263" s="627" t="s">
        <v>1424</v>
      </c>
      <c r="C263" s="627" t="s">
        <v>1407</v>
      </c>
      <c r="D263" s="627" t="s">
        <v>1518</v>
      </c>
      <c r="E263" s="627" t="s">
        <v>1519</v>
      </c>
      <c r="F263" s="644">
        <v>1</v>
      </c>
      <c r="G263" s="644">
        <v>5269</v>
      </c>
      <c r="H263" s="644">
        <v>1</v>
      </c>
      <c r="I263" s="644">
        <v>5269</v>
      </c>
      <c r="J263" s="644"/>
      <c r="K263" s="644"/>
      <c r="L263" s="644"/>
      <c r="M263" s="644"/>
      <c r="N263" s="644">
        <v>3</v>
      </c>
      <c r="O263" s="644">
        <v>15822</v>
      </c>
      <c r="P263" s="632">
        <v>3.0028468400075914</v>
      </c>
      <c r="Q263" s="645">
        <v>5274</v>
      </c>
    </row>
    <row r="264" spans="1:17" ht="14.4" customHeight="1" x14ac:dyDescent="0.3">
      <c r="A264" s="626" t="s">
        <v>1761</v>
      </c>
      <c r="B264" s="627" t="s">
        <v>1424</v>
      </c>
      <c r="C264" s="627" t="s">
        <v>1407</v>
      </c>
      <c r="D264" s="627" t="s">
        <v>1730</v>
      </c>
      <c r="E264" s="627" t="s">
        <v>1731</v>
      </c>
      <c r="F264" s="644">
        <v>1</v>
      </c>
      <c r="G264" s="644">
        <v>2113</v>
      </c>
      <c r="H264" s="644">
        <v>1</v>
      </c>
      <c r="I264" s="644">
        <v>2113</v>
      </c>
      <c r="J264" s="644"/>
      <c r="K264" s="644"/>
      <c r="L264" s="644"/>
      <c r="M264" s="644"/>
      <c r="N264" s="644"/>
      <c r="O264" s="644"/>
      <c r="P264" s="632"/>
      <c r="Q264" s="645"/>
    </row>
    <row r="265" spans="1:17" ht="14.4" customHeight="1" x14ac:dyDescent="0.3">
      <c r="A265" s="626" t="s">
        <v>1761</v>
      </c>
      <c r="B265" s="627" t="s">
        <v>1424</v>
      </c>
      <c r="C265" s="627" t="s">
        <v>1407</v>
      </c>
      <c r="D265" s="627" t="s">
        <v>1526</v>
      </c>
      <c r="E265" s="627" t="s">
        <v>1527</v>
      </c>
      <c r="F265" s="644">
        <v>48</v>
      </c>
      <c r="G265" s="644">
        <v>7440</v>
      </c>
      <c r="H265" s="644">
        <v>1</v>
      </c>
      <c r="I265" s="644">
        <v>155</v>
      </c>
      <c r="J265" s="644">
        <v>59</v>
      </c>
      <c r="K265" s="644">
        <v>9145</v>
      </c>
      <c r="L265" s="644">
        <v>1.2291666666666667</v>
      </c>
      <c r="M265" s="644">
        <v>155</v>
      </c>
      <c r="N265" s="644">
        <v>78</v>
      </c>
      <c r="O265" s="644">
        <v>12168</v>
      </c>
      <c r="P265" s="632">
        <v>1.6354838709677419</v>
      </c>
      <c r="Q265" s="645">
        <v>156</v>
      </c>
    </row>
    <row r="266" spans="1:17" ht="14.4" customHeight="1" x14ac:dyDescent="0.3">
      <c r="A266" s="626" t="s">
        <v>1761</v>
      </c>
      <c r="B266" s="627" t="s">
        <v>1424</v>
      </c>
      <c r="C266" s="627" t="s">
        <v>1407</v>
      </c>
      <c r="D266" s="627" t="s">
        <v>1528</v>
      </c>
      <c r="E266" s="627" t="s">
        <v>1529</v>
      </c>
      <c r="F266" s="644">
        <v>13</v>
      </c>
      <c r="G266" s="644">
        <v>2587</v>
      </c>
      <c r="H266" s="644">
        <v>1</v>
      </c>
      <c r="I266" s="644">
        <v>199</v>
      </c>
      <c r="J266" s="644">
        <v>31</v>
      </c>
      <c r="K266" s="644">
        <v>6200</v>
      </c>
      <c r="L266" s="644">
        <v>2.3965983764978738</v>
      </c>
      <c r="M266" s="644">
        <v>200</v>
      </c>
      <c r="N266" s="644">
        <v>20</v>
      </c>
      <c r="O266" s="644">
        <v>4020</v>
      </c>
      <c r="P266" s="632">
        <v>1.5539234634712022</v>
      </c>
      <c r="Q266" s="645">
        <v>201</v>
      </c>
    </row>
    <row r="267" spans="1:17" ht="14.4" customHeight="1" x14ac:dyDescent="0.3">
      <c r="A267" s="626" t="s">
        <v>1761</v>
      </c>
      <c r="B267" s="627" t="s">
        <v>1424</v>
      </c>
      <c r="C267" s="627" t="s">
        <v>1407</v>
      </c>
      <c r="D267" s="627" t="s">
        <v>1530</v>
      </c>
      <c r="E267" s="627" t="s">
        <v>1531</v>
      </c>
      <c r="F267" s="644">
        <v>8</v>
      </c>
      <c r="G267" s="644">
        <v>1632</v>
      </c>
      <c r="H267" s="644">
        <v>1</v>
      </c>
      <c r="I267" s="644">
        <v>204</v>
      </c>
      <c r="J267" s="644">
        <v>38</v>
      </c>
      <c r="K267" s="644">
        <v>7790</v>
      </c>
      <c r="L267" s="644">
        <v>4.7732843137254903</v>
      </c>
      <c r="M267" s="644">
        <v>205</v>
      </c>
      <c r="N267" s="644">
        <v>16</v>
      </c>
      <c r="O267" s="644">
        <v>3312</v>
      </c>
      <c r="P267" s="632">
        <v>2.0294117647058822</v>
      </c>
      <c r="Q267" s="645">
        <v>207</v>
      </c>
    </row>
    <row r="268" spans="1:17" ht="14.4" customHeight="1" x14ac:dyDescent="0.3">
      <c r="A268" s="626" t="s">
        <v>1761</v>
      </c>
      <c r="B268" s="627" t="s">
        <v>1424</v>
      </c>
      <c r="C268" s="627" t="s">
        <v>1407</v>
      </c>
      <c r="D268" s="627" t="s">
        <v>1532</v>
      </c>
      <c r="E268" s="627" t="s">
        <v>1533</v>
      </c>
      <c r="F268" s="644">
        <v>1</v>
      </c>
      <c r="G268" s="644">
        <v>426</v>
      </c>
      <c r="H268" s="644">
        <v>1</v>
      </c>
      <c r="I268" s="644">
        <v>426</v>
      </c>
      <c r="J268" s="644"/>
      <c r="K268" s="644"/>
      <c r="L268" s="644"/>
      <c r="M268" s="644"/>
      <c r="N268" s="644"/>
      <c r="O268" s="644"/>
      <c r="P268" s="632"/>
      <c r="Q268" s="645"/>
    </row>
    <row r="269" spans="1:17" ht="14.4" customHeight="1" x14ac:dyDescent="0.3">
      <c r="A269" s="626" t="s">
        <v>1761</v>
      </c>
      <c r="B269" s="627" t="s">
        <v>1424</v>
      </c>
      <c r="C269" s="627" t="s">
        <v>1407</v>
      </c>
      <c r="D269" s="627" t="s">
        <v>1536</v>
      </c>
      <c r="E269" s="627" t="s">
        <v>1537</v>
      </c>
      <c r="F269" s="644">
        <v>3</v>
      </c>
      <c r="G269" s="644">
        <v>489</v>
      </c>
      <c r="H269" s="644">
        <v>1</v>
      </c>
      <c r="I269" s="644">
        <v>163</v>
      </c>
      <c r="J269" s="644">
        <v>2</v>
      </c>
      <c r="K269" s="644">
        <v>326</v>
      </c>
      <c r="L269" s="644">
        <v>0.66666666666666663</v>
      </c>
      <c r="M269" s="644">
        <v>163</v>
      </c>
      <c r="N269" s="644">
        <v>1</v>
      </c>
      <c r="O269" s="644">
        <v>164</v>
      </c>
      <c r="P269" s="632">
        <v>0.33537832310838445</v>
      </c>
      <c r="Q269" s="645">
        <v>164</v>
      </c>
    </row>
    <row r="270" spans="1:17" ht="14.4" customHeight="1" x14ac:dyDescent="0.3">
      <c r="A270" s="626" t="s">
        <v>1761</v>
      </c>
      <c r="B270" s="627" t="s">
        <v>1424</v>
      </c>
      <c r="C270" s="627" t="s">
        <v>1407</v>
      </c>
      <c r="D270" s="627" t="s">
        <v>1540</v>
      </c>
      <c r="E270" s="627" t="s">
        <v>1541</v>
      </c>
      <c r="F270" s="644">
        <v>76</v>
      </c>
      <c r="G270" s="644">
        <v>163780</v>
      </c>
      <c r="H270" s="644">
        <v>1</v>
      </c>
      <c r="I270" s="644">
        <v>2155</v>
      </c>
      <c r="J270" s="644">
        <v>73</v>
      </c>
      <c r="K270" s="644">
        <v>157388</v>
      </c>
      <c r="L270" s="644">
        <v>0.96097203565758949</v>
      </c>
      <c r="M270" s="644">
        <v>2156</v>
      </c>
      <c r="N270" s="644">
        <v>69</v>
      </c>
      <c r="O270" s="644">
        <v>148971</v>
      </c>
      <c r="P270" s="632">
        <v>0.90957992428867995</v>
      </c>
      <c r="Q270" s="645">
        <v>2159</v>
      </c>
    </row>
    <row r="271" spans="1:17" ht="14.4" customHeight="1" x14ac:dyDescent="0.3">
      <c r="A271" s="626" t="s">
        <v>1761</v>
      </c>
      <c r="B271" s="627" t="s">
        <v>1424</v>
      </c>
      <c r="C271" s="627" t="s">
        <v>1407</v>
      </c>
      <c r="D271" s="627" t="s">
        <v>1675</v>
      </c>
      <c r="E271" s="627" t="s">
        <v>1664</v>
      </c>
      <c r="F271" s="644">
        <v>18</v>
      </c>
      <c r="G271" s="644">
        <v>34002</v>
      </c>
      <c r="H271" s="644">
        <v>1</v>
      </c>
      <c r="I271" s="644">
        <v>1889</v>
      </c>
      <c r="J271" s="644">
        <v>10</v>
      </c>
      <c r="K271" s="644">
        <v>18890</v>
      </c>
      <c r="L271" s="644">
        <v>0.55555555555555558</v>
      </c>
      <c r="M271" s="644">
        <v>1889</v>
      </c>
      <c r="N271" s="644">
        <v>18</v>
      </c>
      <c r="O271" s="644">
        <v>34056</v>
      </c>
      <c r="P271" s="632">
        <v>1.0015881418740074</v>
      </c>
      <c r="Q271" s="645">
        <v>1892</v>
      </c>
    </row>
    <row r="272" spans="1:17" ht="14.4" customHeight="1" x14ac:dyDescent="0.3">
      <c r="A272" s="626" t="s">
        <v>1761</v>
      </c>
      <c r="B272" s="627" t="s">
        <v>1424</v>
      </c>
      <c r="C272" s="627" t="s">
        <v>1407</v>
      </c>
      <c r="D272" s="627" t="s">
        <v>1542</v>
      </c>
      <c r="E272" s="627" t="s">
        <v>1543</v>
      </c>
      <c r="F272" s="644">
        <v>6</v>
      </c>
      <c r="G272" s="644">
        <v>978</v>
      </c>
      <c r="H272" s="644">
        <v>1</v>
      </c>
      <c r="I272" s="644">
        <v>163</v>
      </c>
      <c r="J272" s="644">
        <v>8</v>
      </c>
      <c r="K272" s="644">
        <v>1304</v>
      </c>
      <c r="L272" s="644">
        <v>1.3333333333333333</v>
      </c>
      <c r="M272" s="644">
        <v>163</v>
      </c>
      <c r="N272" s="644">
        <v>10</v>
      </c>
      <c r="O272" s="644">
        <v>1640</v>
      </c>
      <c r="P272" s="632">
        <v>1.6768916155419222</v>
      </c>
      <c r="Q272" s="645">
        <v>164</v>
      </c>
    </row>
    <row r="273" spans="1:17" ht="14.4" customHeight="1" x14ac:dyDescent="0.3">
      <c r="A273" s="626" t="s">
        <v>1761</v>
      </c>
      <c r="B273" s="627" t="s">
        <v>1424</v>
      </c>
      <c r="C273" s="627" t="s">
        <v>1407</v>
      </c>
      <c r="D273" s="627" t="s">
        <v>1732</v>
      </c>
      <c r="E273" s="627" t="s">
        <v>1733</v>
      </c>
      <c r="F273" s="644"/>
      <c r="G273" s="644"/>
      <c r="H273" s="644"/>
      <c r="I273" s="644"/>
      <c r="J273" s="644"/>
      <c r="K273" s="644"/>
      <c r="L273" s="644"/>
      <c r="M273" s="644"/>
      <c r="N273" s="644">
        <v>1</v>
      </c>
      <c r="O273" s="644">
        <v>9850</v>
      </c>
      <c r="P273" s="632"/>
      <c r="Q273" s="645">
        <v>9850</v>
      </c>
    </row>
    <row r="274" spans="1:17" ht="14.4" customHeight="1" x14ac:dyDescent="0.3">
      <c r="A274" s="626" t="s">
        <v>1761</v>
      </c>
      <c r="B274" s="627" t="s">
        <v>1424</v>
      </c>
      <c r="C274" s="627" t="s">
        <v>1407</v>
      </c>
      <c r="D274" s="627" t="s">
        <v>1546</v>
      </c>
      <c r="E274" s="627" t="s">
        <v>1547</v>
      </c>
      <c r="F274" s="644">
        <v>11</v>
      </c>
      <c r="G274" s="644">
        <v>93060</v>
      </c>
      <c r="H274" s="644">
        <v>1</v>
      </c>
      <c r="I274" s="644">
        <v>8460</v>
      </c>
      <c r="J274" s="644">
        <v>6</v>
      </c>
      <c r="K274" s="644">
        <v>50772</v>
      </c>
      <c r="L274" s="644">
        <v>0.5455834945196647</v>
      </c>
      <c r="M274" s="644">
        <v>8462</v>
      </c>
      <c r="N274" s="644">
        <v>10</v>
      </c>
      <c r="O274" s="644">
        <v>84700</v>
      </c>
      <c r="P274" s="632">
        <v>0.91016548463356972</v>
      </c>
      <c r="Q274" s="645">
        <v>8470</v>
      </c>
    </row>
    <row r="275" spans="1:17" ht="14.4" customHeight="1" x14ac:dyDescent="0.3">
      <c r="A275" s="626" t="s">
        <v>1761</v>
      </c>
      <c r="B275" s="627" t="s">
        <v>1424</v>
      </c>
      <c r="C275" s="627" t="s">
        <v>1407</v>
      </c>
      <c r="D275" s="627" t="s">
        <v>1734</v>
      </c>
      <c r="E275" s="627" t="s">
        <v>1735</v>
      </c>
      <c r="F275" s="644">
        <v>1</v>
      </c>
      <c r="G275" s="644">
        <v>0</v>
      </c>
      <c r="H275" s="644"/>
      <c r="I275" s="644">
        <v>0</v>
      </c>
      <c r="J275" s="644"/>
      <c r="K275" s="644"/>
      <c r="L275" s="644"/>
      <c r="M275" s="644"/>
      <c r="N275" s="644"/>
      <c r="O275" s="644"/>
      <c r="P275" s="632"/>
      <c r="Q275" s="645"/>
    </row>
    <row r="276" spans="1:17" ht="14.4" customHeight="1" x14ac:dyDescent="0.3">
      <c r="A276" s="626" t="s">
        <v>1761</v>
      </c>
      <c r="B276" s="627" t="s">
        <v>1424</v>
      </c>
      <c r="C276" s="627" t="s">
        <v>1407</v>
      </c>
      <c r="D276" s="627" t="s">
        <v>1550</v>
      </c>
      <c r="E276" s="627" t="s">
        <v>1551</v>
      </c>
      <c r="F276" s="644"/>
      <c r="G276" s="644"/>
      <c r="H276" s="644"/>
      <c r="I276" s="644"/>
      <c r="J276" s="644">
        <v>1</v>
      </c>
      <c r="K276" s="644">
        <v>2055</v>
      </c>
      <c r="L276" s="644"/>
      <c r="M276" s="644">
        <v>2055</v>
      </c>
      <c r="N276" s="644"/>
      <c r="O276" s="644"/>
      <c r="P276" s="632"/>
      <c r="Q276" s="645"/>
    </row>
    <row r="277" spans="1:17" ht="14.4" customHeight="1" x14ac:dyDescent="0.3">
      <c r="A277" s="626" t="s">
        <v>1761</v>
      </c>
      <c r="B277" s="627" t="s">
        <v>1424</v>
      </c>
      <c r="C277" s="627" t="s">
        <v>1407</v>
      </c>
      <c r="D277" s="627" t="s">
        <v>1556</v>
      </c>
      <c r="E277" s="627" t="s">
        <v>1557</v>
      </c>
      <c r="F277" s="644">
        <v>2</v>
      </c>
      <c r="G277" s="644">
        <v>704</v>
      </c>
      <c r="H277" s="644">
        <v>1</v>
      </c>
      <c r="I277" s="644">
        <v>352</v>
      </c>
      <c r="J277" s="644">
        <v>2</v>
      </c>
      <c r="K277" s="644">
        <v>706</v>
      </c>
      <c r="L277" s="644">
        <v>1.0028409090909092</v>
      </c>
      <c r="M277" s="644">
        <v>353</v>
      </c>
      <c r="N277" s="644">
        <v>4</v>
      </c>
      <c r="O277" s="644">
        <v>1416</v>
      </c>
      <c r="P277" s="632">
        <v>2.0113636363636362</v>
      </c>
      <c r="Q277" s="645">
        <v>354</v>
      </c>
    </row>
    <row r="278" spans="1:17" ht="14.4" customHeight="1" x14ac:dyDescent="0.3">
      <c r="A278" s="626" t="s">
        <v>1761</v>
      </c>
      <c r="B278" s="627" t="s">
        <v>1424</v>
      </c>
      <c r="C278" s="627" t="s">
        <v>1407</v>
      </c>
      <c r="D278" s="627" t="s">
        <v>1558</v>
      </c>
      <c r="E278" s="627" t="s">
        <v>1559</v>
      </c>
      <c r="F278" s="644"/>
      <c r="G278" s="644"/>
      <c r="H278" s="644"/>
      <c r="I278" s="644"/>
      <c r="J278" s="644"/>
      <c r="K278" s="644"/>
      <c r="L278" s="644"/>
      <c r="M278" s="644"/>
      <c r="N278" s="644">
        <v>1</v>
      </c>
      <c r="O278" s="644">
        <v>312</v>
      </c>
      <c r="P278" s="632"/>
      <c r="Q278" s="645">
        <v>312</v>
      </c>
    </row>
    <row r="279" spans="1:17" ht="14.4" customHeight="1" x14ac:dyDescent="0.3">
      <c r="A279" s="626" t="s">
        <v>1774</v>
      </c>
      <c r="B279" s="627" t="s">
        <v>1401</v>
      </c>
      <c r="C279" s="627" t="s">
        <v>1407</v>
      </c>
      <c r="D279" s="627" t="s">
        <v>1414</v>
      </c>
      <c r="E279" s="627" t="s">
        <v>1415</v>
      </c>
      <c r="F279" s="644"/>
      <c r="G279" s="644"/>
      <c r="H279" s="644"/>
      <c r="I279" s="644"/>
      <c r="J279" s="644"/>
      <c r="K279" s="644"/>
      <c r="L279" s="644"/>
      <c r="M279" s="644"/>
      <c r="N279" s="644">
        <v>4</v>
      </c>
      <c r="O279" s="644">
        <v>1132</v>
      </c>
      <c r="P279" s="632"/>
      <c r="Q279" s="645">
        <v>283</v>
      </c>
    </row>
    <row r="280" spans="1:17" ht="14.4" customHeight="1" x14ac:dyDescent="0.3">
      <c r="A280" s="626" t="s">
        <v>1774</v>
      </c>
      <c r="B280" s="627" t="s">
        <v>1401</v>
      </c>
      <c r="C280" s="627" t="s">
        <v>1407</v>
      </c>
      <c r="D280" s="627" t="s">
        <v>1416</v>
      </c>
      <c r="E280" s="627" t="s">
        <v>1417</v>
      </c>
      <c r="F280" s="644"/>
      <c r="G280" s="644"/>
      <c r="H280" s="644"/>
      <c r="I280" s="644"/>
      <c r="J280" s="644"/>
      <c r="K280" s="644"/>
      <c r="L280" s="644"/>
      <c r="M280" s="644"/>
      <c r="N280" s="644">
        <v>2</v>
      </c>
      <c r="O280" s="644">
        <v>990</v>
      </c>
      <c r="P280" s="632"/>
      <c r="Q280" s="645">
        <v>495</v>
      </c>
    </row>
    <row r="281" spans="1:17" ht="14.4" customHeight="1" x14ac:dyDescent="0.3">
      <c r="A281" s="626" t="s">
        <v>1774</v>
      </c>
      <c r="B281" s="627" t="s">
        <v>1424</v>
      </c>
      <c r="C281" s="627" t="s">
        <v>1425</v>
      </c>
      <c r="D281" s="627" t="s">
        <v>1428</v>
      </c>
      <c r="E281" s="627" t="s">
        <v>641</v>
      </c>
      <c r="F281" s="644">
        <v>0.67</v>
      </c>
      <c r="G281" s="644">
        <v>1814.38</v>
      </c>
      <c r="H281" s="644">
        <v>1</v>
      </c>
      <c r="I281" s="644">
        <v>2708.0298507462685</v>
      </c>
      <c r="J281" s="644"/>
      <c r="K281" s="644"/>
      <c r="L281" s="644"/>
      <c r="M281" s="644"/>
      <c r="N281" s="644"/>
      <c r="O281" s="644"/>
      <c r="P281" s="632"/>
      <c r="Q281" s="645"/>
    </row>
    <row r="282" spans="1:17" ht="14.4" customHeight="1" x14ac:dyDescent="0.3">
      <c r="A282" s="626" t="s">
        <v>1774</v>
      </c>
      <c r="B282" s="627" t="s">
        <v>1424</v>
      </c>
      <c r="C282" s="627" t="s">
        <v>1425</v>
      </c>
      <c r="D282" s="627" t="s">
        <v>1560</v>
      </c>
      <c r="E282" s="627" t="s">
        <v>656</v>
      </c>
      <c r="F282" s="644">
        <v>0.06</v>
      </c>
      <c r="G282" s="644">
        <v>296.63</v>
      </c>
      <c r="H282" s="644">
        <v>1</v>
      </c>
      <c r="I282" s="644">
        <v>4943.833333333333</v>
      </c>
      <c r="J282" s="644">
        <v>0.22000000000000003</v>
      </c>
      <c r="K282" s="644">
        <v>1087.6599999999999</v>
      </c>
      <c r="L282" s="644">
        <v>3.6667228533863732</v>
      </c>
      <c r="M282" s="644">
        <v>4943.9090909090892</v>
      </c>
      <c r="N282" s="644">
        <v>0.32</v>
      </c>
      <c r="O282" s="644">
        <v>1556.2</v>
      </c>
      <c r="P282" s="632">
        <v>5.2462663924754747</v>
      </c>
      <c r="Q282" s="645">
        <v>4863.125</v>
      </c>
    </row>
    <row r="283" spans="1:17" ht="14.4" customHeight="1" x14ac:dyDescent="0.3">
      <c r="A283" s="626" t="s">
        <v>1774</v>
      </c>
      <c r="B283" s="627" t="s">
        <v>1424</v>
      </c>
      <c r="C283" s="627" t="s">
        <v>1425</v>
      </c>
      <c r="D283" s="627" t="s">
        <v>1430</v>
      </c>
      <c r="E283" s="627" t="s">
        <v>1431</v>
      </c>
      <c r="F283" s="644">
        <v>4.7</v>
      </c>
      <c r="G283" s="644">
        <v>4722.68</v>
      </c>
      <c r="H283" s="644">
        <v>1</v>
      </c>
      <c r="I283" s="644">
        <v>1004.8255319148936</v>
      </c>
      <c r="J283" s="644"/>
      <c r="K283" s="644"/>
      <c r="L283" s="644"/>
      <c r="M283" s="644"/>
      <c r="N283" s="644"/>
      <c r="O283" s="644"/>
      <c r="P283" s="632"/>
      <c r="Q283" s="645"/>
    </row>
    <row r="284" spans="1:17" ht="14.4" customHeight="1" x14ac:dyDescent="0.3">
      <c r="A284" s="626" t="s">
        <v>1774</v>
      </c>
      <c r="B284" s="627" t="s">
        <v>1424</v>
      </c>
      <c r="C284" s="627" t="s">
        <v>1425</v>
      </c>
      <c r="D284" s="627" t="s">
        <v>1432</v>
      </c>
      <c r="E284" s="627" t="s">
        <v>656</v>
      </c>
      <c r="F284" s="644">
        <v>0.95</v>
      </c>
      <c r="G284" s="644">
        <v>9393.41</v>
      </c>
      <c r="H284" s="644">
        <v>1</v>
      </c>
      <c r="I284" s="644">
        <v>9887.8000000000011</v>
      </c>
      <c r="J284" s="644">
        <v>1.5300000000000002</v>
      </c>
      <c r="K284" s="644">
        <v>15128.349999999999</v>
      </c>
      <c r="L284" s="644">
        <v>1.6105280191112705</v>
      </c>
      <c r="M284" s="644">
        <v>9887.8104575163379</v>
      </c>
      <c r="N284" s="644">
        <v>3.12</v>
      </c>
      <c r="O284" s="644">
        <v>27297.489999999998</v>
      </c>
      <c r="P284" s="632">
        <v>2.9060256073140636</v>
      </c>
      <c r="Q284" s="645">
        <v>8749.1955128205118</v>
      </c>
    </row>
    <row r="285" spans="1:17" ht="14.4" customHeight="1" x14ac:dyDescent="0.3">
      <c r="A285" s="626" t="s">
        <v>1774</v>
      </c>
      <c r="B285" s="627" t="s">
        <v>1424</v>
      </c>
      <c r="C285" s="627" t="s">
        <v>1425</v>
      </c>
      <c r="D285" s="627" t="s">
        <v>1737</v>
      </c>
      <c r="E285" s="627" t="s">
        <v>1738</v>
      </c>
      <c r="F285" s="644"/>
      <c r="G285" s="644"/>
      <c r="H285" s="644"/>
      <c r="I285" s="644"/>
      <c r="J285" s="644"/>
      <c r="K285" s="644"/>
      <c r="L285" s="644"/>
      <c r="M285" s="644"/>
      <c r="N285" s="644">
        <v>2</v>
      </c>
      <c r="O285" s="644">
        <v>10340</v>
      </c>
      <c r="P285" s="632"/>
      <c r="Q285" s="645">
        <v>5170</v>
      </c>
    </row>
    <row r="286" spans="1:17" ht="14.4" customHeight="1" x14ac:dyDescent="0.3">
      <c r="A286" s="626" t="s">
        <v>1774</v>
      </c>
      <c r="B286" s="627" t="s">
        <v>1424</v>
      </c>
      <c r="C286" s="627" t="s">
        <v>1425</v>
      </c>
      <c r="D286" s="627" t="s">
        <v>1436</v>
      </c>
      <c r="E286" s="627" t="s">
        <v>1437</v>
      </c>
      <c r="F286" s="644">
        <v>1.96</v>
      </c>
      <c r="G286" s="644">
        <v>8913.26</v>
      </c>
      <c r="H286" s="644">
        <v>1</v>
      </c>
      <c r="I286" s="644">
        <v>4547.5816326530612</v>
      </c>
      <c r="J286" s="644">
        <v>0.74</v>
      </c>
      <c r="K286" s="644">
        <v>3365.22</v>
      </c>
      <c r="L286" s="644">
        <v>0.37755209653931332</v>
      </c>
      <c r="M286" s="644">
        <v>4547.5945945945941</v>
      </c>
      <c r="N286" s="644"/>
      <c r="O286" s="644"/>
      <c r="P286" s="632"/>
      <c r="Q286" s="645"/>
    </row>
    <row r="287" spans="1:17" ht="14.4" customHeight="1" x14ac:dyDescent="0.3">
      <c r="A287" s="626" t="s">
        <v>1774</v>
      </c>
      <c r="B287" s="627" t="s">
        <v>1424</v>
      </c>
      <c r="C287" s="627" t="s">
        <v>1425</v>
      </c>
      <c r="D287" s="627" t="s">
        <v>1438</v>
      </c>
      <c r="E287" s="627" t="s">
        <v>1437</v>
      </c>
      <c r="F287" s="644">
        <v>0.57000000000000006</v>
      </c>
      <c r="G287" s="644">
        <v>5184.2499999999991</v>
      </c>
      <c r="H287" s="644">
        <v>1</v>
      </c>
      <c r="I287" s="644">
        <v>9095.1754385964887</v>
      </c>
      <c r="J287" s="644">
        <v>0.4</v>
      </c>
      <c r="K287" s="644">
        <v>3638.0699999999997</v>
      </c>
      <c r="L287" s="644">
        <v>0.70175435212422244</v>
      </c>
      <c r="M287" s="644">
        <v>9095.1749999999993</v>
      </c>
      <c r="N287" s="644"/>
      <c r="O287" s="644"/>
      <c r="P287" s="632"/>
      <c r="Q287" s="645"/>
    </row>
    <row r="288" spans="1:17" ht="14.4" customHeight="1" x14ac:dyDescent="0.3">
      <c r="A288" s="626" t="s">
        <v>1774</v>
      </c>
      <c r="B288" s="627" t="s">
        <v>1424</v>
      </c>
      <c r="C288" s="627" t="s">
        <v>1425</v>
      </c>
      <c r="D288" s="627" t="s">
        <v>1439</v>
      </c>
      <c r="E288" s="627" t="s">
        <v>1440</v>
      </c>
      <c r="F288" s="644">
        <v>3.0000000000000004</v>
      </c>
      <c r="G288" s="644">
        <v>5847.9</v>
      </c>
      <c r="H288" s="644">
        <v>1</v>
      </c>
      <c r="I288" s="644">
        <v>1949.2999999999995</v>
      </c>
      <c r="J288" s="644">
        <v>0.6</v>
      </c>
      <c r="K288" s="644">
        <v>1169.5800000000002</v>
      </c>
      <c r="L288" s="644">
        <v>0.20000000000000004</v>
      </c>
      <c r="M288" s="644">
        <v>1949.3000000000004</v>
      </c>
      <c r="N288" s="644"/>
      <c r="O288" s="644"/>
      <c r="P288" s="632"/>
      <c r="Q288" s="645"/>
    </row>
    <row r="289" spans="1:17" ht="14.4" customHeight="1" x14ac:dyDescent="0.3">
      <c r="A289" s="626" t="s">
        <v>1774</v>
      </c>
      <c r="B289" s="627" t="s">
        <v>1424</v>
      </c>
      <c r="C289" s="627" t="s">
        <v>1425</v>
      </c>
      <c r="D289" s="627" t="s">
        <v>1441</v>
      </c>
      <c r="E289" s="627" t="s">
        <v>1437</v>
      </c>
      <c r="F289" s="644">
        <v>12.759999999999998</v>
      </c>
      <c r="G289" s="644">
        <v>23210.839999999997</v>
      </c>
      <c r="H289" s="644">
        <v>1</v>
      </c>
      <c r="I289" s="644">
        <v>1819.0313479623824</v>
      </c>
      <c r="J289" s="644">
        <v>7.4499999999999993</v>
      </c>
      <c r="K289" s="644">
        <v>13551.79</v>
      </c>
      <c r="L289" s="644">
        <v>0.5838560775913324</v>
      </c>
      <c r="M289" s="644">
        <v>1819.0322147651009</v>
      </c>
      <c r="N289" s="644"/>
      <c r="O289" s="644"/>
      <c r="P289" s="632"/>
      <c r="Q289" s="645"/>
    </row>
    <row r="290" spans="1:17" ht="14.4" customHeight="1" x14ac:dyDescent="0.3">
      <c r="A290" s="626" t="s">
        <v>1774</v>
      </c>
      <c r="B290" s="627" t="s">
        <v>1424</v>
      </c>
      <c r="C290" s="627" t="s">
        <v>1425</v>
      </c>
      <c r="D290" s="627" t="s">
        <v>1442</v>
      </c>
      <c r="E290" s="627" t="s">
        <v>571</v>
      </c>
      <c r="F290" s="644">
        <v>2.3499999999999996</v>
      </c>
      <c r="G290" s="644">
        <v>1216.3600000000001</v>
      </c>
      <c r="H290" s="644">
        <v>1</v>
      </c>
      <c r="I290" s="644">
        <v>517.60000000000014</v>
      </c>
      <c r="J290" s="644">
        <v>1.9100000000000001</v>
      </c>
      <c r="K290" s="644">
        <v>988.62</v>
      </c>
      <c r="L290" s="644">
        <v>0.81276924594692357</v>
      </c>
      <c r="M290" s="644">
        <v>517.60209424083769</v>
      </c>
      <c r="N290" s="644">
        <v>2.0300000000000002</v>
      </c>
      <c r="O290" s="644">
        <v>866.96</v>
      </c>
      <c r="P290" s="632">
        <v>0.71274951494623295</v>
      </c>
      <c r="Q290" s="645">
        <v>427.07389162561572</v>
      </c>
    </row>
    <row r="291" spans="1:17" ht="14.4" customHeight="1" x14ac:dyDescent="0.3">
      <c r="A291" s="626" t="s">
        <v>1774</v>
      </c>
      <c r="B291" s="627" t="s">
        <v>1424</v>
      </c>
      <c r="C291" s="627" t="s">
        <v>1425</v>
      </c>
      <c r="D291" s="627" t="s">
        <v>1443</v>
      </c>
      <c r="E291" s="627" t="s">
        <v>573</v>
      </c>
      <c r="F291" s="644">
        <v>0.53</v>
      </c>
      <c r="G291" s="644">
        <v>479.01</v>
      </c>
      <c r="H291" s="644">
        <v>1</v>
      </c>
      <c r="I291" s="644">
        <v>903.79245283018861</v>
      </c>
      <c r="J291" s="644">
        <v>1.08</v>
      </c>
      <c r="K291" s="644">
        <v>976.08999999999992</v>
      </c>
      <c r="L291" s="644">
        <v>2.037723638337404</v>
      </c>
      <c r="M291" s="644">
        <v>903.78703703703695</v>
      </c>
      <c r="N291" s="644">
        <v>0.43000000000000005</v>
      </c>
      <c r="O291" s="644">
        <v>309.08</v>
      </c>
      <c r="P291" s="632">
        <v>0.64524748961399547</v>
      </c>
      <c r="Q291" s="645">
        <v>718.79069767441854</v>
      </c>
    </row>
    <row r="292" spans="1:17" ht="14.4" customHeight="1" x14ac:dyDescent="0.3">
      <c r="A292" s="626" t="s">
        <v>1774</v>
      </c>
      <c r="B292" s="627" t="s">
        <v>1424</v>
      </c>
      <c r="C292" s="627" t="s">
        <v>1425</v>
      </c>
      <c r="D292" s="627" t="s">
        <v>1444</v>
      </c>
      <c r="E292" s="627" t="s">
        <v>1437</v>
      </c>
      <c r="F292" s="644">
        <v>0.35</v>
      </c>
      <c r="G292" s="644">
        <v>11678.150000000001</v>
      </c>
      <c r="H292" s="644">
        <v>1</v>
      </c>
      <c r="I292" s="644">
        <v>33366.142857142862</v>
      </c>
      <c r="J292" s="644">
        <v>0.82000000000000006</v>
      </c>
      <c r="K292" s="644">
        <v>27176.299999999996</v>
      </c>
      <c r="L292" s="644">
        <v>2.3271066050701519</v>
      </c>
      <c r="M292" s="644">
        <v>33141.829268292677</v>
      </c>
      <c r="N292" s="644"/>
      <c r="O292" s="644"/>
      <c r="P292" s="632"/>
      <c r="Q292" s="645"/>
    </row>
    <row r="293" spans="1:17" ht="14.4" customHeight="1" x14ac:dyDescent="0.3">
      <c r="A293" s="626" t="s">
        <v>1774</v>
      </c>
      <c r="B293" s="627" t="s">
        <v>1424</v>
      </c>
      <c r="C293" s="627" t="s">
        <v>1425</v>
      </c>
      <c r="D293" s="627" t="s">
        <v>1445</v>
      </c>
      <c r="E293" s="627" t="s">
        <v>1437</v>
      </c>
      <c r="F293" s="644"/>
      <c r="G293" s="644"/>
      <c r="H293" s="644"/>
      <c r="I293" s="644"/>
      <c r="J293" s="644"/>
      <c r="K293" s="644"/>
      <c r="L293" s="644"/>
      <c r="M293" s="644"/>
      <c r="N293" s="644">
        <v>16.099999999999994</v>
      </c>
      <c r="O293" s="644">
        <v>10553.79</v>
      </c>
      <c r="P293" s="632"/>
      <c r="Q293" s="645">
        <v>655.51490683229838</v>
      </c>
    </row>
    <row r="294" spans="1:17" ht="14.4" customHeight="1" x14ac:dyDescent="0.3">
      <c r="A294" s="626" t="s">
        <v>1774</v>
      </c>
      <c r="B294" s="627" t="s">
        <v>1424</v>
      </c>
      <c r="C294" s="627" t="s">
        <v>1425</v>
      </c>
      <c r="D294" s="627" t="s">
        <v>1446</v>
      </c>
      <c r="E294" s="627" t="s">
        <v>1437</v>
      </c>
      <c r="F294" s="644"/>
      <c r="G294" s="644"/>
      <c r="H294" s="644"/>
      <c r="I294" s="644"/>
      <c r="J294" s="644"/>
      <c r="K294" s="644"/>
      <c r="L294" s="644"/>
      <c r="M294" s="644"/>
      <c r="N294" s="644">
        <v>0.26999999999999996</v>
      </c>
      <c r="O294" s="644">
        <v>3111.3199999999997</v>
      </c>
      <c r="P294" s="632"/>
      <c r="Q294" s="645">
        <v>11523.407407407409</v>
      </c>
    </row>
    <row r="295" spans="1:17" ht="14.4" customHeight="1" x14ac:dyDescent="0.3">
      <c r="A295" s="626" t="s">
        <v>1774</v>
      </c>
      <c r="B295" s="627" t="s">
        <v>1424</v>
      </c>
      <c r="C295" s="627" t="s">
        <v>1425</v>
      </c>
      <c r="D295" s="627" t="s">
        <v>1447</v>
      </c>
      <c r="E295" s="627" t="s">
        <v>1437</v>
      </c>
      <c r="F295" s="644"/>
      <c r="G295" s="644"/>
      <c r="H295" s="644"/>
      <c r="I295" s="644"/>
      <c r="J295" s="644"/>
      <c r="K295" s="644"/>
      <c r="L295" s="644"/>
      <c r="M295" s="644"/>
      <c r="N295" s="644">
        <v>0.63</v>
      </c>
      <c r="O295" s="644">
        <v>1032.8500000000001</v>
      </c>
      <c r="P295" s="632"/>
      <c r="Q295" s="645">
        <v>1639.4444444444446</v>
      </c>
    </row>
    <row r="296" spans="1:17" ht="14.4" customHeight="1" x14ac:dyDescent="0.3">
      <c r="A296" s="626" t="s">
        <v>1774</v>
      </c>
      <c r="B296" s="627" t="s">
        <v>1424</v>
      </c>
      <c r="C296" s="627" t="s">
        <v>1425</v>
      </c>
      <c r="D296" s="627" t="s">
        <v>1450</v>
      </c>
      <c r="E296" s="627" t="s">
        <v>1440</v>
      </c>
      <c r="F296" s="644"/>
      <c r="G296" s="644"/>
      <c r="H296" s="644"/>
      <c r="I296" s="644"/>
      <c r="J296" s="644"/>
      <c r="K296" s="644"/>
      <c r="L296" s="644"/>
      <c r="M296" s="644"/>
      <c r="N296" s="644">
        <v>2.4500000000000002</v>
      </c>
      <c r="O296" s="644">
        <v>1304.1400000000001</v>
      </c>
      <c r="P296" s="632"/>
      <c r="Q296" s="645">
        <v>532.30204081632655</v>
      </c>
    </row>
    <row r="297" spans="1:17" ht="14.4" customHeight="1" x14ac:dyDescent="0.3">
      <c r="A297" s="626" t="s">
        <v>1774</v>
      </c>
      <c r="B297" s="627" t="s">
        <v>1424</v>
      </c>
      <c r="C297" s="627" t="s">
        <v>1425</v>
      </c>
      <c r="D297" s="627" t="s">
        <v>1451</v>
      </c>
      <c r="E297" s="627" t="s">
        <v>1437</v>
      </c>
      <c r="F297" s="644"/>
      <c r="G297" s="644"/>
      <c r="H297" s="644"/>
      <c r="I297" s="644"/>
      <c r="J297" s="644"/>
      <c r="K297" s="644"/>
      <c r="L297" s="644"/>
      <c r="M297" s="644"/>
      <c r="N297" s="644">
        <v>0.59000000000000008</v>
      </c>
      <c r="O297" s="644">
        <v>1932.7799999999997</v>
      </c>
      <c r="P297" s="632"/>
      <c r="Q297" s="645">
        <v>3275.8983050847451</v>
      </c>
    </row>
    <row r="298" spans="1:17" ht="14.4" customHeight="1" x14ac:dyDescent="0.3">
      <c r="A298" s="626" t="s">
        <v>1774</v>
      </c>
      <c r="B298" s="627" t="s">
        <v>1424</v>
      </c>
      <c r="C298" s="627" t="s">
        <v>1402</v>
      </c>
      <c r="D298" s="627" t="s">
        <v>1583</v>
      </c>
      <c r="E298" s="627" t="s">
        <v>1584</v>
      </c>
      <c r="F298" s="644">
        <v>1</v>
      </c>
      <c r="G298" s="644">
        <v>589.59</v>
      </c>
      <c r="H298" s="644">
        <v>1</v>
      </c>
      <c r="I298" s="644">
        <v>589.59</v>
      </c>
      <c r="J298" s="644">
        <v>1</v>
      </c>
      <c r="K298" s="644">
        <v>589.59</v>
      </c>
      <c r="L298" s="644">
        <v>1</v>
      </c>
      <c r="M298" s="644">
        <v>589.59</v>
      </c>
      <c r="N298" s="644">
        <v>1</v>
      </c>
      <c r="O298" s="644">
        <v>589.59</v>
      </c>
      <c r="P298" s="632">
        <v>1</v>
      </c>
      <c r="Q298" s="645">
        <v>589.59</v>
      </c>
    </row>
    <row r="299" spans="1:17" ht="14.4" customHeight="1" x14ac:dyDescent="0.3">
      <c r="A299" s="626" t="s">
        <v>1774</v>
      </c>
      <c r="B299" s="627" t="s">
        <v>1424</v>
      </c>
      <c r="C299" s="627" t="s">
        <v>1402</v>
      </c>
      <c r="D299" s="627" t="s">
        <v>1775</v>
      </c>
      <c r="E299" s="627" t="s">
        <v>1776</v>
      </c>
      <c r="F299" s="644">
        <v>14</v>
      </c>
      <c r="G299" s="644">
        <v>23899.4</v>
      </c>
      <c r="H299" s="644">
        <v>1</v>
      </c>
      <c r="I299" s="644">
        <v>1707.1000000000001</v>
      </c>
      <c r="J299" s="644">
        <v>13</v>
      </c>
      <c r="K299" s="644">
        <v>22192.3</v>
      </c>
      <c r="L299" s="644">
        <v>0.92857142857142849</v>
      </c>
      <c r="M299" s="644">
        <v>1707.1</v>
      </c>
      <c r="N299" s="644">
        <v>11</v>
      </c>
      <c r="O299" s="644">
        <v>18778.099999999999</v>
      </c>
      <c r="P299" s="632">
        <v>0.78571428571428559</v>
      </c>
      <c r="Q299" s="645">
        <v>1707.1</v>
      </c>
    </row>
    <row r="300" spans="1:17" ht="14.4" customHeight="1" x14ac:dyDescent="0.3">
      <c r="A300" s="626" t="s">
        <v>1774</v>
      </c>
      <c r="B300" s="627" t="s">
        <v>1424</v>
      </c>
      <c r="C300" s="627" t="s">
        <v>1402</v>
      </c>
      <c r="D300" s="627" t="s">
        <v>1585</v>
      </c>
      <c r="E300" s="627" t="s">
        <v>1586</v>
      </c>
      <c r="F300" s="644"/>
      <c r="G300" s="644"/>
      <c r="H300" s="644"/>
      <c r="I300" s="644"/>
      <c r="J300" s="644">
        <v>1</v>
      </c>
      <c r="K300" s="644">
        <v>1175.28</v>
      </c>
      <c r="L300" s="644"/>
      <c r="M300" s="644">
        <v>1175.28</v>
      </c>
      <c r="N300" s="644"/>
      <c r="O300" s="644"/>
      <c r="P300" s="632"/>
      <c r="Q300" s="645"/>
    </row>
    <row r="301" spans="1:17" ht="14.4" customHeight="1" x14ac:dyDescent="0.3">
      <c r="A301" s="626" t="s">
        <v>1774</v>
      </c>
      <c r="B301" s="627" t="s">
        <v>1424</v>
      </c>
      <c r="C301" s="627" t="s">
        <v>1402</v>
      </c>
      <c r="D301" s="627" t="s">
        <v>1587</v>
      </c>
      <c r="E301" s="627" t="s">
        <v>1588</v>
      </c>
      <c r="F301" s="644"/>
      <c r="G301" s="644"/>
      <c r="H301" s="644"/>
      <c r="I301" s="644"/>
      <c r="J301" s="644">
        <v>1</v>
      </c>
      <c r="K301" s="644">
        <v>972.32</v>
      </c>
      <c r="L301" s="644"/>
      <c r="M301" s="644">
        <v>972.32</v>
      </c>
      <c r="N301" s="644">
        <v>2</v>
      </c>
      <c r="O301" s="644">
        <v>1944.64</v>
      </c>
      <c r="P301" s="632"/>
      <c r="Q301" s="645">
        <v>972.32</v>
      </c>
    </row>
    <row r="302" spans="1:17" ht="14.4" customHeight="1" x14ac:dyDescent="0.3">
      <c r="A302" s="626" t="s">
        <v>1774</v>
      </c>
      <c r="B302" s="627" t="s">
        <v>1424</v>
      </c>
      <c r="C302" s="627" t="s">
        <v>1402</v>
      </c>
      <c r="D302" s="627" t="s">
        <v>1589</v>
      </c>
      <c r="E302" s="627" t="s">
        <v>1588</v>
      </c>
      <c r="F302" s="644">
        <v>11</v>
      </c>
      <c r="G302" s="644">
        <v>18780.409999999996</v>
      </c>
      <c r="H302" s="644">
        <v>1</v>
      </c>
      <c r="I302" s="644">
        <v>1707.3099999999997</v>
      </c>
      <c r="J302" s="644">
        <v>23</v>
      </c>
      <c r="K302" s="644">
        <v>37793.090000000004</v>
      </c>
      <c r="L302" s="644">
        <v>2.0123676746141332</v>
      </c>
      <c r="M302" s="644">
        <v>1643.1778260869567</v>
      </c>
      <c r="N302" s="644">
        <v>10</v>
      </c>
      <c r="O302" s="644">
        <v>9075</v>
      </c>
      <c r="P302" s="632">
        <v>0.48321628761033447</v>
      </c>
      <c r="Q302" s="645">
        <v>907.5</v>
      </c>
    </row>
    <row r="303" spans="1:17" ht="14.4" customHeight="1" x14ac:dyDescent="0.3">
      <c r="A303" s="626" t="s">
        <v>1774</v>
      </c>
      <c r="B303" s="627" t="s">
        <v>1424</v>
      </c>
      <c r="C303" s="627" t="s">
        <v>1402</v>
      </c>
      <c r="D303" s="627" t="s">
        <v>1591</v>
      </c>
      <c r="E303" s="627" t="s">
        <v>1592</v>
      </c>
      <c r="F303" s="644"/>
      <c r="G303" s="644"/>
      <c r="H303" s="644"/>
      <c r="I303" s="644"/>
      <c r="J303" s="644">
        <v>1</v>
      </c>
      <c r="K303" s="644">
        <v>939.14</v>
      </c>
      <c r="L303" s="644"/>
      <c r="M303" s="644">
        <v>939.14</v>
      </c>
      <c r="N303" s="644"/>
      <c r="O303" s="644"/>
      <c r="P303" s="632"/>
      <c r="Q303" s="645"/>
    </row>
    <row r="304" spans="1:17" ht="14.4" customHeight="1" x14ac:dyDescent="0.3">
      <c r="A304" s="626" t="s">
        <v>1774</v>
      </c>
      <c r="B304" s="627" t="s">
        <v>1424</v>
      </c>
      <c r="C304" s="627" t="s">
        <v>1402</v>
      </c>
      <c r="D304" s="627" t="s">
        <v>1593</v>
      </c>
      <c r="E304" s="627" t="s">
        <v>1592</v>
      </c>
      <c r="F304" s="644">
        <v>3</v>
      </c>
      <c r="G304" s="644">
        <v>6425.5499999999993</v>
      </c>
      <c r="H304" s="644">
        <v>1</v>
      </c>
      <c r="I304" s="644">
        <v>2141.85</v>
      </c>
      <c r="J304" s="644">
        <v>4</v>
      </c>
      <c r="K304" s="644">
        <v>8124.8</v>
      </c>
      <c r="L304" s="644">
        <v>1.2644520702507958</v>
      </c>
      <c r="M304" s="644">
        <v>2031.2</v>
      </c>
      <c r="N304" s="644">
        <v>2</v>
      </c>
      <c r="O304" s="644">
        <v>1996.5</v>
      </c>
      <c r="P304" s="632">
        <v>0.31071270163643583</v>
      </c>
      <c r="Q304" s="645">
        <v>998.25</v>
      </c>
    </row>
    <row r="305" spans="1:17" ht="14.4" customHeight="1" x14ac:dyDescent="0.3">
      <c r="A305" s="626" t="s">
        <v>1774</v>
      </c>
      <c r="B305" s="627" t="s">
        <v>1424</v>
      </c>
      <c r="C305" s="627" t="s">
        <v>1402</v>
      </c>
      <c r="D305" s="627" t="s">
        <v>1594</v>
      </c>
      <c r="E305" s="627" t="s">
        <v>1595</v>
      </c>
      <c r="F305" s="644">
        <v>1</v>
      </c>
      <c r="G305" s="644">
        <v>3003.38</v>
      </c>
      <c r="H305" s="644">
        <v>1</v>
      </c>
      <c r="I305" s="644">
        <v>3003.38</v>
      </c>
      <c r="J305" s="644">
        <v>1</v>
      </c>
      <c r="K305" s="644">
        <v>2635.73</v>
      </c>
      <c r="L305" s="644">
        <v>0.87758791761282284</v>
      </c>
      <c r="M305" s="644">
        <v>2635.73</v>
      </c>
      <c r="N305" s="644">
        <v>1</v>
      </c>
      <c r="O305" s="644">
        <v>2635.73</v>
      </c>
      <c r="P305" s="632">
        <v>0.87758791761282284</v>
      </c>
      <c r="Q305" s="645">
        <v>2635.73</v>
      </c>
    </row>
    <row r="306" spans="1:17" ht="14.4" customHeight="1" x14ac:dyDescent="0.3">
      <c r="A306" s="626" t="s">
        <v>1774</v>
      </c>
      <c r="B306" s="627" t="s">
        <v>1424</v>
      </c>
      <c r="C306" s="627" t="s">
        <v>1402</v>
      </c>
      <c r="D306" s="627" t="s">
        <v>1598</v>
      </c>
      <c r="E306" s="627" t="s">
        <v>1599</v>
      </c>
      <c r="F306" s="644">
        <v>1</v>
      </c>
      <c r="G306" s="644">
        <v>6890.78</v>
      </c>
      <c r="H306" s="644">
        <v>1</v>
      </c>
      <c r="I306" s="644">
        <v>6890.78</v>
      </c>
      <c r="J306" s="644">
        <v>2</v>
      </c>
      <c r="K306" s="644">
        <v>12986.24</v>
      </c>
      <c r="L306" s="644">
        <v>1.8845820066813916</v>
      </c>
      <c r="M306" s="644">
        <v>6493.12</v>
      </c>
      <c r="N306" s="644"/>
      <c r="O306" s="644"/>
      <c r="P306" s="632"/>
      <c r="Q306" s="645"/>
    </row>
    <row r="307" spans="1:17" ht="14.4" customHeight="1" x14ac:dyDescent="0.3">
      <c r="A307" s="626" t="s">
        <v>1774</v>
      </c>
      <c r="B307" s="627" t="s">
        <v>1424</v>
      </c>
      <c r="C307" s="627" t="s">
        <v>1402</v>
      </c>
      <c r="D307" s="627" t="s">
        <v>1600</v>
      </c>
      <c r="E307" s="627" t="s">
        <v>1601</v>
      </c>
      <c r="F307" s="644">
        <v>3</v>
      </c>
      <c r="G307" s="644">
        <v>12413.670000000002</v>
      </c>
      <c r="H307" s="644">
        <v>1</v>
      </c>
      <c r="I307" s="644">
        <v>4137.8900000000003</v>
      </c>
      <c r="J307" s="644">
        <v>11</v>
      </c>
      <c r="K307" s="644">
        <v>45516.79</v>
      </c>
      <c r="L307" s="644">
        <v>3.6666666666666661</v>
      </c>
      <c r="M307" s="644">
        <v>4137.8900000000003</v>
      </c>
      <c r="N307" s="644">
        <v>4</v>
      </c>
      <c r="O307" s="644">
        <v>16551.560000000001</v>
      </c>
      <c r="P307" s="632">
        <v>1.3333333333333333</v>
      </c>
      <c r="Q307" s="645">
        <v>4137.8900000000003</v>
      </c>
    </row>
    <row r="308" spans="1:17" ht="14.4" customHeight="1" x14ac:dyDescent="0.3">
      <c r="A308" s="626" t="s">
        <v>1774</v>
      </c>
      <c r="B308" s="627" t="s">
        <v>1424</v>
      </c>
      <c r="C308" s="627" t="s">
        <v>1402</v>
      </c>
      <c r="D308" s="627" t="s">
        <v>1602</v>
      </c>
      <c r="E308" s="627" t="s">
        <v>1603</v>
      </c>
      <c r="F308" s="644">
        <v>9</v>
      </c>
      <c r="G308" s="644">
        <v>9025.2000000000007</v>
      </c>
      <c r="H308" s="644">
        <v>1</v>
      </c>
      <c r="I308" s="644">
        <v>1002.8000000000001</v>
      </c>
      <c r="J308" s="644">
        <v>15</v>
      </c>
      <c r="K308" s="644">
        <v>14565.599999999999</v>
      </c>
      <c r="L308" s="644">
        <v>1.6138811328280811</v>
      </c>
      <c r="M308" s="644">
        <v>971.03999999999985</v>
      </c>
      <c r="N308" s="644">
        <v>13</v>
      </c>
      <c r="O308" s="644">
        <v>11640.199999999999</v>
      </c>
      <c r="P308" s="632">
        <v>1.2897442715950891</v>
      </c>
      <c r="Q308" s="645">
        <v>895.39999999999986</v>
      </c>
    </row>
    <row r="309" spans="1:17" ht="14.4" customHeight="1" x14ac:dyDescent="0.3">
      <c r="A309" s="626" t="s">
        <v>1774</v>
      </c>
      <c r="B309" s="627" t="s">
        <v>1424</v>
      </c>
      <c r="C309" s="627" t="s">
        <v>1402</v>
      </c>
      <c r="D309" s="627" t="s">
        <v>1604</v>
      </c>
      <c r="E309" s="627" t="s">
        <v>1605</v>
      </c>
      <c r="F309" s="644"/>
      <c r="G309" s="644"/>
      <c r="H309" s="644"/>
      <c r="I309" s="644"/>
      <c r="J309" s="644">
        <v>2</v>
      </c>
      <c r="K309" s="644">
        <v>15300</v>
      </c>
      <c r="L309" s="644"/>
      <c r="M309" s="644">
        <v>7650</v>
      </c>
      <c r="N309" s="644">
        <v>1</v>
      </c>
      <c r="O309" s="644">
        <v>4946.4799999999996</v>
      </c>
      <c r="P309" s="632"/>
      <c r="Q309" s="645">
        <v>4946.4799999999996</v>
      </c>
    </row>
    <row r="310" spans="1:17" ht="14.4" customHeight="1" x14ac:dyDescent="0.3">
      <c r="A310" s="626" t="s">
        <v>1774</v>
      </c>
      <c r="B310" s="627" t="s">
        <v>1424</v>
      </c>
      <c r="C310" s="627" t="s">
        <v>1402</v>
      </c>
      <c r="D310" s="627" t="s">
        <v>1606</v>
      </c>
      <c r="E310" s="627" t="s">
        <v>1607</v>
      </c>
      <c r="F310" s="644"/>
      <c r="G310" s="644"/>
      <c r="H310" s="644"/>
      <c r="I310" s="644"/>
      <c r="J310" s="644">
        <v>2</v>
      </c>
      <c r="K310" s="644">
        <v>18740.78</v>
      </c>
      <c r="L310" s="644"/>
      <c r="M310" s="644">
        <v>9370.39</v>
      </c>
      <c r="N310" s="644">
        <v>3</v>
      </c>
      <c r="O310" s="644">
        <v>28111.17</v>
      </c>
      <c r="P310" s="632"/>
      <c r="Q310" s="645">
        <v>9370.39</v>
      </c>
    </row>
    <row r="311" spans="1:17" ht="14.4" customHeight="1" x14ac:dyDescent="0.3">
      <c r="A311" s="626" t="s">
        <v>1774</v>
      </c>
      <c r="B311" s="627" t="s">
        <v>1424</v>
      </c>
      <c r="C311" s="627" t="s">
        <v>1402</v>
      </c>
      <c r="D311" s="627" t="s">
        <v>1610</v>
      </c>
      <c r="E311" s="627" t="s">
        <v>1611</v>
      </c>
      <c r="F311" s="644">
        <v>1</v>
      </c>
      <c r="G311" s="644">
        <v>2170.9699999999998</v>
      </c>
      <c r="H311" s="644">
        <v>1</v>
      </c>
      <c r="I311" s="644">
        <v>2170.9699999999998</v>
      </c>
      <c r="J311" s="644">
        <v>1</v>
      </c>
      <c r="K311" s="644">
        <v>2046.82</v>
      </c>
      <c r="L311" s="644">
        <v>0.942813581025993</v>
      </c>
      <c r="M311" s="644">
        <v>2046.82</v>
      </c>
      <c r="N311" s="644">
        <v>1</v>
      </c>
      <c r="O311" s="644">
        <v>2046.82</v>
      </c>
      <c r="P311" s="632">
        <v>0.942813581025993</v>
      </c>
      <c r="Q311" s="645">
        <v>2046.82</v>
      </c>
    </row>
    <row r="312" spans="1:17" ht="14.4" customHeight="1" x14ac:dyDescent="0.3">
      <c r="A312" s="626" t="s">
        <v>1774</v>
      </c>
      <c r="B312" s="627" t="s">
        <v>1424</v>
      </c>
      <c r="C312" s="627" t="s">
        <v>1402</v>
      </c>
      <c r="D312" s="627" t="s">
        <v>1614</v>
      </c>
      <c r="E312" s="627" t="s">
        <v>1615</v>
      </c>
      <c r="F312" s="644"/>
      <c r="G312" s="644"/>
      <c r="H312" s="644"/>
      <c r="I312" s="644"/>
      <c r="J312" s="644">
        <v>1</v>
      </c>
      <c r="K312" s="644">
        <v>4967.8900000000003</v>
      </c>
      <c r="L312" s="644"/>
      <c r="M312" s="644">
        <v>4967.8900000000003</v>
      </c>
      <c r="N312" s="644"/>
      <c r="O312" s="644"/>
      <c r="P312" s="632"/>
      <c r="Q312" s="645"/>
    </row>
    <row r="313" spans="1:17" ht="14.4" customHeight="1" x14ac:dyDescent="0.3">
      <c r="A313" s="626" t="s">
        <v>1774</v>
      </c>
      <c r="B313" s="627" t="s">
        <v>1424</v>
      </c>
      <c r="C313" s="627" t="s">
        <v>1402</v>
      </c>
      <c r="D313" s="627" t="s">
        <v>1616</v>
      </c>
      <c r="E313" s="627" t="s">
        <v>1617</v>
      </c>
      <c r="F313" s="644">
        <v>4</v>
      </c>
      <c r="G313" s="644">
        <v>2422.6</v>
      </c>
      <c r="H313" s="644">
        <v>1</v>
      </c>
      <c r="I313" s="644">
        <v>605.65</v>
      </c>
      <c r="J313" s="644">
        <v>2</v>
      </c>
      <c r="K313" s="644">
        <v>1156.3699999999999</v>
      </c>
      <c r="L313" s="644">
        <v>0.47732601337406089</v>
      </c>
      <c r="M313" s="644">
        <v>578.18499999999995</v>
      </c>
      <c r="N313" s="644"/>
      <c r="O313" s="644"/>
      <c r="P313" s="632"/>
      <c r="Q313" s="645"/>
    </row>
    <row r="314" spans="1:17" ht="14.4" customHeight="1" x14ac:dyDescent="0.3">
      <c r="A314" s="626" t="s">
        <v>1774</v>
      </c>
      <c r="B314" s="627" t="s">
        <v>1424</v>
      </c>
      <c r="C314" s="627" t="s">
        <v>1402</v>
      </c>
      <c r="D314" s="627" t="s">
        <v>1620</v>
      </c>
      <c r="E314" s="627" t="s">
        <v>1621</v>
      </c>
      <c r="F314" s="644"/>
      <c r="G314" s="644"/>
      <c r="H314" s="644"/>
      <c r="I314" s="644"/>
      <c r="J314" s="644">
        <v>1</v>
      </c>
      <c r="K314" s="644">
        <v>831.16</v>
      </c>
      <c r="L314" s="644"/>
      <c r="M314" s="644">
        <v>831.16</v>
      </c>
      <c r="N314" s="644"/>
      <c r="O314" s="644"/>
      <c r="P314" s="632"/>
      <c r="Q314" s="645"/>
    </row>
    <row r="315" spans="1:17" ht="14.4" customHeight="1" x14ac:dyDescent="0.3">
      <c r="A315" s="626" t="s">
        <v>1774</v>
      </c>
      <c r="B315" s="627" t="s">
        <v>1424</v>
      </c>
      <c r="C315" s="627" t="s">
        <v>1402</v>
      </c>
      <c r="D315" s="627" t="s">
        <v>1623</v>
      </c>
      <c r="E315" s="627" t="s">
        <v>1624</v>
      </c>
      <c r="F315" s="644">
        <v>1</v>
      </c>
      <c r="G315" s="644">
        <v>831.16</v>
      </c>
      <c r="H315" s="644">
        <v>1</v>
      </c>
      <c r="I315" s="644">
        <v>831.16</v>
      </c>
      <c r="J315" s="644">
        <v>1</v>
      </c>
      <c r="K315" s="644">
        <v>831.16</v>
      </c>
      <c r="L315" s="644">
        <v>1</v>
      </c>
      <c r="M315" s="644">
        <v>831.16</v>
      </c>
      <c r="N315" s="644"/>
      <c r="O315" s="644"/>
      <c r="P315" s="632"/>
      <c r="Q315" s="645"/>
    </row>
    <row r="316" spans="1:17" ht="14.4" customHeight="1" x14ac:dyDescent="0.3">
      <c r="A316" s="626" t="s">
        <v>1774</v>
      </c>
      <c r="B316" s="627" t="s">
        <v>1424</v>
      </c>
      <c r="C316" s="627" t="s">
        <v>1402</v>
      </c>
      <c r="D316" s="627" t="s">
        <v>1625</v>
      </c>
      <c r="E316" s="627" t="s">
        <v>1626</v>
      </c>
      <c r="F316" s="644">
        <v>9</v>
      </c>
      <c r="G316" s="644">
        <v>11809.259999999998</v>
      </c>
      <c r="H316" s="644">
        <v>1</v>
      </c>
      <c r="I316" s="644">
        <v>1312.1399999999999</v>
      </c>
      <c r="J316" s="644">
        <v>13</v>
      </c>
      <c r="K316" s="644">
        <v>17057.82</v>
      </c>
      <c r="L316" s="644">
        <v>1.4444444444444446</v>
      </c>
      <c r="M316" s="644">
        <v>1312.1399999999999</v>
      </c>
      <c r="N316" s="644">
        <v>7</v>
      </c>
      <c r="O316" s="644">
        <v>9184.98</v>
      </c>
      <c r="P316" s="632">
        <v>0.7777777777777779</v>
      </c>
      <c r="Q316" s="645">
        <v>1312.1399999999999</v>
      </c>
    </row>
    <row r="317" spans="1:17" ht="14.4" customHeight="1" x14ac:dyDescent="0.3">
      <c r="A317" s="626" t="s">
        <v>1774</v>
      </c>
      <c r="B317" s="627" t="s">
        <v>1424</v>
      </c>
      <c r="C317" s="627" t="s">
        <v>1402</v>
      </c>
      <c r="D317" s="627" t="s">
        <v>1716</v>
      </c>
      <c r="E317" s="627" t="s">
        <v>1717</v>
      </c>
      <c r="F317" s="644"/>
      <c r="G317" s="644"/>
      <c r="H317" s="644"/>
      <c r="I317" s="644"/>
      <c r="J317" s="644">
        <v>4</v>
      </c>
      <c r="K317" s="644">
        <v>14578.32</v>
      </c>
      <c r="L317" s="644"/>
      <c r="M317" s="644">
        <v>3644.58</v>
      </c>
      <c r="N317" s="644">
        <v>1</v>
      </c>
      <c r="O317" s="644">
        <v>3271.56</v>
      </c>
      <c r="P317" s="632"/>
      <c r="Q317" s="645">
        <v>3271.56</v>
      </c>
    </row>
    <row r="318" spans="1:17" ht="14.4" customHeight="1" x14ac:dyDescent="0.3">
      <c r="A318" s="626" t="s">
        <v>1774</v>
      </c>
      <c r="B318" s="627" t="s">
        <v>1424</v>
      </c>
      <c r="C318" s="627" t="s">
        <v>1402</v>
      </c>
      <c r="D318" s="627" t="s">
        <v>1627</v>
      </c>
      <c r="E318" s="627" t="s">
        <v>1628</v>
      </c>
      <c r="F318" s="644">
        <v>9</v>
      </c>
      <c r="G318" s="644">
        <v>10316.969999999999</v>
      </c>
      <c r="H318" s="644">
        <v>1</v>
      </c>
      <c r="I318" s="644">
        <v>1146.33</v>
      </c>
      <c r="J318" s="644">
        <v>15</v>
      </c>
      <c r="K318" s="644">
        <v>16653.510000000002</v>
      </c>
      <c r="L318" s="644">
        <v>1.614186141861419</v>
      </c>
      <c r="M318" s="644">
        <v>1110.2340000000002</v>
      </c>
      <c r="N318" s="644">
        <v>7</v>
      </c>
      <c r="O318" s="644">
        <v>7603.1900000000005</v>
      </c>
      <c r="P318" s="632">
        <v>0.73695959181814052</v>
      </c>
      <c r="Q318" s="645">
        <v>1086.17</v>
      </c>
    </row>
    <row r="319" spans="1:17" ht="14.4" customHeight="1" x14ac:dyDescent="0.3">
      <c r="A319" s="626" t="s">
        <v>1774</v>
      </c>
      <c r="B319" s="627" t="s">
        <v>1424</v>
      </c>
      <c r="C319" s="627" t="s">
        <v>1402</v>
      </c>
      <c r="D319" s="627" t="s">
        <v>1629</v>
      </c>
      <c r="E319" s="627" t="s">
        <v>1630</v>
      </c>
      <c r="F319" s="644"/>
      <c r="G319" s="644"/>
      <c r="H319" s="644"/>
      <c r="I319" s="644"/>
      <c r="J319" s="644">
        <v>1</v>
      </c>
      <c r="K319" s="644">
        <v>359.1</v>
      </c>
      <c r="L319" s="644"/>
      <c r="M319" s="644">
        <v>359.1</v>
      </c>
      <c r="N319" s="644">
        <v>1</v>
      </c>
      <c r="O319" s="644">
        <v>359.1</v>
      </c>
      <c r="P319" s="632"/>
      <c r="Q319" s="645">
        <v>359.1</v>
      </c>
    </row>
    <row r="320" spans="1:17" ht="14.4" customHeight="1" x14ac:dyDescent="0.3">
      <c r="A320" s="626" t="s">
        <v>1774</v>
      </c>
      <c r="B320" s="627" t="s">
        <v>1424</v>
      </c>
      <c r="C320" s="627" t="s">
        <v>1402</v>
      </c>
      <c r="D320" s="627" t="s">
        <v>1452</v>
      </c>
      <c r="E320" s="627" t="s">
        <v>1453</v>
      </c>
      <c r="F320" s="644">
        <v>2</v>
      </c>
      <c r="G320" s="644">
        <v>1787.8</v>
      </c>
      <c r="H320" s="644">
        <v>1</v>
      </c>
      <c r="I320" s="644">
        <v>893.9</v>
      </c>
      <c r="J320" s="644">
        <v>4</v>
      </c>
      <c r="K320" s="644">
        <v>3575.6</v>
      </c>
      <c r="L320" s="644">
        <v>2</v>
      </c>
      <c r="M320" s="644">
        <v>893.9</v>
      </c>
      <c r="N320" s="644"/>
      <c r="O320" s="644"/>
      <c r="P320" s="632"/>
      <c r="Q320" s="645"/>
    </row>
    <row r="321" spans="1:17" ht="14.4" customHeight="1" x14ac:dyDescent="0.3">
      <c r="A321" s="626" t="s">
        <v>1774</v>
      </c>
      <c r="B321" s="627" t="s">
        <v>1424</v>
      </c>
      <c r="C321" s="627" t="s">
        <v>1402</v>
      </c>
      <c r="D321" s="627" t="s">
        <v>1454</v>
      </c>
      <c r="E321" s="627" t="s">
        <v>1455</v>
      </c>
      <c r="F321" s="644"/>
      <c r="G321" s="644"/>
      <c r="H321" s="644"/>
      <c r="I321" s="644"/>
      <c r="J321" s="644">
        <v>1</v>
      </c>
      <c r="K321" s="644">
        <v>893.9</v>
      </c>
      <c r="L321" s="644"/>
      <c r="M321" s="644">
        <v>893.9</v>
      </c>
      <c r="N321" s="644">
        <v>2</v>
      </c>
      <c r="O321" s="644">
        <v>1676.96</v>
      </c>
      <c r="P321" s="632"/>
      <c r="Q321" s="645">
        <v>838.48</v>
      </c>
    </row>
    <row r="322" spans="1:17" ht="14.4" customHeight="1" x14ac:dyDescent="0.3">
      <c r="A322" s="626" t="s">
        <v>1774</v>
      </c>
      <c r="B322" s="627" t="s">
        <v>1424</v>
      </c>
      <c r="C322" s="627" t="s">
        <v>1402</v>
      </c>
      <c r="D322" s="627" t="s">
        <v>1403</v>
      </c>
      <c r="E322" s="627" t="s">
        <v>1404</v>
      </c>
      <c r="F322" s="644"/>
      <c r="G322" s="644"/>
      <c r="H322" s="644"/>
      <c r="I322" s="644"/>
      <c r="J322" s="644">
        <v>1</v>
      </c>
      <c r="K322" s="644">
        <v>893.9</v>
      </c>
      <c r="L322" s="644"/>
      <c r="M322" s="644">
        <v>893.9</v>
      </c>
      <c r="N322" s="644"/>
      <c r="O322" s="644"/>
      <c r="P322" s="632"/>
      <c r="Q322" s="645"/>
    </row>
    <row r="323" spans="1:17" ht="14.4" customHeight="1" x14ac:dyDescent="0.3">
      <c r="A323" s="626" t="s">
        <v>1774</v>
      </c>
      <c r="B323" s="627" t="s">
        <v>1424</v>
      </c>
      <c r="C323" s="627" t="s">
        <v>1402</v>
      </c>
      <c r="D323" s="627" t="s">
        <v>1631</v>
      </c>
      <c r="E323" s="627" t="s">
        <v>1632</v>
      </c>
      <c r="F323" s="644"/>
      <c r="G323" s="644"/>
      <c r="H323" s="644"/>
      <c r="I323" s="644"/>
      <c r="J323" s="644">
        <v>1</v>
      </c>
      <c r="K323" s="644">
        <v>16831.689999999999</v>
      </c>
      <c r="L323" s="644"/>
      <c r="M323" s="644">
        <v>16831.689999999999</v>
      </c>
      <c r="N323" s="644">
        <v>2</v>
      </c>
      <c r="O323" s="644">
        <v>28521.4</v>
      </c>
      <c r="P323" s="632"/>
      <c r="Q323" s="645">
        <v>14260.7</v>
      </c>
    </row>
    <row r="324" spans="1:17" ht="14.4" customHeight="1" x14ac:dyDescent="0.3">
      <c r="A324" s="626" t="s">
        <v>1774</v>
      </c>
      <c r="B324" s="627" t="s">
        <v>1424</v>
      </c>
      <c r="C324" s="627" t="s">
        <v>1402</v>
      </c>
      <c r="D324" s="627" t="s">
        <v>1720</v>
      </c>
      <c r="E324" s="627" t="s">
        <v>1721</v>
      </c>
      <c r="F324" s="644"/>
      <c r="G324" s="644"/>
      <c r="H324" s="644"/>
      <c r="I324" s="644"/>
      <c r="J324" s="644"/>
      <c r="K324" s="644"/>
      <c r="L324" s="644"/>
      <c r="M324" s="644"/>
      <c r="N324" s="644">
        <v>1</v>
      </c>
      <c r="O324" s="644">
        <v>5200.68</v>
      </c>
      <c r="P324" s="632"/>
      <c r="Q324" s="645">
        <v>5200.68</v>
      </c>
    </row>
    <row r="325" spans="1:17" ht="14.4" customHeight="1" x14ac:dyDescent="0.3">
      <c r="A325" s="626" t="s">
        <v>1774</v>
      </c>
      <c r="B325" s="627" t="s">
        <v>1424</v>
      </c>
      <c r="C325" s="627" t="s">
        <v>1402</v>
      </c>
      <c r="D325" s="627" t="s">
        <v>1633</v>
      </c>
      <c r="E325" s="627" t="s">
        <v>1634</v>
      </c>
      <c r="F325" s="644"/>
      <c r="G325" s="644"/>
      <c r="H325" s="644"/>
      <c r="I325" s="644"/>
      <c r="J325" s="644">
        <v>1</v>
      </c>
      <c r="K325" s="644">
        <v>6095.39</v>
      </c>
      <c r="L325" s="644"/>
      <c r="M325" s="644">
        <v>6095.39</v>
      </c>
      <c r="N325" s="644">
        <v>1</v>
      </c>
      <c r="O325" s="644">
        <v>3506.35</v>
      </c>
      <c r="P325" s="632"/>
      <c r="Q325" s="645">
        <v>3506.35</v>
      </c>
    </row>
    <row r="326" spans="1:17" ht="14.4" customHeight="1" x14ac:dyDescent="0.3">
      <c r="A326" s="626" t="s">
        <v>1774</v>
      </c>
      <c r="B326" s="627" t="s">
        <v>1424</v>
      </c>
      <c r="C326" s="627" t="s">
        <v>1402</v>
      </c>
      <c r="D326" s="627" t="s">
        <v>1456</v>
      </c>
      <c r="E326" s="627" t="s">
        <v>1457</v>
      </c>
      <c r="F326" s="644">
        <v>7</v>
      </c>
      <c r="G326" s="644">
        <v>12891.339999999997</v>
      </c>
      <c r="H326" s="644">
        <v>1</v>
      </c>
      <c r="I326" s="644">
        <v>1841.6199999999994</v>
      </c>
      <c r="J326" s="644">
        <v>6</v>
      </c>
      <c r="K326" s="644">
        <v>10704.059999999998</v>
      </c>
      <c r="L326" s="644">
        <v>0.83032950802631844</v>
      </c>
      <c r="M326" s="644">
        <v>1784.0099999999995</v>
      </c>
      <c r="N326" s="644">
        <v>4</v>
      </c>
      <c r="O326" s="644">
        <v>6905.6</v>
      </c>
      <c r="P326" s="632">
        <v>0.53567743927318667</v>
      </c>
      <c r="Q326" s="645">
        <v>1726.4</v>
      </c>
    </row>
    <row r="327" spans="1:17" ht="14.4" customHeight="1" x14ac:dyDescent="0.3">
      <c r="A327" s="626" t="s">
        <v>1774</v>
      </c>
      <c r="B327" s="627" t="s">
        <v>1424</v>
      </c>
      <c r="C327" s="627" t="s">
        <v>1402</v>
      </c>
      <c r="D327" s="627" t="s">
        <v>1746</v>
      </c>
      <c r="E327" s="627" t="s">
        <v>1747</v>
      </c>
      <c r="F327" s="644">
        <v>2</v>
      </c>
      <c r="G327" s="644">
        <v>33438</v>
      </c>
      <c r="H327" s="644">
        <v>1</v>
      </c>
      <c r="I327" s="644">
        <v>16719</v>
      </c>
      <c r="J327" s="644"/>
      <c r="K327" s="644"/>
      <c r="L327" s="644"/>
      <c r="M327" s="644"/>
      <c r="N327" s="644">
        <v>2</v>
      </c>
      <c r="O327" s="644">
        <v>33438</v>
      </c>
      <c r="P327" s="632">
        <v>1</v>
      </c>
      <c r="Q327" s="645">
        <v>16719</v>
      </c>
    </row>
    <row r="328" spans="1:17" ht="14.4" customHeight="1" x14ac:dyDescent="0.3">
      <c r="A328" s="626" t="s">
        <v>1774</v>
      </c>
      <c r="B328" s="627" t="s">
        <v>1424</v>
      </c>
      <c r="C328" s="627" t="s">
        <v>1402</v>
      </c>
      <c r="D328" s="627" t="s">
        <v>1777</v>
      </c>
      <c r="E328" s="627" t="s">
        <v>1778</v>
      </c>
      <c r="F328" s="644">
        <v>1</v>
      </c>
      <c r="G328" s="644">
        <v>3106.5</v>
      </c>
      <c r="H328" s="644">
        <v>1</v>
      </c>
      <c r="I328" s="644">
        <v>3106.5</v>
      </c>
      <c r="J328" s="644"/>
      <c r="K328" s="644"/>
      <c r="L328" s="644"/>
      <c r="M328" s="644"/>
      <c r="N328" s="644"/>
      <c r="O328" s="644"/>
      <c r="P328" s="632"/>
      <c r="Q328" s="645"/>
    </row>
    <row r="329" spans="1:17" ht="14.4" customHeight="1" x14ac:dyDescent="0.3">
      <c r="A329" s="626" t="s">
        <v>1774</v>
      </c>
      <c r="B329" s="627" t="s">
        <v>1424</v>
      </c>
      <c r="C329" s="627" t="s">
        <v>1402</v>
      </c>
      <c r="D329" s="627" t="s">
        <v>1641</v>
      </c>
      <c r="E329" s="627" t="s">
        <v>1642</v>
      </c>
      <c r="F329" s="644"/>
      <c r="G329" s="644"/>
      <c r="H329" s="644"/>
      <c r="I329" s="644"/>
      <c r="J329" s="644">
        <v>1</v>
      </c>
      <c r="K329" s="644">
        <v>380.86</v>
      </c>
      <c r="L329" s="644"/>
      <c r="M329" s="644">
        <v>380.86</v>
      </c>
      <c r="N329" s="644">
        <v>2</v>
      </c>
      <c r="O329" s="644">
        <v>761.72</v>
      </c>
      <c r="P329" s="632"/>
      <c r="Q329" s="645">
        <v>380.86</v>
      </c>
    </row>
    <row r="330" spans="1:17" ht="14.4" customHeight="1" x14ac:dyDescent="0.3">
      <c r="A330" s="626" t="s">
        <v>1774</v>
      </c>
      <c r="B330" s="627" t="s">
        <v>1424</v>
      </c>
      <c r="C330" s="627" t="s">
        <v>1402</v>
      </c>
      <c r="D330" s="627" t="s">
        <v>1458</v>
      </c>
      <c r="E330" s="627" t="s">
        <v>1459</v>
      </c>
      <c r="F330" s="644"/>
      <c r="G330" s="644"/>
      <c r="H330" s="644"/>
      <c r="I330" s="644"/>
      <c r="J330" s="644">
        <v>2</v>
      </c>
      <c r="K330" s="644">
        <v>2170.4</v>
      </c>
      <c r="L330" s="644"/>
      <c r="M330" s="644">
        <v>1085.2</v>
      </c>
      <c r="N330" s="644">
        <v>1</v>
      </c>
      <c r="O330" s="644">
        <v>1085.2</v>
      </c>
      <c r="P330" s="632"/>
      <c r="Q330" s="645">
        <v>1085.2</v>
      </c>
    </row>
    <row r="331" spans="1:17" ht="14.4" customHeight="1" x14ac:dyDescent="0.3">
      <c r="A331" s="626" t="s">
        <v>1774</v>
      </c>
      <c r="B331" s="627" t="s">
        <v>1424</v>
      </c>
      <c r="C331" s="627" t="s">
        <v>1402</v>
      </c>
      <c r="D331" s="627" t="s">
        <v>1643</v>
      </c>
      <c r="E331" s="627" t="s">
        <v>1644</v>
      </c>
      <c r="F331" s="644"/>
      <c r="G331" s="644"/>
      <c r="H331" s="644"/>
      <c r="I331" s="644"/>
      <c r="J331" s="644">
        <v>2</v>
      </c>
      <c r="K331" s="644">
        <v>26930.94</v>
      </c>
      <c r="L331" s="644"/>
      <c r="M331" s="644">
        <v>13465.47</v>
      </c>
      <c r="N331" s="644">
        <v>2</v>
      </c>
      <c r="O331" s="644">
        <v>26930.94</v>
      </c>
      <c r="P331" s="632"/>
      <c r="Q331" s="645">
        <v>13465.47</v>
      </c>
    </row>
    <row r="332" spans="1:17" ht="14.4" customHeight="1" x14ac:dyDescent="0.3">
      <c r="A332" s="626" t="s">
        <v>1774</v>
      </c>
      <c r="B332" s="627" t="s">
        <v>1424</v>
      </c>
      <c r="C332" s="627" t="s">
        <v>1402</v>
      </c>
      <c r="D332" s="627" t="s">
        <v>1563</v>
      </c>
      <c r="E332" s="627" t="s">
        <v>1564</v>
      </c>
      <c r="F332" s="644"/>
      <c r="G332" s="644"/>
      <c r="H332" s="644"/>
      <c r="I332" s="644"/>
      <c r="J332" s="644">
        <v>1</v>
      </c>
      <c r="K332" s="644">
        <v>9743.2000000000007</v>
      </c>
      <c r="L332" s="644"/>
      <c r="M332" s="644">
        <v>9743.2000000000007</v>
      </c>
      <c r="N332" s="644"/>
      <c r="O332" s="644"/>
      <c r="P332" s="632"/>
      <c r="Q332" s="645"/>
    </row>
    <row r="333" spans="1:17" ht="14.4" customHeight="1" x14ac:dyDescent="0.3">
      <c r="A333" s="626" t="s">
        <v>1774</v>
      </c>
      <c r="B333" s="627" t="s">
        <v>1424</v>
      </c>
      <c r="C333" s="627" t="s">
        <v>1402</v>
      </c>
      <c r="D333" s="627" t="s">
        <v>1779</v>
      </c>
      <c r="E333" s="627" t="s">
        <v>1780</v>
      </c>
      <c r="F333" s="644">
        <v>1</v>
      </c>
      <c r="G333" s="644">
        <v>17527.810000000001</v>
      </c>
      <c r="H333" s="644">
        <v>1</v>
      </c>
      <c r="I333" s="644">
        <v>17527.810000000001</v>
      </c>
      <c r="J333" s="644"/>
      <c r="K333" s="644"/>
      <c r="L333" s="644"/>
      <c r="M333" s="644"/>
      <c r="N333" s="644"/>
      <c r="O333" s="644"/>
      <c r="P333" s="632"/>
      <c r="Q333" s="645"/>
    </row>
    <row r="334" spans="1:17" ht="14.4" customHeight="1" x14ac:dyDescent="0.3">
      <c r="A334" s="626" t="s">
        <v>1774</v>
      </c>
      <c r="B334" s="627" t="s">
        <v>1424</v>
      </c>
      <c r="C334" s="627" t="s">
        <v>1402</v>
      </c>
      <c r="D334" s="627" t="s">
        <v>1750</v>
      </c>
      <c r="E334" s="627" t="s">
        <v>1751</v>
      </c>
      <c r="F334" s="644">
        <v>2</v>
      </c>
      <c r="G334" s="644">
        <v>620</v>
      </c>
      <c r="H334" s="644">
        <v>1</v>
      </c>
      <c r="I334" s="644">
        <v>310</v>
      </c>
      <c r="J334" s="644"/>
      <c r="K334" s="644"/>
      <c r="L334" s="644"/>
      <c r="M334" s="644"/>
      <c r="N334" s="644"/>
      <c r="O334" s="644"/>
      <c r="P334" s="632"/>
      <c r="Q334" s="645"/>
    </row>
    <row r="335" spans="1:17" ht="14.4" customHeight="1" x14ac:dyDescent="0.3">
      <c r="A335" s="626" t="s">
        <v>1774</v>
      </c>
      <c r="B335" s="627" t="s">
        <v>1424</v>
      </c>
      <c r="C335" s="627" t="s">
        <v>1402</v>
      </c>
      <c r="D335" s="627" t="s">
        <v>1781</v>
      </c>
      <c r="E335" s="627" t="s">
        <v>1710</v>
      </c>
      <c r="F335" s="644"/>
      <c r="G335" s="644"/>
      <c r="H335" s="644"/>
      <c r="I335" s="644"/>
      <c r="J335" s="644">
        <v>1</v>
      </c>
      <c r="K335" s="644">
        <v>8536.5499999999993</v>
      </c>
      <c r="L335" s="644"/>
      <c r="M335" s="644">
        <v>8536.5499999999993</v>
      </c>
      <c r="N335" s="644"/>
      <c r="O335" s="644"/>
      <c r="P335" s="632"/>
      <c r="Q335" s="645"/>
    </row>
    <row r="336" spans="1:17" ht="14.4" customHeight="1" x14ac:dyDescent="0.3">
      <c r="A336" s="626" t="s">
        <v>1774</v>
      </c>
      <c r="B336" s="627" t="s">
        <v>1424</v>
      </c>
      <c r="C336" s="627" t="s">
        <v>1402</v>
      </c>
      <c r="D336" s="627" t="s">
        <v>1647</v>
      </c>
      <c r="E336" s="627" t="s">
        <v>1648</v>
      </c>
      <c r="F336" s="644">
        <v>7</v>
      </c>
      <c r="G336" s="644">
        <v>132300</v>
      </c>
      <c r="H336" s="644">
        <v>1</v>
      </c>
      <c r="I336" s="644">
        <v>18900</v>
      </c>
      <c r="J336" s="644"/>
      <c r="K336" s="644"/>
      <c r="L336" s="644"/>
      <c r="M336" s="644"/>
      <c r="N336" s="644"/>
      <c r="O336" s="644"/>
      <c r="P336" s="632"/>
      <c r="Q336" s="645"/>
    </row>
    <row r="337" spans="1:17" ht="14.4" customHeight="1" x14ac:dyDescent="0.3">
      <c r="A337" s="626" t="s">
        <v>1774</v>
      </c>
      <c r="B337" s="627" t="s">
        <v>1424</v>
      </c>
      <c r="C337" s="627" t="s">
        <v>1402</v>
      </c>
      <c r="D337" s="627" t="s">
        <v>1782</v>
      </c>
      <c r="E337" s="627" t="s">
        <v>1783</v>
      </c>
      <c r="F337" s="644">
        <v>1</v>
      </c>
      <c r="G337" s="644">
        <v>952.21</v>
      </c>
      <c r="H337" s="644">
        <v>1</v>
      </c>
      <c r="I337" s="644">
        <v>952.21</v>
      </c>
      <c r="J337" s="644"/>
      <c r="K337" s="644"/>
      <c r="L337" s="644"/>
      <c r="M337" s="644"/>
      <c r="N337" s="644"/>
      <c r="O337" s="644"/>
      <c r="P337" s="632"/>
      <c r="Q337" s="645"/>
    </row>
    <row r="338" spans="1:17" ht="14.4" customHeight="1" x14ac:dyDescent="0.3">
      <c r="A338" s="626" t="s">
        <v>1774</v>
      </c>
      <c r="B338" s="627" t="s">
        <v>1424</v>
      </c>
      <c r="C338" s="627" t="s">
        <v>1402</v>
      </c>
      <c r="D338" s="627" t="s">
        <v>1651</v>
      </c>
      <c r="E338" s="627" t="s">
        <v>1652</v>
      </c>
      <c r="F338" s="644">
        <v>1</v>
      </c>
      <c r="G338" s="644">
        <v>8860.39</v>
      </c>
      <c r="H338" s="644">
        <v>1</v>
      </c>
      <c r="I338" s="644">
        <v>8860.39</v>
      </c>
      <c r="J338" s="644">
        <v>11</v>
      </c>
      <c r="K338" s="644">
        <v>97464.29</v>
      </c>
      <c r="L338" s="644">
        <v>11</v>
      </c>
      <c r="M338" s="644">
        <v>8860.39</v>
      </c>
      <c r="N338" s="644">
        <v>4</v>
      </c>
      <c r="O338" s="644">
        <v>35441.56</v>
      </c>
      <c r="P338" s="632">
        <v>4</v>
      </c>
      <c r="Q338" s="645">
        <v>8860.39</v>
      </c>
    </row>
    <row r="339" spans="1:17" ht="14.4" customHeight="1" x14ac:dyDescent="0.3">
      <c r="A339" s="626" t="s">
        <v>1774</v>
      </c>
      <c r="B339" s="627" t="s">
        <v>1424</v>
      </c>
      <c r="C339" s="627" t="s">
        <v>1402</v>
      </c>
      <c r="D339" s="627" t="s">
        <v>1784</v>
      </c>
      <c r="E339" s="627" t="s">
        <v>1785</v>
      </c>
      <c r="F339" s="644"/>
      <c r="G339" s="644"/>
      <c r="H339" s="644"/>
      <c r="I339" s="644"/>
      <c r="J339" s="644">
        <v>1</v>
      </c>
      <c r="K339" s="644">
        <v>4066.69</v>
      </c>
      <c r="L339" s="644"/>
      <c r="M339" s="644">
        <v>4066.69</v>
      </c>
      <c r="N339" s="644"/>
      <c r="O339" s="644"/>
      <c r="P339" s="632"/>
      <c r="Q339" s="645"/>
    </row>
    <row r="340" spans="1:17" ht="14.4" customHeight="1" x14ac:dyDescent="0.3">
      <c r="A340" s="626" t="s">
        <v>1774</v>
      </c>
      <c r="B340" s="627" t="s">
        <v>1424</v>
      </c>
      <c r="C340" s="627" t="s">
        <v>1402</v>
      </c>
      <c r="D340" s="627" t="s">
        <v>1786</v>
      </c>
      <c r="E340" s="627" t="s">
        <v>1787</v>
      </c>
      <c r="F340" s="644"/>
      <c r="G340" s="644"/>
      <c r="H340" s="644"/>
      <c r="I340" s="644"/>
      <c r="J340" s="644"/>
      <c r="K340" s="644"/>
      <c r="L340" s="644"/>
      <c r="M340" s="644"/>
      <c r="N340" s="644">
        <v>2</v>
      </c>
      <c r="O340" s="644">
        <v>2816.92</v>
      </c>
      <c r="P340" s="632"/>
      <c r="Q340" s="645">
        <v>1408.46</v>
      </c>
    </row>
    <row r="341" spans="1:17" ht="14.4" customHeight="1" x14ac:dyDescent="0.3">
      <c r="A341" s="626" t="s">
        <v>1774</v>
      </c>
      <c r="B341" s="627" t="s">
        <v>1424</v>
      </c>
      <c r="C341" s="627" t="s">
        <v>1402</v>
      </c>
      <c r="D341" s="627" t="s">
        <v>1788</v>
      </c>
      <c r="E341" s="627" t="s">
        <v>1789</v>
      </c>
      <c r="F341" s="644"/>
      <c r="G341" s="644"/>
      <c r="H341" s="644"/>
      <c r="I341" s="644"/>
      <c r="J341" s="644"/>
      <c r="K341" s="644"/>
      <c r="L341" s="644"/>
      <c r="M341" s="644"/>
      <c r="N341" s="644">
        <v>1</v>
      </c>
      <c r="O341" s="644">
        <v>741</v>
      </c>
      <c r="P341" s="632"/>
      <c r="Q341" s="645">
        <v>741</v>
      </c>
    </row>
    <row r="342" spans="1:17" ht="14.4" customHeight="1" x14ac:dyDescent="0.3">
      <c r="A342" s="626" t="s">
        <v>1774</v>
      </c>
      <c r="B342" s="627" t="s">
        <v>1424</v>
      </c>
      <c r="C342" s="627" t="s">
        <v>1407</v>
      </c>
      <c r="D342" s="627" t="s">
        <v>1462</v>
      </c>
      <c r="E342" s="627" t="s">
        <v>1463</v>
      </c>
      <c r="F342" s="644"/>
      <c r="G342" s="644"/>
      <c r="H342" s="644"/>
      <c r="I342" s="644"/>
      <c r="J342" s="644">
        <v>1</v>
      </c>
      <c r="K342" s="644">
        <v>37</v>
      </c>
      <c r="L342" s="644"/>
      <c r="M342" s="644">
        <v>37</v>
      </c>
      <c r="N342" s="644"/>
      <c r="O342" s="644"/>
      <c r="P342" s="632"/>
      <c r="Q342" s="645"/>
    </row>
    <row r="343" spans="1:17" ht="14.4" customHeight="1" x14ac:dyDescent="0.3">
      <c r="A343" s="626" t="s">
        <v>1774</v>
      </c>
      <c r="B343" s="627" t="s">
        <v>1424</v>
      </c>
      <c r="C343" s="627" t="s">
        <v>1407</v>
      </c>
      <c r="D343" s="627" t="s">
        <v>1466</v>
      </c>
      <c r="E343" s="627" t="s">
        <v>1467</v>
      </c>
      <c r="F343" s="644">
        <v>1</v>
      </c>
      <c r="G343" s="644">
        <v>155</v>
      </c>
      <c r="H343" s="644">
        <v>1</v>
      </c>
      <c r="I343" s="644">
        <v>155</v>
      </c>
      <c r="J343" s="644"/>
      <c r="K343" s="644"/>
      <c r="L343" s="644"/>
      <c r="M343" s="644"/>
      <c r="N343" s="644"/>
      <c r="O343" s="644"/>
      <c r="P343" s="632"/>
      <c r="Q343" s="645"/>
    </row>
    <row r="344" spans="1:17" ht="14.4" customHeight="1" x14ac:dyDescent="0.3">
      <c r="A344" s="626" t="s">
        <v>1774</v>
      </c>
      <c r="B344" s="627" t="s">
        <v>1424</v>
      </c>
      <c r="C344" s="627" t="s">
        <v>1407</v>
      </c>
      <c r="D344" s="627" t="s">
        <v>1468</v>
      </c>
      <c r="E344" s="627" t="s">
        <v>1469</v>
      </c>
      <c r="F344" s="644">
        <v>2</v>
      </c>
      <c r="G344" s="644">
        <v>374</v>
      </c>
      <c r="H344" s="644">
        <v>1</v>
      </c>
      <c r="I344" s="644">
        <v>187</v>
      </c>
      <c r="J344" s="644">
        <v>1</v>
      </c>
      <c r="K344" s="644">
        <v>187</v>
      </c>
      <c r="L344" s="644">
        <v>0.5</v>
      </c>
      <c r="M344" s="644">
        <v>187</v>
      </c>
      <c r="N344" s="644">
        <v>1</v>
      </c>
      <c r="O344" s="644">
        <v>188</v>
      </c>
      <c r="P344" s="632">
        <v>0.50267379679144386</v>
      </c>
      <c r="Q344" s="645">
        <v>188</v>
      </c>
    </row>
    <row r="345" spans="1:17" ht="14.4" customHeight="1" x14ac:dyDescent="0.3">
      <c r="A345" s="626" t="s">
        <v>1774</v>
      </c>
      <c r="B345" s="627" t="s">
        <v>1424</v>
      </c>
      <c r="C345" s="627" t="s">
        <v>1407</v>
      </c>
      <c r="D345" s="627" t="s">
        <v>1470</v>
      </c>
      <c r="E345" s="627" t="s">
        <v>1471</v>
      </c>
      <c r="F345" s="644">
        <v>2</v>
      </c>
      <c r="G345" s="644">
        <v>256</v>
      </c>
      <c r="H345" s="644">
        <v>1</v>
      </c>
      <c r="I345" s="644">
        <v>128</v>
      </c>
      <c r="J345" s="644"/>
      <c r="K345" s="644"/>
      <c r="L345" s="644"/>
      <c r="M345" s="644"/>
      <c r="N345" s="644"/>
      <c r="O345" s="644"/>
      <c r="P345" s="632"/>
      <c r="Q345" s="645"/>
    </row>
    <row r="346" spans="1:17" ht="14.4" customHeight="1" x14ac:dyDescent="0.3">
      <c r="A346" s="626" t="s">
        <v>1774</v>
      </c>
      <c r="B346" s="627" t="s">
        <v>1424</v>
      </c>
      <c r="C346" s="627" t="s">
        <v>1407</v>
      </c>
      <c r="D346" s="627" t="s">
        <v>1472</v>
      </c>
      <c r="E346" s="627" t="s">
        <v>1473</v>
      </c>
      <c r="F346" s="644">
        <v>3</v>
      </c>
      <c r="G346" s="644">
        <v>669</v>
      </c>
      <c r="H346" s="644">
        <v>1</v>
      </c>
      <c r="I346" s="644">
        <v>223</v>
      </c>
      <c r="J346" s="644">
        <v>5</v>
      </c>
      <c r="K346" s="644">
        <v>1120</v>
      </c>
      <c r="L346" s="644">
        <v>1.6741405082212257</v>
      </c>
      <c r="M346" s="644">
        <v>224</v>
      </c>
      <c r="N346" s="644"/>
      <c r="O346" s="644"/>
      <c r="P346" s="632"/>
      <c r="Q346" s="645"/>
    </row>
    <row r="347" spans="1:17" ht="14.4" customHeight="1" x14ac:dyDescent="0.3">
      <c r="A347" s="626" t="s">
        <v>1774</v>
      </c>
      <c r="B347" s="627" t="s">
        <v>1424</v>
      </c>
      <c r="C347" s="627" t="s">
        <v>1407</v>
      </c>
      <c r="D347" s="627" t="s">
        <v>1478</v>
      </c>
      <c r="E347" s="627" t="s">
        <v>1479</v>
      </c>
      <c r="F347" s="644">
        <v>72</v>
      </c>
      <c r="G347" s="644">
        <v>16200</v>
      </c>
      <c r="H347" s="644">
        <v>1</v>
      </c>
      <c r="I347" s="644">
        <v>225</v>
      </c>
      <c r="J347" s="644">
        <v>58</v>
      </c>
      <c r="K347" s="644">
        <v>13108</v>
      </c>
      <c r="L347" s="644">
        <v>0.80913580246913586</v>
      </c>
      <c r="M347" s="644">
        <v>226</v>
      </c>
      <c r="N347" s="644">
        <v>73</v>
      </c>
      <c r="O347" s="644">
        <v>16571</v>
      </c>
      <c r="P347" s="632">
        <v>1.0229012345679012</v>
      </c>
      <c r="Q347" s="645">
        <v>227</v>
      </c>
    </row>
    <row r="348" spans="1:17" ht="14.4" customHeight="1" x14ac:dyDescent="0.3">
      <c r="A348" s="626" t="s">
        <v>1774</v>
      </c>
      <c r="B348" s="627" t="s">
        <v>1424</v>
      </c>
      <c r="C348" s="627" t="s">
        <v>1407</v>
      </c>
      <c r="D348" s="627" t="s">
        <v>1480</v>
      </c>
      <c r="E348" s="627" t="s">
        <v>1481</v>
      </c>
      <c r="F348" s="644">
        <v>11</v>
      </c>
      <c r="G348" s="644">
        <v>6886</v>
      </c>
      <c r="H348" s="644">
        <v>1</v>
      </c>
      <c r="I348" s="644">
        <v>626</v>
      </c>
      <c r="J348" s="644">
        <v>7</v>
      </c>
      <c r="K348" s="644">
        <v>4382</v>
      </c>
      <c r="L348" s="644">
        <v>0.63636363636363635</v>
      </c>
      <c r="M348" s="644">
        <v>626</v>
      </c>
      <c r="N348" s="644">
        <v>7</v>
      </c>
      <c r="O348" s="644">
        <v>4403</v>
      </c>
      <c r="P348" s="632">
        <v>0.63941330235259952</v>
      </c>
      <c r="Q348" s="645">
        <v>629</v>
      </c>
    </row>
    <row r="349" spans="1:17" ht="14.4" customHeight="1" x14ac:dyDescent="0.3">
      <c r="A349" s="626" t="s">
        <v>1774</v>
      </c>
      <c r="B349" s="627" t="s">
        <v>1424</v>
      </c>
      <c r="C349" s="627" t="s">
        <v>1407</v>
      </c>
      <c r="D349" s="627" t="s">
        <v>1488</v>
      </c>
      <c r="E349" s="627" t="s">
        <v>1489</v>
      </c>
      <c r="F349" s="644">
        <v>20</v>
      </c>
      <c r="G349" s="644">
        <v>7000</v>
      </c>
      <c r="H349" s="644">
        <v>1</v>
      </c>
      <c r="I349" s="644">
        <v>350</v>
      </c>
      <c r="J349" s="644">
        <v>33</v>
      </c>
      <c r="K349" s="644">
        <v>11550</v>
      </c>
      <c r="L349" s="644">
        <v>1.65</v>
      </c>
      <c r="M349" s="644">
        <v>350</v>
      </c>
      <c r="N349" s="644">
        <v>33</v>
      </c>
      <c r="O349" s="644">
        <v>11682</v>
      </c>
      <c r="P349" s="632">
        <v>1.6688571428571428</v>
      </c>
      <c r="Q349" s="645">
        <v>354</v>
      </c>
    </row>
    <row r="350" spans="1:17" ht="14.4" customHeight="1" x14ac:dyDescent="0.3">
      <c r="A350" s="626" t="s">
        <v>1774</v>
      </c>
      <c r="B350" s="627" t="s">
        <v>1424</v>
      </c>
      <c r="C350" s="627" t="s">
        <v>1407</v>
      </c>
      <c r="D350" s="627" t="s">
        <v>1655</v>
      </c>
      <c r="E350" s="627" t="s">
        <v>1656</v>
      </c>
      <c r="F350" s="644"/>
      <c r="G350" s="644"/>
      <c r="H350" s="644"/>
      <c r="I350" s="644"/>
      <c r="J350" s="644">
        <v>1</v>
      </c>
      <c r="K350" s="644">
        <v>4166</v>
      </c>
      <c r="L350" s="644"/>
      <c r="M350" s="644">
        <v>4166</v>
      </c>
      <c r="N350" s="644">
        <v>2</v>
      </c>
      <c r="O350" s="644">
        <v>8346</v>
      </c>
      <c r="P350" s="632"/>
      <c r="Q350" s="645">
        <v>4173</v>
      </c>
    </row>
    <row r="351" spans="1:17" ht="14.4" customHeight="1" x14ac:dyDescent="0.3">
      <c r="A351" s="626" t="s">
        <v>1774</v>
      </c>
      <c r="B351" s="627" t="s">
        <v>1424</v>
      </c>
      <c r="C351" s="627" t="s">
        <v>1407</v>
      </c>
      <c r="D351" s="627" t="s">
        <v>1657</v>
      </c>
      <c r="E351" s="627" t="s">
        <v>1658</v>
      </c>
      <c r="F351" s="644">
        <v>5</v>
      </c>
      <c r="G351" s="644">
        <v>1415</v>
      </c>
      <c r="H351" s="644">
        <v>1</v>
      </c>
      <c r="I351" s="644">
        <v>283</v>
      </c>
      <c r="J351" s="644">
        <v>16</v>
      </c>
      <c r="K351" s="644">
        <v>4528</v>
      </c>
      <c r="L351" s="644">
        <v>3.2</v>
      </c>
      <c r="M351" s="644">
        <v>283</v>
      </c>
      <c r="N351" s="644">
        <v>6</v>
      </c>
      <c r="O351" s="644">
        <v>1704</v>
      </c>
      <c r="P351" s="632">
        <v>1.2042402826855123</v>
      </c>
      <c r="Q351" s="645">
        <v>284</v>
      </c>
    </row>
    <row r="352" spans="1:17" ht="14.4" customHeight="1" x14ac:dyDescent="0.3">
      <c r="A352" s="626" t="s">
        <v>1774</v>
      </c>
      <c r="B352" s="627" t="s">
        <v>1424</v>
      </c>
      <c r="C352" s="627" t="s">
        <v>1407</v>
      </c>
      <c r="D352" s="627" t="s">
        <v>1659</v>
      </c>
      <c r="E352" s="627" t="s">
        <v>1660</v>
      </c>
      <c r="F352" s="644">
        <v>3</v>
      </c>
      <c r="G352" s="644">
        <v>18960</v>
      </c>
      <c r="H352" s="644">
        <v>1</v>
      </c>
      <c r="I352" s="644">
        <v>6320</v>
      </c>
      <c r="J352" s="644">
        <v>11</v>
      </c>
      <c r="K352" s="644">
        <v>69542</v>
      </c>
      <c r="L352" s="644">
        <v>3.6678270042194092</v>
      </c>
      <c r="M352" s="644">
        <v>6322</v>
      </c>
      <c r="N352" s="644">
        <v>4</v>
      </c>
      <c r="O352" s="644">
        <v>25324</v>
      </c>
      <c r="P352" s="632">
        <v>1.3356540084388187</v>
      </c>
      <c r="Q352" s="645">
        <v>6331</v>
      </c>
    </row>
    <row r="353" spans="1:17" ht="14.4" customHeight="1" x14ac:dyDescent="0.3">
      <c r="A353" s="626" t="s">
        <v>1774</v>
      </c>
      <c r="B353" s="627" t="s">
        <v>1424</v>
      </c>
      <c r="C353" s="627" t="s">
        <v>1407</v>
      </c>
      <c r="D353" s="627" t="s">
        <v>1661</v>
      </c>
      <c r="E353" s="627" t="s">
        <v>1662</v>
      </c>
      <c r="F353" s="644">
        <v>10</v>
      </c>
      <c r="G353" s="644">
        <v>15750</v>
      </c>
      <c r="H353" s="644">
        <v>1</v>
      </c>
      <c r="I353" s="644">
        <v>1575</v>
      </c>
      <c r="J353" s="644">
        <v>16</v>
      </c>
      <c r="K353" s="644">
        <v>25232</v>
      </c>
      <c r="L353" s="644">
        <v>1.6020317460317461</v>
      </c>
      <c r="M353" s="644">
        <v>1577</v>
      </c>
      <c r="N353" s="644">
        <v>11</v>
      </c>
      <c r="O353" s="644">
        <v>17424</v>
      </c>
      <c r="P353" s="632">
        <v>1.1062857142857143</v>
      </c>
      <c r="Q353" s="645">
        <v>1584</v>
      </c>
    </row>
    <row r="354" spans="1:17" ht="14.4" customHeight="1" x14ac:dyDescent="0.3">
      <c r="A354" s="626" t="s">
        <v>1774</v>
      </c>
      <c r="B354" s="627" t="s">
        <v>1424</v>
      </c>
      <c r="C354" s="627" t="s">
        <v>1407</v>
      </c>
      <c r="D354" s="627" t="s">
        <v>1575</v>
      </c>
      <c r="E354" s="627" t="s">
        <v>1576</v>
      </c>
      <c r="F354" s="644">
        <v>18</v>
      </c>
      <c r="G354" s="644">
        <v>20592</v>
      </c>
      <c r="H354" s="644">
        <v>1</v>
      </c>
      <c r="I354" s="644">
        <v>1144</v>
      </c>
      <c r="J354" s="644">
        <v>14</v>
      </c>
      <c r="K354" s="644">
        <v>16030</v>
      </c>
      <c r="L354" s="644">
        <v>0.7784576534576535</v>
      </c>
      <c r="M354" s="644">
        <v>1145</v>
      </c>
      <c r="N354" s="644">
        <v>9</v>
      </c>
      <c r="O354" s="644">
        <v>10350</v>
      </c>
      <c r="P354" s="632">
        <v>0.5026223776223776</v>
      </c>
      <c r="Q354" s="645">
        <v>1150</v>
      </c>
    </row>
    <row r="355" spans="1:17" ht="14.4" customHeight="1" x14ac:dyDescent="0.3">
      <c r="A355" s="626" t="s">
        <v>1774</v>
      </c>
      <c r="B355" s="627" t="s">
        <v>1424</v>
      </c>
      <c r="C355" s="627" t="s">
        <v>1407</v>
      </c>
      <c r="D355" s="627" t="s">
        <v>1577</v>
      </c>
      <c r="E355" s="627" t="s">
        <v>1578</v>
      </c>
      <c r="F355" s="644"/>
      <c r="G355" s="644"/>
      <c r="H355" s="644"/>
      <c r="I355" s="644"/>
      <c r="J355" s="644">
        <v>1</v>
      </c>
      <c r="K355" s="644">
        <v>4788</v>
      </c>
      <c r="L355" s="644"/>
      <c r="M355" s="644">
        <v>4788</v>
      </c>
      <c r="N355" s="644"/>
      <c r="O355" s="644"/>
      <c r="P355" s="632"/>
      <c r="Q355" s="645"/>
    </row>
    <row r="356" spans="1:17" ht="14.4" customHeight="1" x14ac:dyDescent="0.3">
      <c r="A356" s="626" t="s">
        <v>1774</v>
      </c>
      <c r="B356" s="627" t="s">
        <v>1424</v>
      </c>
      <c r="C356" s="627" t="s">
        <v>1407</v>
      </c>
      <c r="D356" s="627" t="s">
        <v>1663</v>
      </c>
      <c r="E356" s="627" t="s">
        <v>1664</v>
      </c>
      <c r="F356" s="644"/>
      <c r="G356" s="644"/>
      <c r="H356" s="644"/>
      <c r="I356" s="644"/>
      <c r="J356" s="644">
        <v>2</v>
      </c>
      <c r="K356" s="644">
        <v>7724</v>
      </c>
      <c r="L356" s="644"/>
      <c r="M356" s="644">
        <v>3862</v>
      </c>
      <c r="N356" s="644">
        <v>3</v>
      </c>
      <c r="O356" s="644">
        <v>11601</v>
      </c>
      <c r="P356" s="632"/>
      <c r="Q356" s="645">
        <v>3867</v>
      </c>
    </row>
    <row r="357" spans="1:17" ht="14.4" customHeight="1" x14ac:dyDescent="0.3">
      <c r="A357" s="626" t="s">
        <v>1774</v>
      </c>
      <c r="B357" s="627" t="s">
        <v>1424</v>
      </c>
      <c r="C357" s="627" t="s">
        <v>1407</v>
      </c>
      <c r="D357" s="627" t="s">
        <v>1665</v>
      </c>
      <c r="E357" s="627" t="s">
        <v>1666</v>
      </c>
      <c r="F357" s="644">
        <v>1</v>
      </c>
      <c r="G357" s="644">
        <v>5210</v>
      </c>
      <c r="H357" s="644">
        <v>1</v>
      </c>
      <c r="I357" s="644">
        <v>5210</v>
      </c>
      <c r="J357" s="644">
        <v>1</v>
      </c>
      <c r="K357" s="644">
        <v>5212</v>
      </c>
      <c r="L357" s="644">
        <v>1.000383877159309</v>
      </c>
      <c r="M357" s="644">
        <v>5212</v>
      </c>
      <c r="N357" s="644">
        <v>1</v>
      </c>
      <c r="O357" s="644">
        <v>5219</v>
      </c>
      <c r="P357" s="632">
        <v>1.0017274472168907</v>
      </c>
      <c r="Q357" s="645">
        <v>5219</v>
      </c>
    </row>
    <row r="358" spans="1:17" ht="14.4" customHeight="1" x14ac:dyDescent="0.3">
      <c r="A358" s="626" t="s">
        <v>1774</v>
      </c>
      <c r="B358" s="627" t="s">
        <v>1424</v>
      </c>
      <c r="C358" s="627" t="s">
        <v>1407</v>
      </c>
      <c r="D358" s="627" t="s">
        <v>1667</v>
      </c>
      <c r="E358" s="627" t="s">
        <v>1668</v>
      </c>
      <c r="F358" s="644"/>
      <c r="G358" s="644"/>
      <c r="H358" s="644"/>
      <c r="I358" s="644"/>
      <c r="J358" s="644">
        <v>1</v>
      </c>
      <c r="K358" s="644">
        <v>7928</v>
      </c>
      <c r="L358" s="644"/>
      <c r="M358" s="644">
        <v>7928</v>
      </c>
      <c r="N358" s="644"/>
      <c r="O358" s="644"/>
      <c r="P358" s="632"/>
      <c r="Q358" s="645"/>
    </row>
    <row r="359" spans="1:17" ht="14.4" customHeight="1" x14ac:dyDescent="0.3">
      <c r="A359" s="626" t="s">
        <v>1774</v>
      </c>
      <c r="B359" s="627" t="s">
        <v>1424</v>
      </c>
      <c r="C359" s="627" t="s">
        <v>1407</v>
      </c>
      <c r="D359" s="627" t="s">
        <v>1671</v>
      </c>
      <c r="E359" s="627" t="s">
        <v>1672</v>
      </c>
      <c r="F359" s="644">
        <v>1</v>
      </c>
      <c r="G359" s="644">
        <v>1702</v>
      </c>
      <c r="H359" s="644">
        <v>1</v>
      </c>
      <c r="I359" s="644">
        <v>1702</v>
      </c>
      <c r="J359" s="644">
        <v>3</v>
      </c>
      <c r="K359" s="644">
        <v>5112</v>
      </c>
      <c r="L359" s="644">
        <v>3.0035252643948298</v>
      </c>
      <c r="M359" s="644">
        <v>1704</v>
      </c>
      <c r="N359" s="644"/>
      <c r="O359" s="644"/>
      <c r="P359" s="632"/>
      <c r="Q359" s="645"/>
    </row>
    <row r="360" spans="1:17" ht="14.4" customHeight="1" x14ac:dyDescent="0.3">
      <c r="A360" s="626" t="s">
        <v>1774</v>
      </c>
      <c r="B360" s="627" t="s">
        <v>1424</v>
      </c>
      <c r="C360" s="627" t="s">
        <v>1407</v>
      </c>
      <c r="D360" s="627" t="s">
        <v>1496</v>
      </c>
      <c r="E360" s="627" t="s">
        <v>1497</v>
      </c>
      <c r="F360" s="644">
        <v>61</v>
      </c>
      <c r="G360" s="644">
        <v>78934</v>
      </c>
      <c r="H360" s="644">
        <v>1</v>
      </c>
      <c r="I360" s="644">
        <v>1294</v>
      </c>
      <c r="J360" s="644">
        <v>54</v>
      </c>
      <c r="K360" s="644">
        <v>69876</v>
      </c>
      <c r="L360" s="644">
        <v>0.88524590163934425</v>
      </c>
      <c r="M360" s="644">
        <v>1294</v>
      </c>
      <c r="N360" s="644">
        <v>57</v>
      </c>
      <c r="O360" s="644">
        <v>73929</v>
      </c>
      <c r="P360" s="632">
        <v>0.93659259634631464</v>
      </c>
      <c r="Q360" s="645">
        <v>1297</v>
      </c>
    </row>
    <row r="361" spans="1:17" ht="14.4" customHeight="1" x14ac:dyDescent="0.3">
      <c r="A361" s="626" t="s">
        <v>1774</v>
      </c>
      <c r="B361" s="627" t="s">
        <v>1424</v>
      </c>
      <c r="C361" s="627" t="s">
        <v>1407</v>
      </c>
      <c r="D361" s="627" t="s">
        <v>1498</v>
      </c>
      <c r="E361" s="627" t="s">
        <v>1499</v>
      </c>
      <c r="F361" s="644">
        <v>56</v>
      </c>
      <c r="G361" s="644">
        <v>65968</v>
      </c>
      <c r="H361" s="644">
        <v>1</v>
      </c>
      <c r="I361" s="644">
        <v>1178</v>
      </c>
      <c r="J361" s="644">
        <v>49</v>
      </c>
      <c r="K361" s="644">
        <v>57722</v>
      </c>
      <c r="L361" s="644">
        <v>0.875</v>
      </c>
      <c r="M361" s="644">
        <v>1178</v>
      </c>
      <c r="N361" s="644">
        <v>46</v>
      </c>
      <c r="O361" s="644">
        <v>54280</v>
      </c>
      <c r="P361" s="632">
        <v>0.82282318699975743</v>
      </c>
      <c r="Q361" s="645">
        <v>1180</v>
      </c>
    </row>
    <row r="362" spans="1:17" ht="14.4" customHeight="1" x14ac:dyDescent="0.3">
      <c r="A362" s="626" t="s">
        <v>1774</v>
      </c>
      <c r="B362" s="627" t="s">
        <v>1424</v>
      </c>
      <c r="C362" s="627" t="s">
        <v>1407</v>
      </c>
      <c r="D362" s="627" t="s">
        <v>1500</v>
      </c>
      <c r="E362" s="627" t="s">
        <v>1501</v>
      </c>
      <c r="F362" s="644">
        <v>1</v>
      </c>
      <c r="G362" s="644">
        <v>5157</v>
      </c>
      <c r="H362" s="644">
        <v>1</v>
      </c>
      <c r="I362" s="644">
        <v>5157</v>
      </c>
      <c r="J362" s="644">
        <v>2</v>
      </c>
      <c r="K362" s="644">
        <v>10316</v>
      </c>
      <c r="L362" s="644">
        <v>2.000387822377351</v>
      </c>
      <c r="M362" s="644">
        <v>5158</v>
      </c>
      <c r="N362" s="644"/>
      <c r="O362" s="644"/>
      <c r="P362" s="632"/>
      <c r="Q362" s="645"/>
    </row>
    <row r="363" spans="1:17" ht="14.4" customHeight="1" x14ac:dyDescent="0.3">
      <c r="A363" s="626" t="s">
        <v>1774</v>
      </c>
      <c r="B363" s="627" t="s">
        <v>1424</v>
      </c>
      <c r="C363" s="627" t="s">
        <v>1407</v>
      </c>
      <c r="D363" s="627" t="s">
        <v>1673</v>
      </c>
      <c r="E363" s="627" t="s">
        <v>1674</v>
      </c>
      <c r="F363" s="644">
        <v>1</v>
      </c>
      <c r="G363" s="644">
        <v>801</v>
      </c>
      <c r="H363" s="644">
        <v>1</v>
      </c>
      <c r="I363" s="644">
        <v>801</v>
      </c>
      <c r="J363" s="644">
        <v>2</v>
      </c>
      <c r="K363" s="644">
        <v>1604</v>
      </c>
      <c r="L363" s="644">
        <v>2.0024968789013733</v>
      </c>
      <c r="M363" s="644">
        <v>802</v>
      </c>
      <c r="N363" s="644">
        <v>3</v>
      </c>
      <c r="O363" s="644">
        <v>2424</v>
      </c>
      <c r="P363" s="632">
        <v>3.0262172284644193</v>
      </c>
      <c r="Q363" s="645">
        <v>808</v>
      </c>
    </row>
    <row r="364" spans="1:17" ht="14.4" customHeight="1" x14ac:dyDescent="0.3">
      <c r="A364" s="626" t="s">
        <v>1774</v>
      </c>
      <c r="B364" s="627" t="s">
        <v>1424</v>
      </c>
      <c r="C364" s="627" t="s">
        <v>1407</v>
      </c>
      <c r="D364" s="627" t="s">
        <v>1508</v>
      </c>
      <c r="E364" s="627" t="s">
        <v>1509</v>
      </c>
      <c r="F364" s="644">
        <v>469</v>
      </c>
      <c r="G364" s="644">
        <v>83013</v>
      </c>
      <c r="H364" s="644">
        <v>1</v>
      </c>
      <c r="I364" s="644">
        <v>177</v>
      </c>
      <c r="J364" s="644">
        <v>403</v>
      </c>
      <c r="K364" s="644">
        <v>71734</v>
      </c>
      <c r="L364" s="644">
        <v>0.8641297146230108</v>
      </c>
      <c r="M364" s="644">
        <v>178</v>
      </c>
      <c r="N364" s="644">
        <v>413</v>
      </c>
      <c r="O364" s="644">
        <v>73927</v>
      </c>
      <c r="P364" s="632">
        <v>0.89054726368159209</v>
      </c>
      <c r="Q364" s="645">
        <v>179</v>
      </c>
    </row>
    <row r="365" spans="1:17" ht="14.4" customHeight="1" x14ac:dyDescent="0.3">
      <c r="A365" s="626" t="s">
        <v>1774</v>
      </c>
      <c r="B365" s="627" t="s">
        <v>1424</v>
      </c>
      <c r="C365" s="627" t="s">
        <v>1407</v>
      </c>
      <c r="D365" s="627" t="s">
        <v>1510</v>
      </c>
      <c r="E365" s="627" t="s">
        <v>1511</v>
      </c>
      <c r="F365" s="644">
        <v>21</v>
      </c>
      <c r="G365" s="644">
        <v>43029</v>
      </c>
      <c r="H365" s="644">
        <v>1</v>
      </c>
      <c r="I365" s="644">
        <v>2049</v>
      </c>
      <c r="J365" s="644">
        <v>18</v>
      </c>
      <c r="K365" s="644">
        <v>36900</v>
      </c>
      <c r="L365" s="644">
        <v>0.85756117966952516</v>
      </c>
      <c r="M365" s="644">
        <v>2050</v>
      </c>
      <c r="N365" s="644">
        <v>13</v>
      </c>
      <c r="O365" s="644">
        <v>26689</v>
      </c>
      <c r="P365" s="632">
        <v>0.62025610634688233</v>
      </c>
      <c r="Q365" s="645">
        <v>2053</v>
      </c>
    </row>
    <row r="366" spans="1:17" ht="14.4" customHeight="1" x14ac:dyDescent="0.3">
      <c r="A366" s="626" t="s">
        <v>1774</v>
      </c>
      <c r="B366" s="627" t="s">
        <v>1424</v>
      </c>
      <c r="C366" s="627" t="s">
        <v>1407</v>
      </c>
      <c r="D366" s="627" t="s">
        <v>1516</v>
      </c>
      <c r="E366" s="627" t="s">
        <v>1517</v>
      </c>
      <c r="F366" s="644">
        <v>1</v>
      </c>
      <c r="G366" s="644">
        <v>2737</v>
      </c>
      <c r="H366" s="644">
        <v>1</v>
      </c>
      <c r="I366" s="644">
        <v>2737</v>
      </c>
      <c r="J366" s="644"/>
      <c r="K366" s="644"/>
      <c r="L366" s="644"/>
      <c r="M366" s="644"/>
      <c r="N366" s="644">
        <v>2</v>
      </c>
      <c r="O366" s="644">
        <v>5480</v>
      </c>
      <c r="P366" s="632">
        <v>2.0021921812203143</v>
      </c>
      <c r="Q366" s="645">
        <v>2740</v>
      </c>
    </row>
    <row r="367" spans="1:17" ht="14.4" customHeight="1" x14ac:dyDescent="0.3">
      <c r="A367" s="626" t="s">
        <v>1774</v>
      </c>
      <c r="B367" s="627" t="s">
        <v>1424</v>
      </c>
      <c r="C367" s="627" t="s">
        <v>1407</v>
      </c>
      <c r="D367" s="627" t="s">
        <v>1518</v>
      </c>
      <c r="E367" s="627" t="s">
        <v>1519</v>
      </c>
      <c r="F367" s="644"/>
      <c r="G367" s="644"/>
      <c r="H367" s="644"/>
      <c r="I367" s="644"/>
      <c r="J367" s="644">
        <v>1</v>
      </c>
      <c r="K367" s="644">
        <v>5270</v>
      </c>
      <c r="L367" s="644"/>
      <c r="M367" s="644">
        <v>5270</v>
      </c>
      <c r="N367" s="644">
        <v>2</v>
      </c>
      <c r="O367" s="644">
        <v>10548</v>
      </c>
      <c r="P367" s="632"/>
      <c r="Q367" s="645">
        <v>5274</v>
      </c>
    </row>
    <row r="368" spans="1:17" ht="14.4" customHeight="1" x14ac:dyDescent="0.3">
      <c r="A368" s="626" t="s">
        <v>1774</v>
      </c>
      <c r="B368" s="627" t="s">
        <v>1424</v>
      </c>
      <c r="C368" s="627" t="s">
        <v>1407</v>
      </c>
      <c r="D368" s="627" t="s">
        <v>1522</v>
      </c>
      <c r="E368" s="627" t="s">
        <v>1523</v>
      </c>
      <c r="F368" s="644">
        <v>8</v>
      </c>
      <c r="G368" s="644">
        <v>5400</v>
      </c>
      <c r="H368" s="644">
        <v>1</v>
      </c>
      <c r="I368" s="644">
        <v>675</v>
      </c>
      <c r="J368" s="644">
        <v>3</v>
      </c>
      <c r="K368" s="644">
        <v>2025</v>
      </c>
      <c r="L368" s="644">
        <v>0.375</v>
      </c>
      <c r="M368" s="644">
        <v>675</v>
      </c>
      <c r="N368" s="644">
        <v>5</v>
      </c>
      <c r="O368" s="644">
        <v>3390</v>
      </c>
      <c r="P368" s="632">
        <v>0.62777777777777777</v>
      </c>
      <c r="Q368" s="645">
        <v>678</v>
      </c>
    </row>
    <row r="369" spans="1:17" ht="14.4" customHeight="1" x14ac:dyDescent="0.3">
      <c r="A369" s="626" t="s">
        <v>1774</v>
      </c>
      <c r="B369" s="627" t="s">
        <v>1424</v>
      </c>
      <c r="C369" s="627" t="s">
        <v>1407</v>
      </c>
      <c r="D369" s="627" t="s">
        <v>1526</v>
      </c>
      <c r="E369" s="627" t="s">
        <v>1527</v>
      </c>
      <c r="F369" s="644">
        <v>6</v>
      </c>
      <c r="G369" s="644">
        <v>930</v>
      </c>
      <c r="H369" s="644">
        <v>1</v>
      </c>
      <c r="I369" s="644">
        <v>155</v>
      </c>
      <c r="J369" s="644">
        <v>7</v>
      </c>
      <c r="K369" s="644">
        <v>1085</v>
      </c>
      <c r="L369" s="644">
        <v>1.1666666666666667</v>
      </c>
      <c r="M369" s="644">
        <v>155</v>
      </c>
      <c r="N369" s="644">
        <v>7</v>
      </c>
      <c r="O369" s="644">
        <v>1092</v>
      </c>
      <c r="P369" s="632">
        <v>1.1741935483870967</v>
      </c>
      <c r="Q369" s="645">
        <v>156</v>
      </c>
    </row>
    <row r="370" spans="1:17" ht="14.4" customHeight="1" x14ac:dyDescent="0.3">
      <c r="A370" s="626" t="s">
        <v>1774</v>
      </c>
      <c r="B370" s="627" t="s">
        <v>1424</v>
      </c>
      <c r="C370" s="627" t="s">
        <v>1407</v>
      </c>
      <c r="D370" s="627" t="s">
        <v>1528</v>
      </c>
      <c r="E370" s="627" t="s">
        <v>1529</v>
      </c>
      <c r="F370" s="644">
        <v>3</v>
      </c>
      <c r="G370" s="644">
        <v>597</v>
      </c>
      <c r="H370" s="644">
        <v>1</v>
      </c>
      <c r="I370" s="644">
        <v>199</v>
      </c>
      <c r="J370" s="644"/>
      <c r="K370" s="644"/>
      <c r="L370" s="644"/>
      <c r="M370" s="644"/>
      <c r="N370" s="644"/>
      <c r="O370" s="644"/>
      <c r="P370" s="632"/>
      <c r="Q370" s="645"/>
    </row>
    <row r="371" spans="1:17" ht="14.4" customHeight="1" x14ac:dyDescent="0.3">
      <c r="A371" s="626" t="s">
        <v>1774</v>
      </c>
      <c r="B371" s="627" t="s">
        <v>1424</v>
      </c>
      <c r="C371" s="627" t="s">
        <v>1407</v>
      </c>
      <c r="D371" s="627" t="s">
        <v>1530</v>
      </c>
      <c r="E371" s="627" t="s">
        <v>1531</v>
      </c>
      <c r="F371" s="644">
        <v>4</v>
      </c>
      <c r="G371" s="644">
        <v>816</v>
      </c>
      <c r="H371" s="644">
        <v>1</v>
      </c>
      <c r="I371" s="644">
        <v>204</v>
      </c>
      <c r="J371" s="644"/>
      <c r="K371" s="644"/>
      <c r="L371" s="644"/>
      <c r="M371" s="644"/>
      <c r="N371" s="644">
        <v>8</v>
      </c>
      <c r="O371" s="644">
        <v>1656</v>
      </c>
      <c r="P371" s="632">
        <v>2.0294117647058822</v>
      </c>
      <c r="Q371" s="645">
        <v>207</v>
      </c>
    </row>
    <row r="372" spans="1:17" ht="14.4" customHeight="1" x14ac:dyDescent="0.3">
      <c r="A372" s="626" t="s">
        <v>1774</v>
      </c>
      <c r="B372" s="627" t="s">
        <v>1424</v>
      </c>
      <c r="C372" s="627" t="s">
        <v>1407</v>
      </c>
      <c r="D372" s="627" t="s">
        <v>1532</v>
      </c>
      <c r="E372" s="627" t="s">
        <v>1533</v>
      </c>
      <c r="F372" s="644">
        <v>34</v>
      </c>
      <c r="G372" s="644">
        <v>14484</v>
      </c>
      <c r="H372" s="644">
        <v>1</v>
      </c>
      <c r="I372" s="644">
        <v>426</v>
      </c>
      <c r="J372" s="644">
        <v>34</v>
      </c>
      <c r="K372" s="644">
        <v>14518</v>
      </c>
      <c r="L372" s="644">
        <v>1.0023474178403755</v>
      </c>
      <c r="M372" s="644">
        <v>427</v>
      </c>
      <c r="N372" s="644">
        <v>26</v>
      </c>
      <c r="O372" s="644">
        <v>11128</v>
      </c>
      <c r="P372" s="632">
        <v>0.7682960508146921</v>
      </c>
      <c r="Q372" s="645">
        <v>428</v>
      </c>
    </row>
    <row r="373" spans="1:17" ht="14.4" customHeight="1" x14ac:dyDescent="0.3">
      <c r="A373" s="626" t="s">
        <v>1774</v>
      </c>
      <c r="B373" s="627" t="s">
        <v>1424</v>
      </c>
      <c r="C373" s="627" t="s">
        <v>1407</v>
      </c>
      <c r="D373" s="627" t="s">
        <v>1536</v>
      </c>
      <c r="E373" s="627" t="s">
        <v>1537</v>
      </c>
      <c r="F373" s="644">
        <v>1</v>
      </c>
      <c r="G373" s="644">
        <v>163</v>
      </c>
      <c r="H373" s="644">
        <v>1</v>
      </c>
      <c r="I373" s="644">
        <v>163</v>
      </c>
      <c r="J373" s="644"/>
      <c r="K373" s="644"/>
      <c r="L373" s="644"/>
      <c r="M373" s="644"/>
      <c r="N373" s="644">
        <v>1</v>
      </c>
      <c r="O373" s="644">
        <v>164</v>
      </c>
      <c r="P373" s="632">
        <v>1.0061349693251533</v>
      </c>
      <c r="Q373" s="645">
        <v>164</v>
      </c>
    </row>
    <row r="374" spans="1:17" ht="14.4" customHeight="1" x14ac:dyDescent="0.3">
      <c r="A374" s="626" t="s">
        <v>1774</v>
      </c>
      <c r="B374" s="627" t="s">
        <v>1424</v>
      </c>
      <c r="C374" s="627" t="s">
        <v>1407</v>
      </c>
      <c r="D374" s="627" t="s">
        <v>1538</v>
      </c>
      <c r="E374" s="627" t="s">
        <v>1539</v>
      </c>
      <c r="F374" s="644">
        <v>2</v>
      </c>
      <c r="G374" s="644">
        <v>872</v>
      </c>
      <c r="H374" s="644">
        <v>1</v>
      </c>
      <c r="I374" s="644">
        <v>436</v>
      </c>
      <c r="J374" s="644">
        <v>1</v>
      </c>
      <c r="K374" s="644">
        <v>437</v>
      </c>
      <c r="L374" s="644">
        <v>0.50114678899082565</v>
      </c>
      <c r="M374" s="644">
        <v>437</v>
      </c>
      <c r="N374" s="644"/>
      <c r="O374" s="644"/>
      <c r="P374" s="632"/>
      <c r="Q374" s="645"/>
    </row>
    <row r="375" spans="1:17" ht="14.4" customHeight="1" x14ac:dyDescent="0.3">
      <c r="A375" s="626" t="s">
        <v>1774</v>
      </c>
      <c r="B375" s="627" t="s">
        <v>1424</v>
      </c>
      <c r="C375" s="627" t="s">
        <v>1407</v>
      </c>
      <c r="D375" s="627" t="s">
        <v>1540</v>
      </c>
      <c r="E375" s="627" t="s">
        <v>1541</v>
      </c>
      <c r="F375" s="644">
        <v>10</v>
      </c>
      <c r="G375" s="644">
        <v>21550</v>
      </c>
      <c r="H375" s="644">
        <v>1</v>
      </c>
      <c r="I375" s="644">
        <v>2155</v>
      </c>
      <c r="J375" s="644">
        <v>10</v>
      </c>
      <c r="K375" s="644">
        <v>21560</v>
      </c>
      <c r="L375" s="644">
        <v>1.0004640371229698</v>
      </c>
      <c r="M375" s="644">
        <v>2156</v>
      </c>
      <c r="N375" s="644">
        <v>19</v>
      </c>
      <c r="O375" s="644">
        <v>41021</v>
      </c>
      <c r="P375" s="632">
        <v>1.9035266821345707</v>
      </c>
      <c r="Q375" s="645">
        <v>2159</v>
      </c>
    </row>
    <row r="376" spans="1:17" ht="14.4" customHeight="1" x14ac:dyDescent="0.3">
      <c r="A376" s="626" t="s">
        <v>1774</v>
      </c>
      <c r="B376" s="627" t="s">
        <v>1424</v>
      </c>
      <c r="C376" s="627" t="s">
        <v>1407</v>
      </c>
      <c r="D376" s="627" t="s">
        <v>1675</v>
      </c>
      <c r="E376" s="627" t="s">
        <v>1664</v>
      </c>
      <c r="F376" s="644"/>
      <c r="G376" s="644"/>
      <c r="H376" s="644"/>
      <c r="I376" s="644"/>
      <c r="J376" s="644">
        <v>2</v>
      </c>
      <c r="K376" s="644">
        <v>3778</v>
      </c>
      <c r="L376" s="644"/>
      <c r="M376" s="644">
        <v>1889</v>
      </c>
      <c r="N376" s="644">
        <v>4</v>
      </c>
      <c r="O376" s="644">
        <v>7568</v>
      </c>
      <c r="P376" s="632"/>
      <c r="Q376" s="645">
        <v>1892</v>
      </c>
    </row>
    <row r="377" spans="1:17" ht="14.4" customHeight="1" x14ac:dyDescent="0.3">
      <c r="A377" s="626" t="s">
        <v>1774</v>
      </c>
      <c r="B377" s="627" t="s">
        <v>1424</v>
      </c>
      <c r="C377" s="627" t="s">
        <v>1407</v>
      </c>
      <c r="D377" s="627" t="s">
        <v>1542</v>
      </c>
      <c r="E377" s="627" t="s">
        <v>1543</v>
      </c>
      <c r="F377" s="644">
        <v>1</v>
      </c>
      <c r="G377" s="644">
        <v>163</v>
      </c>
      <c r="H377" s="644">
        <v>1</v>
      </c>
      <c r="I377" s="644">
        <v>163</v>
      </c>
      <c r="J377" s="644"/>
      <c r="K377" s="644"/>
      <c r="L377" s="644"/>
      <c r="M377" s="644"/>
      <c r="N377" s="644"/>
      <c r="O377" s="644"/>
      <c r="P377" s="632"/>
      <c r="Q377" s="645"/>
    </row>
    <row r="378" spans="1:17" ht="14.4" customHeight="1" x14ac:dyDescent="0.3">
      <c r="A378" s="626" t="s">
        <v>1774</v>
      </c>
      <c r="B378" s="627" t="s">
        <v>1424</v>
      </c>
      <c r="C378" s="627" t="s">
        <v>1407</v>
      </c>
      <c r="D378" s="627" t="s">
        <v>1544</v>
      </c>
      <c r="E378" s="627" t="s">
        <v>1545</v>
      </c>
      <c r="F378" s="644">
        <v>2</v>
      </c>
      <c r="G378" s="644">
        <v>1868</v>
      </c>
      <c r="H378" s="644">
        <v>1</v>
      </c>
      <c r="I378" s="644">
        <v>934</v>
      </c>
      <c r="J378" s="644"/>
      <c r="K378" s="644"/>
      <c r="L378" s="644"/>
      <c r="M378" s="644"/>
      <c r="N378" s="644">
        <v>3</v>
      </c>
      <c r="O378" s="644">
        <v>2814</v>
      </c>
      <c r="P378" s="632">
        <v>1.5064239828693791</v>
      </c>
      <c r="Q378" s="645">
        <v>938</v>
      </c>
    </row>
    <row r="379" spans="1:17" ht="14.4" customHeight="1" x14ac:dyDescent="0.3">
      <c r="A379" s="626" t="s">
        <v>1774</v>
      </c>
      <c r="B379" s="627" t="s">
        <v>1424</v>
      </c>
      <c r="C379" s="627" t="s">
        <v>1407</v>
      </c>
      <c r="D379" s="627" t="s">
        <v>1546</v>
      </c>
      <c r="E379" s="627" t="s">
        <v>1547</v>
      </c>
      <c r="F379" s="644">
        <v>1</v>
      </c>
      <c r="G379" s="644">
        <v>8460</v>
      </c>
      <c r="H379" s="644">
        <v>1</v>
      </c>
      <c r="I379" s="644">
        <v>8460</v>
      </c>
      <c r="J379" s="644">
        <v>1</v>
      </c>
      <c r="K379" s="644">
        <v>8462</v>
      </c>
      <c r="L379" s="644">
        <v>1.0002364066193854</v>
      </c>
      <c r="M379" s="644">
        <v>8462</v>
      </c>
      <c r="N379" s="644">
        <v>3</v>
      </c>
      <c r="O379" s="644">
        <v>25410</v>
      </c>
      <c r="P379" s="632">
        <v>3.0035460992907801</v>
      </c>
      <c r="Q379" s="645">
        <v>8470</v>
      </c>
    </row>
    <row r="380" spans="1:17" ht="14.4" customHeight="1" x14ac:dyDescent="0.3">
      <c r="A380" s="626" t="s">
        <v>1774</v>
      </c>
      <c r="B380" s="627" t="s">
        <v>1424</v>
      </c>
      <c r="C380" s="627" t="s">
        <v>1407</v>
      </c>
      <c r="D380" s="627" t="s">
        <v>1581</v>
      </c>
      <c r="E380" s="627" t="s">
        <v>1582</v>
      </c>
      <c r="F380" s="644">
        <v>35</v>
      </c>
      <c r="G380" s="644">
        <v>5600</v>
      </c>
      <c r="H380" s="644">
        <v>1</v>
      </c>
      <c r="I380" s="644">
        <v>160</v>
      </c>
      <c r="J380" s="644">
        <v>41</v>
      </c>
      <c r="K380" s="644">
        <v>6601</v>
      </c>
      <c r="L380" s="644">
        <v>1.17875</v>
      </c>
      <c r="M380" s="644">
        <v>161</v>
      </c>
      <c r="N380" s="644">
        <v>37</v>
      </c>
      <c r="O380" s="644">
        <v>5994</v>
      </c>
      <c r="P380" s="632">
        <v>1.0703571428571428</v>
      </c>
      <c r="Q380" s="645">
        <v>162</v>
      </c>
    </row>
    <row r="381" spans="1:17" ht="14.4" customHeight="1" x14ac:dyDescent="0.3">
      <c r="A381" s="626" t="s">
        <v>1774</v>
      </c>
      <c r="B381" s="627" t="s">
        <v>1424</v>
      </c>
      <c r="C381" s="627" t="s">
        <v>1407</v>
      </c>
      <c r="D381" s="627" t="s">
        <v>1550</v>
      </c>
      <c r="E381" s="627" t="s">
        <v>1551</v>
      </c>
      <c r="F381" s="644">
        <v>7</v>
      </c>
      <c r="G381" s="644">
        <v>14371</v>
      </c>
      <c r="H381" s="644">
        <v>1</v>
      </c>
      <c r="I381" s="644">
        <v>2053</v>
      </c>
      <c r="J381" s="644">
        <v>6</v>
      </c>
      <c r="K381" s="644">
        <v>12330</v>
      </c>
      <c r="L381" s="644">
        <v>0.85797787210354182</v>
      </c>
      <c r="M381" s="644">
        <v>2055</v>
      </c>
      <c r="N381" s="644">
        <v>4</v>
      </c>
      <c r="O381" s="644">
        <v>8248</v>
      </c>
      <c r="P381" s="632">
        <v>0.57393361631062556</v>
      </c>
      <c r="Q381" s="645">
        <v>2062</v>
      </c>
    </row>
    <row r="382" spans="1:17" ht="14.4" customHeight="1" x14ac:dyDescent="0.3">
      <c r="A382" s="626" t="s">
        <v>1774</v>
      </c>
      <c r="B382" s="627" t="s">
        <v>1424</v>
      </c>
      <c r="C382" s="627" t="s">
        <v>1407</v>
      </c>
      <c r="D382" s="627" t="s">
        <v>1556</v>
      </c>
      <c r="E382" s="627" t="s">
        <v>1557</v>
      </c>
      <c r="F382" s="644">
        <v>49</v>
      </c>
      <c r="G382" s="644">
        <v>17248</v>
      </c>
      <c r="H382" s="644">
        <v>1</v>
      </c>
      <c r="I382" s="644">
        <v>352</v>
      </c>
      <c r="J382" s="644">
        <v>52</v>
      </c>
      <c r="K382" s="644">
        <v>18356</v>
      </c>
      <c r="L382" s="644">
        <v>1.0642393320964749</v>
      </c>
      <c r="M382" s="644">
        <v>353</v>
      </c>
      <c r="N382" s="644">
        <v>43</v>
      </c>
      <c r="O382" s="644">
        <v>15222</v>
      </c>
      <c r="P382" s="632">
        <v>0.88253710575139144</v>
      </c>
      <c r="Q382" s="645">
        <v>354</v>
      </c>
    </row>
    <row r="383" spans="1:17" ht="14.4" customHeight="1" x14ac:dyDescent="0.3">
      <c r="A383" s="626" t="s">
        <v>1774</v>
      </c>
      <c r="B383" s="627" t="s">
        <v>1424</v>
      </c>
      <c r="C383" s="627" t="s">
        <v>1407</v>
      </c>
      <c r="D383" s="627" t="s">
        <v>1558</v>
      </c>
      <c r="E383" s="627" t="s">
        <v>1559</v>
      </c>
      <c r="F383" s="644"/>
      <c r="G383" s="644"/>
      <c r="H383" s="644"/>
      <c r="I383" s="644"/>
      <c r="J383" s="644">
        <v>1</v>
      </c>
      <c r="K383" s="644">
        <v>311</v>
      </c>
      <c r="L383" s="644"/>
      <c r="M383" s="644">
        <v>311</v>
      </c>
      <c r="N383" s="644"/>
      <c r="O383" s="644"/>
      <c r="P383" s="632"/>
      <c r="Q383" s="645"/>
    </row>
    <row r="384" spans="1:17" ht="14.4" customHeight="1" x14ac:dyDescent="0.3">
      <c r="A384" s="626" t="s">
        <v>1790</v>
      </c>
      <c r="B384" s="627" t="s">
        <v>1424</v>
      </c>
      <c r="C384" s="627" t="s">
        <v>1425</v>
      </c>
      <c r="D384" s="627" t="s">
        <v>1427</v>
      </c>
      <c r="E384" s="627" t="s">
        <v>575</v>
      </c>
      <c r="F384" s="644">
        <v>0.5</v>
      </c>
      <c r="G384" s="644">
        <v>855.63</v>
      </c>
      <c r="H384" s="644">
        <v>1</v>
      </c>
      <c r="I384" s="644">
        <v>1711.26</v>
      </c>
      <c r="J384" s="644"/>
      <c r="K384" s="644"/>
      <c r="L384" s="644"/>
      <c r="M384" s="644"/>
      <c r="N384" s="644"/>
      <c r="O384" s="644"/>
      <c r="P384" s="632"/>
      <c r="Q384" s="645"/>
    </row>
    <row r="385" spans="1:17" ht="14.4" customHeight="1" x14ac:dyDescent="0.3">
      <c r="A385" s="626" t="s">
        <v>1790</v>
      </c>
      <c r="B385" s="627" t="s">
        <v>1424</v>
      </c>
      <c r="C385" s="627" t="s">
        <v>1425</v>
      </c>
      <c r="D385" s="627" t="s">
        <v>1428</v>
      </c>
      <c r="E385" s="627" t="s">
        <v>641</v>
      </c>
      <c r="F385" s="644"/>
      <c r="G385" s="644"/>
      <c r="H385" s="644"/>
      <c r="I385" s="644"/>
      <c r="J385" s="644">
        <v>3.3499999999999996</v>
      </c>
      <c r="K385" s="644">
        <v>8678.25</v>
      </c>
      <c r="L385" s="644"/>
      <c r="M385" s="644">
        <v>2590.5223880597018</v>
      </c>
      <c r="N385" s="644"/>
      <c r="O385" s="644"/>
      <c r="P385" s="632"/>
      <c r="Q385" s="645"/>
    </row>
    <row r="386" spans="1:17" ht="14.4" customHeight="1" x14ac:dyDescent="0.3">
      <c r="A386" s="626" t="s">
        <v>1790</v>
      </c>
      <c r="B386" s="627" t="s">
        <v>1424</v>
      </c>
      <c r="C386" s="627" t="s">
        <v>1425</v>
      </c>
      <c r="D386" s="627" t="s">
        <v>1560</v>
      </c>
      <c r="E386" s="627" t="s">
        <v>656</v>
      </c>
      <c r="F386" s="644">
        <v>0.67999999999999994</v>
      </c>
      <c r="G386" s="644">
        <v>3361.87</v>
      </c>
      <c r="H386" s="644">
        <v>1</v>
      </c>
      <c r="I386" s="644">
        <v>4943.9264705882351</v>
      </c>
      <c r="J386" s="644">
        <v>0.49000000000000005</v>
      </c>
      <c r="K386" s="644">
        <v>2397.7800000000002</v>
      </c>
      <c r="L386" s="644">
        <v>0.7132280546243609</v>
      </c>
      <c r="M386" s="644">
        <v>4893.4285714285716</v>
      </c>
      <c r="N386" s="644">
        <v>0.34</v>
      </c>
      <c r="O386" s="644">
        <v>1653.46</v>
      </c>
      <c r="P386" s="632">
        <v>0.4918274650715227</v>
      </c>
      <c r="Q386" s="645">
        <v>4863.1176470588234</v>
      </c>
    </row>
    <row r="387" spans="1:17" ht="14.4" customHeight="1" x14ac:dyDescent="0.3">
      <c r="A387" s="626" t="s">
        <v>1790</v>
      </c>
      <c r="B387" s="627" t="s">
        <v>1424</v>
      </c>
      <c r="C387" s="627" t="s">
        <v>1425</v>
      </c>
      <c r="D387" s="627" t="s">
        <v>1430</v>
      </c>
      <c r="E387" s="627" t="s">
        <v>1431</v>
      </c>
      <c r="F387" s="644">
        <v>16.350000000000001</v>
      </c>
      <c r="G387" s="644">
        <v>16428.96</v>
      </c>
      <c r="H387" s="644">
        <v>1</v>
      </c>
      <c r="I387" s="644">
        <v>1004.829357798165</v>
      </c>
      <c r="J387" s="644"/>
      <c r="K387" s="644"/>
      <c r="L387" s="644"/>
      <c r="M387" s="644"/>
      <c r="N387" s="644"/>
      <c r="O387" s="644"/>
      <c r="P387" s="632"/>
      <c r="Q387" s="645"/>
    </row>
    <row r="388" spans="1:17" ht="14.4" customHeight="1" x14ac:dyDescent="0.3">
      <c r="A388" s="626" t="s">
        <v>1790</v>
      </c>
      <c r="B388" s="627" t="s">
        <v>1424</v>
      </c>
      <c r="C388" s="627" t="s">
        <v>1425</v>
      </c>
      <c r="D388" s="627" t="s">
        <v>1432</v>
      </c>
      <c r="E388" s="627" t="s">
        <v>656</v>
      </c>
      <c r="F388" s="644">
        <v>7.98</v>
      </c>
      <c r="G388" s="644">
        <v>78905.36</v>
      </c>
      <c r="H388" s="644">
        <v>1</v>
      </c>
      <c r="I388" s="644">
        <v>9887.8897243107767</v>
      </c>
      <c r="J388" s="644">
        <v>10.250000000000002</v>
      </c>
      <c r="K388" s="644">
        <v>101350.9</v>
      </c>
      <c r="L388" s="644">
        <v>1.2844615372136949</v>
      </c>
      <c r="M388" s="644">
        <v>9887.8926829268275</v>
      </c>
      <c r="N388" s="644">
        <v>9.25</v>
      </c>
      <c r="O388" s="644">
        <v>80798.87999999999</v>
      </c>
      <c r="P388" s="632">
        <v>1.0239973558196807</v>
      </c>
      <c r="Q388" s="645">
        <v>8735.0140540540524</v>
      </c>
    </row>
    <row r="389" spans="1:17" ht="14.4" customHeight="1" x14ac:dyDescent="0.3">
      <c r="A389" s="626" t="s">
        <v>1790</v>
      </c>
      <c r="B389" s="627" t="s">
        <v>1424</v>
      </c>
      <c r="C389" s="627" t="s">
        <v>1425</v>
      </c>
      <c r="D389" s="627" t="s">
        <v>1737</v>
      </c>
      <c r="E389" s="627" t="s">
        <v>1738</v>
      </c>
      <c r="F389" s="644"/>
      <c r="G389" s="644"/>
      <c r="H389" s="644"/>
      <c r="I389" s="644"/>
      <c r="J389" s="644">
        <v>1</v>
      </c>
      <c r="K389" s="644">
        <v>5189.8</v>
      </c>
      <c r="L389" s="644"/>
      <c r="M389" s="644">
        <v>5189.8</v>
      </c>
      <c r="N389" s="644"/>
      <c r="O389" s="644"/>
      <c r="P389" s="632"/>
      <c r="Q389" s="645"/>
    </row>
    <row r="390" spans="1:17" ht="14.4" customHeight="1" x14ac:dyDescent="0.3">
      <c r="A390" s="626" t="s">
        <v>1790</v>
      </c>
      <c r="B390" s="627" t="s">
        <v>1424</v>
      </c>
      <c r="C390" s="627" t="s">
        <v>1425</v>
      </c>
      <c r="D390" s="627" t="s">
        <v>1441</v>
      </c>
      <c r="E390" s="627" t="s">
        <v>1437</v>
      </c>
      <c r="F390" s="644">
        <v>0.35</v>
      </c>
      <c r="G390" s="644">
        <v>636.66</v>
      </c>
      <c r="H390" s="644">
        <v>1</v>
      </c>
      <c r="I390" s="644">
        <v>1819.0285714285715</v>
      </c>
      <c r="J390" s="644">
        <v>4.6000000000000005</v>
      </c>
      <c r="K390" s="644">
        <v>8367.58</v>
      </c>
      <c r="L390" s="644">
        <v>13.142933433857946</v>
      </c>
      <c r="M390" s="644">
        <v>1819.0391304347825</v>
      </c>
      <c r="N390" s="644"/>
      <c r="O390" s="644"/>
      <c r="P390" s="632"/>
      <c r="Q390" s="645"/>
    </row>
    <row r="391" spans="1:17" ht="14.4" customHeight="1" x14ac:dyDescent="0.3">
      <c r="A391" s="626" t="s">
        <v>1790</v>
      </c>
      <c r="B391" s="627" t="s">
        <v>1424</v>
      </c>
      <c r="C391" s="627" t="s">
        <v>1425</v>
      </c>
      <c r="D391" s="627" t="s">
        <v>1444</v>
      </c>
      <c r="E391" s="627" t="s">
        <v>1437</v>
      </c>
      <c r="F391" s="644">
        <v>0.02</v>
      </c>
      <c r="G391" s="644">
        <v>654.85</v>
      </c>
      <c r="H391" s="644">
        <v>1</v>
      </c>
      <c r="I391" s="644">
        <v>32742.5</v>
      </c>
      <c r="J391" s="644">
        <v>0.11</v>
      </c>
      <c r="K391" s="644">
        <v>3383.41</v>
      </c>
      <c r="L391" s="644">
        <v>5.1666946628999</v>
      </c>
      <c r="M391" s="644">
        <v>30758.272727272724</v>
      </c>
      <c r="N391" s="644"/>
      <c r="O391" s="644"/>
      <c r="P391" s="632"/>
      <c r="Q391" s="645"/>
    </row>
    <row r="392" spans="1:17" ht="14.4" customHeight="1" x14ac:dyDescent="0.3">
      <c r="A392" s="626" t="s">
        <v>1790</v>
      </c>
      <c r="B392" s="627" t="s">
        <v>1424</v>
      </c>
      <c r="C392" s="627" t="s">
        <v>1425</v>
      </c>
      <c r="D392" s="627" t="s">
        <v>1445</v>
      </c>
      <c r="E392" s="627" t="s">
        <v>1437</v>
      </c>
      <c r="F392" s="644"/>
      <c r="G392" s="644"/>
      <c r="H392" s="644"/>
      <c r="I392" s="644"/>
      <c r="J392" s="644"/>
      <c r="K392" s="644"/>
      <c r="L392" s="644"/>
      <c r="M392" s="644"/>
      <c r="N392" s="644">
        <v>1.5</v>
      </c>
      <c r="O392" s="644">
        <v>983.28</v>
      </c>
      <c r="P392" s="632"/>
      <c r="Q392" s="645">
        <v>655.52</v>
      </c>
    </row>
    <row r="393" spans="1:17" ht="14.4" customHeight="1" x14ac:dyDescent="0.3">
      <c r="A393" s="626" t="s">
        <v>1790</v>
      </c>
      <c r="B393" s="627" t="s">
        <v>1424</v>
      </c>
      <c r="C393" s="627" t="s">
        <v>1425</v>
      </c>
      <c r="D393" s="627" t="s">
        <v>1446</v>
      </c>
      <c r="E393" s="627" t="s">
        <v>1437</v>
      </c>
      <c r="F393" s="644"/>
      <c r="G393" s="644"/>
      <c r="H393" s="644"/>
      <c r="I393" s="644"/>
      <c r="J393" s="644"/>
      <c r="K393" s="644"/>
      <c r="L393" s="644"/>
      <c r="M393" s="644"/>
      <c r="N393" s="644">
        <v>0.09</v>
      </c>
      <c r="O393" s="644">
        <v>936.63</v>
      </c>
      <c r="P393" s="632"/>
      <c r="Q393" s="645">
        <v>10407</v>
      </c>
    </row>
    <row r="394" spans="1:17" ht="14.4" customHeight="1" x14ac:dyDescent="0.3">
      <c r="A394" s="626" t="s">
        <v>1790</v>
      </c>
      <c r="B394" s="627" t="s">
        <v>1424</v>
      </c>
      <c r="C394" s="627" t="s">
        <v>1402</v>
      </c>
      <c r="D394" s="627" t="s">
        <v>1583</v>
      </c>
      <c r="E394" s="627" t="s">
        <v>1584</v>
      </c>
      <c r="F394" s="644"/>
      <c r="G394" s="644"/>
      <c r="H394" s="644"/>
      <c r="I394" s="644"/>
      <c r="J394" s="644">
        <v>1</v>
      </c>
      <c r="K394" s="644">
        <v>589.59</v>
      </c>
      <c r="L394" s="644"/>
      <c r="M394" s="644">
        <v>589.59</v>
      </c>
      <c r="N394" s="644"/>
      <c r="O394" s="644"/>
      <c r="P394" s="632"/>
      <c r="Q394" s="645"/>
    </row>
    <row r="395" spans="1:17" ht="14.4" customHeight="1" x14ac:dyDescent="0.3">
      <c r="A395" s="626" t="s">
        <v>1790</v>
      </c>
      <c r="B395" s="627" t="s">
        <v>1424</v>
      </c>
      <c r="C395" s="627" t="s">
        <v>1402</v>
      </c>
      <c r="D395" s="627" t="s">
        <v>1585</v>
      </c>
      <c r="E395" s="627" t="s">
        <v>1586</v>
      </c>
      <c r="F395" s="644"/>
      <c r="G395" s="644"/>
      <c r="H395" s="644"/>
      <c r="I395" s="644"/>
      <c r="J395" s="644">
        <v>4</v>
      </c>
      <c r="K395" s="644">
        <v>4973.12</v>
      </c>
      <c r="L395" s="644"/>
      <c r="M395" s="644">
        <v>1243.28</v>
      </c>
      <c r="N395" s="644">
        <v>1</v>
      </c>
      <c r="O395" s="644">
        <v>1175.28</v>
      </c>
      <c r="P395" s="632"/>
      <c r="Q395" s="645">
        <v>1175.28</v>
      </c>
    </row>
    <row r="396" spans="1:17" ht="14.4" customHeight="1" x14ac:dyDescent="0.3">
      <c r="A396" s="626" t="s">
        <v>1790</v>
      </c>
      <c r="B396" s="627" t="s">
        <v>1424</v>
      </c>
      <c r="C396" s="627" t="s">
        <v>1402</v>
      </c>
      <c r="D396" s="627" t="s">
        <v>1587</v>
      </c>
      <c r="E396" s="627" t="s">
        <v>1588</v>
      </c>
      <c r="F396" s="644">
        <v>2</v>
      </c>
      <c r="G396" s="644">
        <v>1944.64</v>
      </c>
      <c r="H396" s="644">
        <v>1</v>
      </c>
      <c r="I396" s="644">
        <v>972.32</v>
      </c>
      <c r="J396" s="644">
        <v>5</v>
      </c>
      <c r="K396" s="644">
        <v>4861.6000000000004</v>
      </c>
      <c r="L396" s="644">
        <v>2.5</v>
      </c>
      <c r="M396" s="644">
        <v>972.32</v>
      </c>
      <c r="N396" s="644">
        <v>6</v>
      </c>
      <c r="O396" s="644">
        <v>5833.92</v>
      </c>
      <c r="P396" s="632">
        <v>3</v>
      </c>
      <c r="Q396" s="645">
        <v>972.32</v>
      </c>
    </row>
    <row r="397" spans="1:17" ht="14.4" customHeight="1" x14ac:dyDescent="0.3">
      <c r="A397" s="626" t="s">
        <v>1790</v>
      </c>
      <c r="B397" s="627" t="s">
        <v>1424</v>
      </c>
      <c r="C397" s="627" t="s">
        <v>1402</v>
      </c>
      <c r="D397" s="627" t="s">
        <v>1791</v>
      </c>
      <c r="E397" s="627" t="s">
        <v>1588</v>
      </c>
      <c r="F397" s="644"/>
      <c r="G397" s="644"/>
      <c r="H397" s="644"/>
      <c r="I397" s="644"/>
      <c r="J397" s="644">
        <v>2</v>
      </c>
      <c r="K397" s="644">
        <v>2816.84</v>
      </c>
      <c r="L397" s="644"/>
      <c r="M397" s="644">
        <v>1408.42</v>
      </c>
      <c r="N397" s="644"/>
      <c r="O397" s="644"/>
      <c r="P397" s="632"/>
      <c r="Q397" s="645"/>
    </row>
    <row r="398" spans="1:17" ht="14.4" customHeight="1" x14ac:dyDescent="0.3">
      <c r="A398" s="626" t="s">
        <v>1790</v>
      </c>
      <c r="B398" s="627" t="s">
        <v>1424</v>
      </c>
      <c r="C398" s="627" t="s">
        <v>1402</v>
      </c>
      <c r="D398" s="627" t="s">
        <v>1589</v>
      </c>
      <c r="E398" s="627" t="s">
        <v>1588</v>
      </c>
      <c r="F398" s="644">
        <v>53</v>
      </c>
      <c r="G398" s="644">
        <v>90487.43</v>
      </c>
      <c r="H398" s="644">
        <v>1</v>
      </c>
      <c r="I398" s="644">
        <v>1707.31</v>
      </c>
      <c r="J398" s="644">
        <v>64</v>
      </c>
      <c r="K398" s="644">
        <v>105264.16</v>
      </c>
      <c r="L398" s="644">
        <v>1.1633014662920587</v>
      </c>
      <c r="M398" s="644">
        <v>1644.7525000000001</v>
      </c>
      <c r="N398" s="644">
        <v>58</v>
      </c>
      <c r="O398" s="644">
        <v>52635</v>
      </c>
      <c r="P398" s="632">
        <v>0.58168300282149688</v>
      </c>
      <c r="Q398" s="645">
        <v>907.5</v>
      </c>
    </row>
    <row r="399" spans="1:17" ht="14.4" customHeight="1" x14ac:dyDescent="0.3">
      <c r="A399" s="626" t="s">
        <v>1790</v>
      </c>
      <c r="B399" s="627" t="s">
        <v>1424</v>
      </c>
      <c r="C399" s="627" t="s">
        <v>1402</v>
      </c>
      <c r="D399" s="627" t="s">
        <v>1590</v>
      </c>
      <c r="E399" s="627" t="s">
        <v>1588</v>
      </c>
      <c r="F399" s="644">
        <v>22</v>
      </c>
      <c r="G399" s="644">
        <v>45458.600000000006</v>
      </c>
      <c r="H399" s="644">
        <v>1</v>
      </c>
      <c r="I399" s="644">
        <v>2066.3000000000002</v>
      </c>
      <c r="J399" s="644">
        <v>24</v>
      </c>
      <c r="K399" s="644">
        <v>48000.800000000003</v>
      </c>
      <c r="L399" s="644">
        <v>1.0559234116316825</v>
      </c>
      <c r="M399" s="644">
        <v>2000.0333333333335</v>
      </c>
      <c r="N399" s="644">
        <v>29</v>
      </c>
      <c r="O399" s="644">
        <v>38014.069999999992</v>
      </c>
      <c r="P399" s="632">
        <v>0.83623494784265218</v>
      </c>
      <c r="Q399" s="645">
        <v>1310.8299999999997</v>
      </c>
    </row>
    <row r="400" spans="1:17" ht="14.4" customHeight="1" x14ac:dyDescent="0.3">
      <c r="A400" s="626" t="s">
        <v>1790</v>
      </c>
      <c r="B400" s="627" t="s">
        <v>1424</v>
      </c>
      <c r="C400" s="627" t="s">
        <v>1402</v>
      </c>
      <c r="D400" s="627" t="s">
        <v>1739</v>
      </c>
      <c r="E400" s="627" t="s">
        <v>1650</v>
      </c>
      <c r="F400" s="644">
        <v>1</v>
      </c>
      <c r="G400" s="644">
        <v>1932.09</v>
      </c>
      <c r="H400" s="644">
        <v>1</v>
      </c>
      <c r="I400" s="644">
        <v>1932.09</v>
      </c>
      <c r="J400" s="644"/>
      <c r="K400" s="644"/>
      <c r="L400" s="644"/>
      <c r="M400" s="644"/>
      <c r="N400" s="644"/>
      <c r="O400" s="644"/>
      <c r="P400" s="632"/>
      <c r="Q400" s="645"/>
    </row>
    <row r="401" spans="1:17" ht="14.4" customHeight="1" x14ac:dyDescent="0.3">
      <c r="A401" s="626" t="s">
        <v>1790</v>
      </c>
      <c r="B401" s="627" t="s">
        <v>1424</v>
      </c>
      <c r="C401" s="627" t="s">
        <v>1402</v>
      </c>
      <c r="D401" s="627" t="s">
        <v>1591</v>
      </c>
      <c r="E401" s="627" t="s">
        <v>1592</v>
      </c>
      <c r="F401" s="644">
        <v>44</v>
      </c>
      <c r="G401" s="644">
        <v>45221.439999999988</v>
      </c>
      <c r="H401" s="644">
        <v>1</v>
      </c>
      <c r="I401" s="644">
        <v>1027.7599999999998</v>
      </c>
      <c r="J401" s="644">
        <v>49</v>
      </c>
      <c r="K401" s="644">
        <v>47790.259999999995</v>
      </c>
      <c r="L401" s="644">
        <v>1.0568053560435051</v>
      </c>
      <c r="M401" s="644">
        <v>975.31142857142845</v>
      </c>
      <c r="N401" s="644">
        <v>44</v>
      </c>
      <c r="O401" s="644">
        <v>41322.160000000003</v>
      </c>
      <c r="P401" s="632">
        <v>0.91377364365221481</v>
      </c>
      <c r="Q401" s="645">
        <v>939.1400000000001</v>
      </c>
    </row>
    <row r="402" spans="1:17" ht="14.4" customHeight="1" x14ac:dyDescent="0.3">
      <c r="A402" s="626" t="s">
        <v>1790</v>
      </c>
      <c r="B402" s="627" t="s">
        <v>1424</v>
      </c>
      <c r="C402" s="627" t="s">
        <v>1402</v>
      </c>
      <c r="D402" s="627" t="s">
        <v>1593</v>
      </c>
      <c r="E402" s="627" t="s">
        <v>1592</v>
      </c>
      <c r="F402" s="644">
        <v>38</v>
      </c>
      <c r="G402" s="644">
        <v>81390.3</v>
      </c>
      <c r="H402" s="644">
        <v>1</v>
      </c>
      <c r="I402" s="644">
        <v>2141.85</v>
      </c>
      <c r="J402" s="644">
        <v>43</v>
      </c>
      <c r="K402" s="644">
        <v>89333.299999999988</v>
      </c>
      <c r="L402" s="644">
        <v>1.0975914820316424</v>
      </c>
      <c r="M402" s="644">
        <v>2077.5186046511626</v>
      </c>
      <c r="N402" s="644">
        <v>55</v>
      </c>
      <c r="O402" s="644">
        <v>54903.75</v>
      </c>
      <c r="P402" s="632">
        <v>0.67457362855278824</v>
      </c>
      <c r="Q402" s="645">
        <v>998.25</v>
      </c>
    </row>
    <row r="403" spans="1:17" ht="14.4" customHeight="1" x14ac:dyDescent="0.3">
      <c r="A403" s="626" t="s">
        <v>1790</v>
      </c>
      <c r="B403" s="627" t="s">
        <v>1424</v>
      </c>
      <c r="C403" s="627" t="s">
        <v>1402</v>
      </c>
      <c r="D403" s="627" t="s">
        <v>1709</v>
      </c>
      <c r="E403" s="627" t="s">
        <v>1710</v>
      </c>
      <c r="F403" s="644">
        <v>12</v>
      </c>
      <c r="G403" s="644">
        <v>102438.6</v>
      </c>
      <c r="H403" s="644">
        <v>1</v>
      </c>
      <c r="I403" s="644">
        <v>8536.5500000000011</v>
      </c>
      <c r="J403" s="644">
        <v>5</v>
      </c>
      <c r="K403" s="644">
        <v>42682.75</v>
      </c>
      <c r="L403" s="644">
        <v>0.41666666666666663</v>
      </c>
      <c r="M403" s="644">
        <v>8536.5499999999993</v>
      </c>
      <c r="N403" s="644">
        <v>10</v>
      </c>
      <c r="O403" s="644">
        <v>85365.500000000015</v>
      </c>
      <c r="P403" s="632">
        <v>0.83333333333333348</v>
      </c>
      <c r="Q403" s="645">
        <v>8536.5500000000011</v>
      </c>
    </row>
    <row r="404" spans="1:17" ht="14.4" customHeight="1" x14ac:dyDescent="0.3">
      <c r="A404" s="626" t="s">
        <v>1790</v>
      </c>
      <c r="B404" s="627" t="s">
        <v>1424</v>
      </c>
      <c r="C404" s="627" t="s">
        <v>1402</v>
      </c>
      <c r="D404" s="627" t="s">
        <v>1762</v>
      </c>
      <c r="E404" s="627" t="s">
        <v>1763</v>
      </c>
      <c r="F404" s="644">
        <v>3</v>
      </c>
      <c r="G404" s="644">
        <v>3224.13</v>
      </c>
      <c r="H404" s="644">
        <v>1</v>
      </c>
      <c r="I404" s="644">
        <v>1074.71</v>
      </c>
      <c r="J404" s="644">
        <v>9</v>
      </c>
      <c r="K404" s="644">
        <v>9672.39</v>
      </c>
      <c r="L404" s="644">
        <v>2.9999999999999996</v>
      </c>
      <c r="M404" s="644">
        <v>1074.71</v>
      </c>
      <c r="N404" s="644">
        <v>3</v>
      </c>
      <c r="O404" s="644">
        <v>3224.13</v>
      </c>
      <c r="P404" s="632">
        <v>1</v>
      </c>
      <c r="Q404" s="645">
        <v>1074.71</v>
      </c>
    </row>
    <row r="405" spans="1:17" ht="14.4" customHeight="1" x14ac:dyDescent="0.3">
      <c r="A405" s="626" t="s">
        <v>1790</v>
      </c>
      <c r="B405" s="627" t="s">
        <v>1424</v>
      </c>
      <c r="C405" s="627" t="s">
        <v>1402</v>
      </c>
      <c r="D405" s="627" t="s">
        <v>1792</v>
      </c>
      <c r="E405" s="627" t="s">
        <v>1793</v>
      </c>
      <c r="F405" s="644"/>
      <c r="G405" s="644"/>
      <c r="H405" s="644"/>
      <c r="I405" s="644"/>
      <c r="J405" s="644">
        <v>1</v>
      </c>
      <c r="K405" s="644">
        <v>11772</v>
      </c>
      <c r="L405" s="644"/>
      <c r="M405" s="644">
        <v>11772</v>
      </c>
      <c r="N405" s="644"/>
      <c r="O405" s="644"/>
      <c r="P405" s="632"/>
      <c r="Q405" s="645"/>
    </row>
    <row r="406" spans="1:17" ht="14.4" customHeight="1" x14ac:dyDescent="0.3">
      <c r="A406" s="626" t="s">
        <v>1790</v>
      </c>
      <c r="B406" s="627" t="s">
        <v>1424</v>
      </c>
      <c r="C406" s="627" t="s">
        <v>1402</v>
      </c>
      <c r="D406" s="627" t="s">
        <v>1794</v>
      </c>
      <c r="E406" s="627" t="s">
        <v>1795</v>
      </c>
      <c r="F406" s="644"/>
      <c r="G406" s="644"/>
      <c r="H406" s="644"/>
      <c r="I406" s="644"/>
      <c r="J406" s="644">
        <v>2</v>
      </c>
      <c r="K406" s="644">
        <v>110794.4</v>
      </c>
      <c r="L406" s="644"/>
      <c r="M406" s="644">
        <v>55397.2</v>
      </c>
      <c r="N406" s="644"/>
      <c r="O406" s="644"/>
      <c r="P406" s="632"/>
      <c r="Q406" s="645"/>
    </row>
    <row r="407" spans="1:17" ht="14.4" customHeight="1" x14ac:dyDescent="0.3">
      <c r="A407" s="626" t="s">
        <v>1790</v>
      </c>
      <c r="B407" s="627" t="s">
        <v>1424</v>
      </c>
      <c r="C407" s="627" t="s">
        <v>1402</v>
      </c>
      <c r="D407" s="627" t="s">
        <v>1796</v>
      </c>
      <c r="E407" s="627" t="s">
        <v>1797</v>
      </c>
      <c r="F407" s="644">
        <v>3</v>
      </c>
      <c r="G407" s="644">
        <v>7749</v>
      </c>
      <c r="H407" s="644">
        <v>1</v>
      </c>
      <c r="I407" s="644">
        <v>2583</v>
      </c>
      <c r="J407" s="644">
        <v>4</v>
      </c>
      <c r="K407" s="644">
        <v>10332</v>
      </c>
      <c r="L407" s="644">
        <v>1.3333333333333333</v>
      </c>
      <c r="M407" s="644">
        <v>2583</v>
      </c>
      <c r="N407" s="644">
        <v>2</v>
      </c>
      <c r="O407" s="644">
        <v>5166</v>
      </c>
      <c r="P407" s="632">
        <v>0.66666666666666663</v>
      </c>
      <c r="Q407" s="645">
        <v>2583</v>
      </c>
    </row>
    <row r="408" spans="1:17" ht="14.4" customHeight="1" x14ac:dyDescent="0.3">
      <c r="A408" s="626" t="s">
        <v>1790</v>
      </c>
      <c r="B408" s="627" t="s">
        <v>1424</v>
      </c>
      <c r="C408" s="627" t="s">
        <v>1402</v>
      </c>
      <c r="D408" s="627" t="s">
        <v>1594</v>
      </c>
      <c r="E408" s="627" t="s">
        <v>1595</v>
      </c>
      <c r="F408" s="644"/>
      <c r="G408" s="644"/>
      <c r="H408" s="644"/>
      <c r="I408" s="644"/>
      <c r="J408" s="644">
        <v>1</v>
      </c>
      <c r="K408" s="644">
        <v>3003.38</v>
      </c>
      <c r="L408" s="644"/>
      <c r="M408" s="644">
        <v>3003.38</v>
      </c>
      <c r="N408" s="644"/>
      <c r="O408" s="644"/>
      <c r="P408" s="632"/>
      <c r="Q408" s="645"/>
    </row>
    <row r="409" spans="1:17" ht="14.4" customHeight="1" x14ac:dyDescent="0.3">
      <c r="A409" s="626" t="s">
        <v>1790</v>
      </c>
      <c r="B409" s="627" t="s">
        <v>1424</v>
      </c>
      <c r="C409" s="627" t="s">
        <v>1402</v>
      </c>
      <c r="D409" s="627" t="s">
        <v>1596</v>
      </c>
      <c r="E409" s="627" t="s">
        <v>1597</v>
      </c>
      <c r="F409" s="644">
        <v>14</v>
      </c>
      <c r="G409" s="644">
        <v>31311</v>
      </c>
      <c r="H409" s="644">
        <v>1</v>
      </c>
      <c r="I409" s="644">
        <v>2236.5</v>
      </c>
      <c r="J409" s="644">
        <v>10</v>
      </c>
      <c r="K409" s="644">
        <v>22365</v>
      </c>
      <c r="L409" s="644">
        <v>0.7142857142857143</v>
      </c>
      <c r="M409" s="644">
        <v>2236.5</v>
      </c>
      <c r="N409" s="644">
        <v>13</v>
      </c>
      <c r="O409" s="644">
        <v>29074.5</v>
      </c>
      <c r="P409" s="632">
        <v>0.9285714285714286</v>
      </c>
      <c r="Q409" s="645">
        <v>2236.5</v>
      </c>
    </row>
    <row r="410" spans="1:17" ht="14.4" customHeight="1" x14ac:dyDescent="0.3">
      <c r="A410" s="626" t="s">
        <v>1790</v>
      </c>
      <c r="B410" s="627" t="s">
        <v>1424</v>
      </c>
      <c r="C410" s="627" t="s">
        <v>1402</v>
      </c>
      <c r="D410" s="627" t="s">
        <v>1798</v>
      </c>
      <c r="E410" s="627" t="s">
        <v>1799</v>
      </c>
      <c r="F410" s="644"/>
      <c r="G410" s="644"/>
      <c r="H410" s="644"/>
      <c r="I410" s="644"/>
      <c r="J410" s="644">
        <v>4</v>
      </c>
      <c r="K410" s="644">
        <v>110368.16</v>
      </c>
      <c r="L410" s="644"/>
      <c r="M410" s="644">
        <v>27592.04</v>
      </c>
      <c r="N410" s="644">
        <v>5</v>
      </c>
      <c r="O410" s="644">
        <v>57502</v>
      </c>
      <c r="P410" s="632"/>
      <c r="Q410" s="645">
        <v>11500.4</v>
      </c>
    </row>
    <row r="411" spans="1:17" ht="14.4" customHeight="1" x14ac:dyDescent="0.3">
      <c r="A411" s="626" t="s">
        <v>1790</v>
      </c>
      <c r="B411" s="627" t="s">
        <v>1424</v>
      </c>
      <c r="C411" s="627" t="s">
        <v>1402</v>
      </c>
      <c r="D411" s="627" t="s">
        <v>1711</v>
      </c>
      <c r="E411" s="627" t="s">
        <v>1588</v>
      </c>
      <c r="F411" s="644">
        <v>1</v>
      </c>
      <c r="G411" s="644">
        <v>1446.97</v>
      </c>
      <c r="H411" s="644">
        <v>1</v>
      </c>
      <c r="I411" s="644">
        <v>1446.97</v>
      </c>
      <c r="J411" s="644"/>
      <c r="K411" s="644"/>
      <c r="L411" s="644"/>
      <c r="M411" s="644"/>
      <c r="N411" s="644">
        <v>6</v>
      </c>
      <c r="O411" s="644">
        <v>8681.82</v>
      </c>
      <c r="P411" s="632">
        <v>6</v>
      </c>
      <c r="Q411" s="645">
        <v>1446.97</v>
      </c>
    </row>
    <row r="412" spans="1:17" ht="14.4" customHeight="1" x14ac:dyDescent="0.3">
      <c r="A412" s="626" t="s">
        <v>1790</v>
      </c>
      <c r="B412" s="627" t="s">
        <v>1424</v>
      </c>
      <c r="C412" s="627" t="s">
        <v>1402</v>
      </c>
      <c r="D412" s="627" t="s">
        <v>1598</v>
      </c>
      <c r="E412" s="627" t="s">
        <v>1599</v>
      </c>
      <c r="F412" s="644">
        <v>80</v>
      </c>
      <c r="G412" s="644">
        <v>551262.4</v>
      </c>
      <c r="H412" s="644">
        <v>1</v>
      </c>
      <c r="I412" s="644">
        <v>6890.7800000000007</v>
      </c>
      <c r="J412" s="644">
        <v>93</v>
      </c>
      <c r="K412" s="644">
        <v>617778.25999999989</v>
      </c>
      <c r="L412" s="644">
        <v>1.1206609774220042</v>
      </c>
      <c r="M412" s="644">
        <v>6642.7769892473107</v>
      </c>
      <c r="N412" s="644">
        <v>1</v>
      </c>
      <c r="O412" s="644">
        <v>2910.66</v>
      </c>
      <c r="P412" s="632">
        <v>5.2799900736926727E-3</v>
      </c>
      <c r="Q412" s="645">
        <v>2910.66</v>
      </c>
    </row>
    <row r="413" spans="1:17" ht="14.4" customHeight="1" x14ac:dyDescent="0.3">
      <c r="A413" s="626" t="s">
        <v>1790</v>
      </c>
      <c r="B413" s="627" t="s">
        <v>1424</v>
      </c>
      <c r="C413" s="627" t="s">
        <v>1402</v>
      </c>
      <c r="D413" s="627" t="s">
        <v>1712</v>
      </c>
      <c r="E413" s="627" t="s">
        <v>1713</v>
      </c>
      <c r="F413" s="644"/>
      <c r="G413" s="644"/>
      <c r="H413" s="644"/>
      <c r="I413" s="644"/>
      <c r="J413" s="644"/>
      <c r="K413" s="644"/>
      <c r="L413" s="644"/>
      <c r="M413" s="644"/>
      <c r="N413" s="644">
        <v>3</v>
      </c>
      <c r="O413" s="644">
        <v>57590.400000000001</v>
      </c>
      <c r="P413" s="632"/>
      <c r="Q413" s="645">
        <v>19196.8</v>
      </c>
    </row>
    <row r="414" spans="1:17" ht="14.4" customHeight="1" x14ac:dyDescent="0.3">
      <c r="A414" s="626" t="s">
        <v>1790</v>
      </c>
      <c r="B414" s="627" t="s">
        <v>1424</v>
      </c>
      <c r="C414" s="627" t="s">
        <v>1402</v>
      </c>
      <c r="D414" s="627" t="s">
        <v>1600</v>
      </c>
      <c r="E414" s="627" t="s">
        <v>1601</v>
      </c>
      <c r="F414" s="644"/>
      <c r="G414" s="644"/>
      <c r="H414" s="644"/>
      <c r="I414" s="644"/>
      <c r="J414" s="644">
        <v>1</v>
      </c>
      <c r="K414" s="644">
        <v>4137.8900000000003</v>
      </c>
      <c r="L414" s="644"/>
      <c r="M414" s="644">
        <v>4137.8900000000003</v>
      </c>
      <c r="N414" s="644"/>
      <c r="O414" s="644"/>
      <c r="P414" s="632"/>
      <c r="Q414" s="645"/>
    </row>
    <row r="415" spans="1:17" ht="14.4" customHeight="1" x14ac:dyDescent="0.3">
      <c r="A415" s="626" t="s">
        <v>1790</v>
      </c>
      <c r="B415" s="627" t="s">
        <v>1424</v>
      </c>
      <c r="C415" s="627" t="s">
        <v>1402</v>
      </c>
      <c r="D415" s="627" t="s">
        <v>1800</v>
      </c>
      <c r="E415" s="627" t="s">
        <v>1801</v>
      </c>
      <c r="F415" s="644">
        <v>1</v>
      </c>
      <c r="G415" s="644">
        <v>5019</v>
      </c>
      <c r="H415" s="644">
        <v>1</v>
      </c>
      <c r="I415" s="644">
        <v>5019</v>
      </c>
      <c r="J415" s="644">
        <v>5</v>
      </c>
      <c r="K415" s="644">
        <v>23327.07</v>
      </c>
      <c r="L415" s="644">
        <v>4.6477525403466826</v>
      </c>
      <c r="M415" s="644">
        <v>4665.4139999999998</v>
      </c>
      <c r="N415" s="644">
        <v>2</v>
      </c>
      <c r="O415" s="644">
        <v>3025.04</v>
      </c>
      <c r="P415" s="632">
        <v>0.60271767284319588</v>
      </c>
      <c r="Q415" s="645">
        <v>1512.52</v>
      </c>
    </row>
    <row r="416" spans="1:17" ht="14.4" customHeight="1" x14ac:dyDescent="0.3">
      <c r="A416" s="626" t="s">
        <v>1790</v>
      </c>
      <c r="B416" s="627" t="s">
        <v>1424</v>
      </c>
      <c r="C416" s="627" t="s">
        <v>1402</v>
      </c>
      <c r="D416" s="627" t="s">
        <v>1602</v>
      </c>
      <c r="E416" s="627" t="s">
        <v>1603</v>
      </c>
      <c r="F416" s="644">
        <v>28</v>
      </c>
      <c r="G416" s="644">
        <v>28078.400000000001</v>
      </c>
      <c r="H416" s="644">
        <v>1</v>
      </c>
      <c r="I416" s="644">
        <v>1002.8000000000001</v>
      </c>
      <c r="J416" s="644">
        <v>39</v>
      </c>
      <c r="K416" s="644">
        <v>37739.549999999996</v>
      </c>
      <c r="L416" s="644">
        <v>1.3440776539973784</v>
      </c>
      <c r="M416" s="644">
        <v>967.6807692307691</v>
      </c>
      <c r="N416" s="644">
        <v>31</v>
      </c>
      <c r="O416" s="644">
        <v>27757.4</v>
      </c>
      <c r="P416" s="632">
        <v>0.98856772465667564</v>
      </c>
      <c r="Q416" s="645">
        <v>895.40000000000009</v>
      </c>
    </row>
    <row r="417" spans="1:17" ht="14.4" customHeight="1" x14ac:dyDescent="0.3">
      <c r="A417" s="626" t="s">
        <v>1790</v>
      </c>
      <c r="B417" s="627" t="s">
        <v>1424</v>
      </c>
      <c r="C417" s="627" t="s">
        <v>1402</v>
      </c>
      <c r="D417" s="627" t="s">
        <v>1604</v>
      </c>
      <c r="E417" s="627" t="s">
        <v>1605</v>
      </c>
      <c r="F417" s="644">
        <v>18</v>
      </c>
      <c r="G417" s="644">
        <v>137700</v>
      </c>
      <c r="H417" s="644">
        <v>1</v>
      </c>
      <c r="I417" s="644">
        <v>7650</v>
      </c>
      <c r="J417" s="644">
        <v>21</v>
      </c>
      <c r="K417" s="644">
        <v>160650</v>
      </c>
      <c r="L417" s="644">
        <v>1.1666666666666667</v>
      </c>
      <c r="M417" s="644">
        <v>7650</v>
      </c>
      <c r="N417" s="644">
        <v>20</v>
      </c>
      <c r="O417" s="644">
        <v>98929.600000000006</v>
      </c>
      <c r="P417" s="632">
        <v>0.71844299201161954</v>
      </c>
      <c r="Q417" s="645">
        <v>4946.4800000000005</v>
      </c>
    </row>
    <row r="418" spans="1:17" ht="14.4" customHeight="1" x14ac:dyDescent="0.3">
      <c r="A418" s="626" t="s">
        <v>1790</v>
      </c>
      <c r="B418" s="627" t="s">
        <v>1424</v>
      </c>
      <c r="C418" s="627" t="s">
        <v>1402</v>
      </c>
      <c r="D418" s="627" t="s">
        <v>1606</v>
      </c>
      <c r="E418" s="627" t="s">
        <v>1607</v>
      </c>
      <c r="F418" s="644"/>
      <c r="G418" s="644"/>
      <c r="H418" s="644"/>
      <c r="I418" s="644"/>
      <c r="J418" s="644"/>
      <c r="K418" s="644"/>
      <c r="L418" s="644"/>
      <c r="M418" s="644"/>
      <c r="N418" s="644">
        <v>1</v>
      </c>
      <c r="O418" s="644">
        <v>9370.39</v>
      </c>
      <c r="P418" s="632"/>
      <c r="Q418" s="645">
        <v>9370.39</v>
      </c>
    </row>
    <row r="419" spans="1:17" ht="14.4" customHeight="1" x14ac:dyDescent="0.3">
      <c r="A419" s="626" t="s">
        <v>1790</v>
      </c>
      <c r="B419" s="627" t="s">
        <v>1424</v>
      </c>
      <c r="C419" s="627" t="s">
        <v>1402</v>
      </c>
      <c r="D419" s="627" t="s">
        <v>1608</v>
      </c>
      <c r="E419" s="627" t="s">
        <v>1609</v>
      </c>
      <c r="F419" s="644">
        <v>8</v>
      </c>
      <c r="G419" s="644">
        <v>106276.16</v>
      </c>
      <c r="H419" s="644">
        <v>1</v>
      </c>
      <c r="I419" s="644">
        <v>13284.52</v>
      </c>
      <c r="J419" s="644">
        <v>9</v>
      </c>
      <c r="K419" s="644">
        <v>113754.84</v>
      </c>
      <c r="L419" s="644">
        <v>1.0703702504870329</v>
      </c>
      <c r="M419" s="644">
        <v>12639.426666666666</v>
      </c>
      <c r="N419" s="644">
        <v>68</v>
      </c>
      <c r="O419" s="644">
        <v>197024.11</v>
      </c>
      <c r="P419" s="632">
        <v>1.8538881156413629</v>
      </c>
      <c r="Q419" s="645">
        <v>2897.413382352941</v>
      </c>
    </row>
    <row r="420" spans="1:17" ht="14.4" customHeight="1" x14ac:dyDescent="0.3">
      <c r="A420" s="626" t="s">
        <v>1790</v>
      </c>
      <c r="B420" s="627" t="s">
        <v>1424</v>
      </c>
      <c r="C420" s="627" t="s">
        <v>1402</v>
      </c>
      <c r="D420" s="627" t="s">
        <v>1610</v>
      </c>
      <c r="E420" s="627" t="s">
        <v>1611</v>
      </c>
      <c r="F420" s="644"/>
      <c r="G420" s="644"/>
      <c r="H420" s="644"/>
      <c r="I420" s="644"/>
      <c r="J420" s="644">
        <v>1</v>
      </c>
      <c r="K420" s="644">
        <v>2170.9699999999998</v>
      </c>
      <c r="L420" s="644"/>
      <c r="M420" s="644">
        <v>2170.9699999999998</v>
      </c>
      <c r="N420" s="644"/>
      <c r="O420" s="644"/>
      <c r="P420" s="632"/>
      <c r="Q420" s="645"/>
    </row>
    <row r="421" spans="1:17" ht="14.4" customHeight="1" x14ac:dyDescent="0.3">
      <c r="A421" s="626" t="s">
        <v>1790</v>
      </c>
      <c r="B421" s="627" t="s">
        <v>1424</v>
      </c>
      <c r="C421" s="627" t="s">
        <v>1402</v>
      </c>
      <c r="D421" s="627" t="s">
        <v>1612</v>
      </c>
      <c r="E421" s="627" t="s">
        <v>1613</v>
      </c>
      <c r="F421" s="644">
        <v>18</v>
      </c>
      <c r="G421" s="644">
        <v>14346</v>
      </c>
      <c r="H421" s="644">
        <v>1</v>
      </c>
      <c r="I421" s="644">
        <v>797</v>
      </c>
      <c r="J421" s="644">
        <v>18</v>
      </c>
      <c r="K421" s="644">
        <v>13976.080000000002</v>
      </c>
      <c r="L421" s="644">
        <v>0.97421441516799123</v>
      </c>
      <c r="M421" s="644">
        <v>776.44888888888897</v>
      </c>
      <c r="N421" s="644">
        <v>30</v>
      </c>
      <c r="O421" s="644">
        <v>22522.800000000003</v>
      </c>
      <c r="P421" s="632">
        <v>1.5699707235466334</v>
      </c>
      <c r="Q421" s="645">
        <v>750.7600000000001</v>
      </c>
    </row>
    <row r="422" spans="1:17" ht="14.4" customHeight="1" x14ac:dyDescent="0.3">
      <c r="A422" s="626" t="s">
        <v>1790</v>
      </c>
      <c r="B422" s="627" t="s">
        <v>1424</v>
      </c>
      <c r="C422" s="627" t="s">
        <v>1402</v>
      </c>
      <c r="D422" s="627" t="s">
        <v>1802</v>
      </c>
      <c r="E422" s="627" t="s">
        <v>1803</v>
      </c>
      <c r="F422" s="644">
        <v>3</v>
      </c>
      <c r="G422" s="644">
        <v>30218.82</v>
      </c>
      <c r="H422" s="644">
        <v>1</v>
      </c>
      <c r="I422" s="644">
        <v>10072.94</v>
      </c>
      <c r="J422" s="644">
        <v>7</v>
      </c>
      <c r="K422" s="644">
        <v>70510.58</v>
      </c>
      <c r="L422" s="644">
        <v>2.3333333333333335</v>
      </c>
      <c r="M422" s="644">
        <v>10072.94</v>
      </c>
      <c r="N422" s="644">
        <v>3</v>
      </c>
      <c r="O422" s="644">
        <v>30218.82</v>
      </c>
      <c r="P422" s="632">
        <v>1</v>
      </c>
      <c r="Q422" s="645">
        <v>10072.94</v>
      </c>
    </row>
    <row r="423" spans="1:17" ht="14.4" customHeight="1" x14ac:dyDescent="0.3">
      <c r="A423" s="626" t="s">
        <v>1790</v>
      </c>
      <c r="B423" s="627" t="s">
        <v>1424</v>
      </c>
      <c r="C423" s="627" t="s">
        <v>1402</v>
      </c>
      <c r="D423" s="627" t="s">
        <v>1740</v>
      </c>
      <c r="E423" s="627" t="s">
        <v>1741</v>
      </c>
      <c r="F423" s="644"/>
      <c r="G423" s="644"/>
      <c r="H423" s="644"/>
      <c r="I423" s="644"/>
      <c r="J423" s="644">
        <v>2</v>
      </c>
      <c r="K423" s="644">
        <v>5948.72</v>
      </c>
      <c r="L423" s="644"/>
      <c r="M423" s="644">
        <v>2974.36</v>
      </c>
      <c r="N423" s="644"/>
      <c r="O423" s="644"/>
      <c r="P423" s="632"/>
      <c r="Q423" s="645"/>
    </row>
    <row r="424" spans="1:17" ht="14.4" customHeight="1" x14ac:dyDescent="0.3">
      <c r="A424" s="626" t="s">
        <v>1790</v>
      </c>
      <c r="B424" s="627" t="s">
        <v>1424</v>
      </c>
      <c r="C424" s="627" t="s">
        <v>1402</v>
      </c>
      <c r="D424" s="627" t="s">
        <v>1614</v>
      </c>
      <c r="E424" s="627" t="s">
        <v>1615</v>
      </c>
      <c r="F424" s="644">
        <v>5</v>
      </c>
      <c r="G424" s="644">
        <v>26296.149999999998</v>
      </c>
      <c r="H424" s="644">
        <v>1</v>
      </c>
      <c r="I424" s="644">
        <v>5259.23</v>
      </c>
      <c r="J424" s="644">
        <v>13</v>
      </c>
      <c r="K424" s="644">
        <v>65747.930000000008</v>
      </c>
      <c r="L424" s="644">
        <v>2.5002873044152856</v>
      </c>
      <c r="M424" s="644">
        <v>5057.5330769230777</v>
      </c>
      <c r="N424" s="644">
        <v>7</v>
      </c>
      <c r="O424" s="644">
        <v>19837.97</v>
      </c>
      <c r="P424" s="632">
        <v>0.75440587310309692</v>
      </c>
      <c r="Q424" s="645">
        <v>2833.9957142857143</v>
      </c>
    </row>
    <row r="425" spans="1:17" ht="14.4" customHeight="1" x14ac:dyDescent="0.3">
      <c r="A425" s="626" t="s">
        <v>1790</v>
      </c>
      <c r="B425" s="627" t="s">
        <v>1424</v>
      </c>
      <c r="C425" s="627" t="s">
        <v>1402</v>
      </c>
      <c r="D425" s="627" t="s">
        <v>1804</v>
      </c>
      <c r="E425" s="627" t="s">
        <v>1805</v>
      </c>
      <c r="F425" s="644">
        <v>1</v>
      </c>
      <c r="G425" s="644">
        <v>1497.44</v>
      </c>
      <c r="H425" s="644">
        <v>1</v>
      </c>
      <c r="I425" s="644">
        <v>1497.44</v>
      </c>
      <c r="J425" s="644"/>
      <c r="K425" s="644"/>
      <c r="L425" s="644"/>
      <c r="M425" s="644"/>
      <c r="N425" s="644"/>
      <c r="O425" s="644"/>
      <c r="P425" s="632"/>
      <c r="Q425" s="645"/>
    </row>
    <row r="426" spans="1:17" ht="14.4" customHeight="1" x14ac:dyDescent="0.3">
      <c r="A426" s="626" t="s">
        <v>1790</v>
      </c>
      <c r="B426" s="627" t="s">
        <v>1424</v>
      </c>
      <c r="C426" s="627" t="s">
        <v>1402</v>
      </c>
      <c r="D426" s="627" t="s">
        <v>1806</v>
      </c>
      <c r="E426" s="627" t="s">
        <v>1807</v>
      </c>
      <c r="F426" s="644"/>
      <c r="G426" s="644"/>
      <c r="H426" s="644"/>
      <c r="I426" s="644"/>
      <c r="J426" s="644">
        <v>1</v>
      </c>
      <c r="K426" s="644">
        <v>40481.4</v>
      </c>
      <c r="L426" s="644"/>
      <c r="M426" s="644">
        <v>40481.4</v>
      </c>
      <c r="N426" s="644"/>
      <c r="O426" s="644"/>
      <c r="P426" s="632"/>
      <c r="Q426" s="645"/>
    </row>
    <row r="427" spans="1:17" ht="14.4" customHeight="1" x14ac:dyDescent="0.3">
      <c r="A427" s="626" t="s">
        <v>1790</v>
      </c>
      <c r="B427" s="627" t="s">
        <v>1424</v>
      </c>
      <c r="C427" s="627" t="s">
        <v>1402</v>
      </c>
      <c r="D427" s="627" t="s">
        <v>1616</v>
      </c>
      <c r="E427" s="627" t="s">
        <v>1617</v>
      </c>
      <c r="F427" s="644">
        <v>3</v>
      </c>
      <c r="G427" s="644">
        <v>1816.9499999999998</v>
      </c>
      <c r="H427" s="644">
        <v>1</v>
      </c>
      <c r="I427" s="644">
        <v>605.65</v>
      </c>
      <c r="J427" s="644">
        <v>2</v>
      </c>
      <c r="K427" s="644">
        <v>1156.3699999999999</v>
      </c>
      <c r="L427" s="644">
        <v>0.63643468449874796</v>
      </c>
      <c r="M427" s="644">
        <v>578.18499999999995</v>
      </c>
      <c r="N427" s="644">
        <v>3</v>
      </c>
      <c r="O427" s="644">
        <v>1652.16</v>
      </c>
      <c r="P427" s="632">
        <v>0.90930405349624388</v>
      </c>
      <c r="Q427" s="645">
        <v>550.72</v>
      </c>
    </row>
    <row r="428" spans="1:17" ht="14.4" customHeight="1" x14ac:dyDescent="0.3">
      <c r="A428" s="626" t="s">
        <v>1790</v>
      </c>
      <c r="B428" s="627" t="s">
        <v>1424</v>
      </c>
      <c r="C428" s="627" t="s">
        <v>1402</v>
      </c>
      <c r="D428" s="627" t="s">
        <v>1620</v>
      </c>
      <c r="E428" s="627" t="s">
        <v>1621</v>
      </c>
      <c r="F428" s="644">
        <v>4</v>
      </c>
      <c r="G428" s="644">
        <v>3324.64</v>
      </c>
      <c r="H428" s="644">
        <v>1</v>
      </c>
      <c r="I428" s="644">
        <v>831.16</v>
      </c>
      <c r="J428" s="644">
        <v>11</v>
      </c>
      <c r="K428" s="644">
        <v>9142.76</v>
      </c>
      <c r="L428" s="644">
        <v>2.75</v>
      </c>
      <c r="M428" s="644">
        <v>831.16</v>
      </c>
      <c r="N428" s="644">
        <v>6</v>
      </c>
      <c r="O428" s="644">
        <v>4986.96</v>
      </c>
      <c r="P428" s="632">
        <v>1.5</v>
      </c>
      <c r="Q428" s="645">
        <v>831.16</v>
      </c>
    </row>
    <row r="429" spans="1:17" ht="14.4" customHeight="1" x14ac:dyDescent="0.3">
      <c r="A429" s="626" t="s">
        <v>1790</v>
      </c>
      <c r="B429" s="627" t="s">
        <v>1424</v>
      </c>
      <c r="C429" s="627" t="s">
        <v>1402</v>
      </c>
      <c r="D429" s="627" t="s">
        <v>1622</v>
      </c>
      <c r="E429" s="627" t="s">
        <v>1621</v>
      </c>
      <c r="F429" s="644">
        <v>4</v>
      </c>
      <c r="G429" s="644">
        <v>3552.24</v>
      </c>
      <c r="H429" s="644">
        <v>1</v>
      </c>
      <c r="I429" s="644">
        <v>888.06</v>
      </c>
      <c r="J429" s="644"/>
      <c r="K429" s="644"/>
      <c r="L429" s="644"/>
      <c r="M429" s="644"/>
      <c r="N429" s="644"/>
      <c r="O429" s="644"/>
      <c r="P429" s="632"/>
      <c r="Q429" s="645"/>
    </row>
    <row r="430" spans="1:17" ht="14.4" customHeight="1" x14ac:dyDescent="0.3">
      <c r="A430" s="626" t="s">
        <v>1790</v>
      </c>
      <c r="B430" s="627" t="s">
        <v>1424</v>
      </c>
      <c r="C430" s="627" t="s">
        <v>1402</v>
      </c>
      <c r="D430" s="627" t="s">
        <v>1623</v>
      </c>
      <c r="E430" s="627" t="s">
        <v>1624</v>
      </c>
      <c r="F430" s="644"/>
      <c r="G430" s="644"/>
      <c r="H430" s="644"/>
      <c r="I430" s="644"/>
      <c r="J430" s="644">
        <v>1</v>
      </c>
      <c r="K430" s="644">
        <v>831.16</v>
      </c>
      <c r="L430" s="644"/>
      <c r="M430" s="644">
        <v>831.16</v>
      </c>
      <c r="N430" s="644"/>
      <c r="O430" s="644"/>
      <c r="P430" s="632"/>
      <c r="Q430" s="645"/>
    </row>
    <row r="431" spans="1:17" ht="14.4" customHeight="1" x14ac:dyDescent="0.3">
      <c r="A431" s="626" t="s">
        <v>1790</v>
      </c>
      <c r="B431" s="627" t="s">
        <v>1424</v>
      </c>
      <c r="C431" s="627" t="s">
        <v>1402</v>
      </c>
      <c r="D431" s="627" t="s">
        <v>1625</v>
      </c>
      <c r="E431" s="627" t="s">
        <v>1626</v>
      </c>
      <c r="F431" s="644">
        <v>7</v>
      </c>
      <c r="G431" s="644">
        <v>9184.98</v>
      </c>
      <c r="H431" s="644">
        <v>1</v>
      </c>
      <c r="I431" s="644">
        <v>1312.1399999999999</v>
      </c>
      <c r="J431" s="644">
        <v>12</v>
      </c>
      <c r="K431" s="644">
        <v>15745.68</v>
      </c>
      <c r="L431" s="644">
        <v>1.7142857142857144</v>
      </c>
      <c r="M431" s="644">
        <v>1312.14</v>
      </c>
      <c r="N431" s="644">
        <v>5</v>
      </c>
      <c r="O431" s="644">
        <v>6560.7000000000007</v>
      </c>
      <c r="P431" s="632">
        <v>0.71428571428571441</v>
      </c>
      <c r="Q431" s="645">
        <v>1312.14</v>
      </c>
    </row>
    <row r="432" spans="1:17" ht="14.4" customHeight="1" x14ac:dyDescent="0.3">
      <c r="A432" s="626" t="s">
        <v>1790</v>
      </c>
      <c r="B432" s="627" t="s">
        <v>1424</v>
      </c>
      <c r="C432" s="627" t="s">
        <v>1402</v>
      </c>
      <c r="D432" s="627" t="s">
        <v>1808</v>
      </c>
      <c r="E432" s="627" t="s">
        <v>1809</v>
      </c>
      <c r="F432" s="644"/>
      <c r="G432" s="644"/>
      <c r="H432" s="644"/>
      <c r="I432" s="644"/>
      <c r="J432" s="644">
        <v>2</v>
      </c>
      <c r="K432" s="644">
        <v>148821.82</v>
      </c>
      <c r="L432" s="644"/>
      <c r="M432" s="644">
        <v>74410.91</v>
      </c>
      <c r="N432" s="644"/>
      <c r="O432" s="644"/>
      <c r="P432" s="632"/>
      <c r="Q432" s="645"/>
    </row>
    <row r="433" spans="1:17" ht="14.4" customHeight="1" x14ac:dyDescent="0.3">
      <c r="A433" s="626" t="s">
        <v>1790</v>
      </c>
      <c r="B433" s="627" t="s">
        <v>1424</v>
      </c>
      <c r="C433" s="627" t="s">
        <v>1402</v>
      </c>
      <c r="D433" s="627" t="s">
        <v>1716</v>
      </c>
      <c r="E433" s="627" t="s">
        <v>1717</v>
      </c>
      <c r="F433" s="644"/>
      <c r="G433" s="644"/>
      <c r="H433" s="644"/>
      <c r="I433" s="644"/>
      <c r="J433" s="644">
        <v>5</v>
      </c>
      <c r="K433" s="644">
        <v>18222.900000000001</v>
      </c>
      <c r="L433" s="644"/>
      <c r="M433" s="644">
        <v>3644.5800000000004</v>
      </c>
      <c r="N433" s="644"/>
      <c r="O433" s="644"/>
      <c r="P433" s="632"/>
      <c r="Q433" s="645"/>
    </row>
    <row r="434" spans="1:17" ht="14.4" customHeight="1" x14ac:dyDescent="0.3">
      <c r="A434" s="626" t="s">
        <v>1790</v>
      </c>
      <c r="B434" s="627" t="s">
        <v>1424</v>
      </c>
      <c r="C434" s="627" t="s">
        <v>1402</v>
      </c>
      <c r="D434" s="627" t="s">
        <v>1627</v>
      </c>
      <c r="E434" s="627" t="s">
        <v>1628</v>
      </c>
      <c r="F434" s="644">
        <v>71</v>
      </c>
      <c r="G434" s="644">
        <v>81389.429999999993</v>
      </c>
      <c r="H434" s="644">
        <v>1</v>
      </c>
      <c r="I434" s="644">
        <v>1146.33</v>
      </c>
      <c r="J434" s="644">
        <v>80</v>
      </c>
      <c r="K434" s="644">
        <v>88758.56</v>
      </c>
      <c r="L434" s="644">
        <v>1.0905416096414486</v>
      </c>
      <c r="M434" s="644">
        <v>1109.482</v>
      </c>
      <c r="N434" s="644">
        <v>80</v>
      </c>
      <c r="O434" s="644">
        <v>86893.6</v>
      </c>
      <c r="P434" s="632">
        <v>1.0676275776842277</v>
      </c>
      <c r="Q434" s="645">
        <v>1086.17</v>
      </c>
    </row>
    <row r="435" spans="1:17" ht="14.4" customHeight="1" x14ac:dyDescent="0.3">
      <c r="A435" s="626" t="s">
        <v>1790</v>
      </c>
      <c r="B435" s="627" t="s">
        <v>1424</v>
      </c>
      <c r="C435" s="627" t="s">
        <v>1402</v>
      </c>
      <c r="D435" s="627" t="s">
        <v>1629</v>
      </c>
      <c r="E435" s="627" t="s">
        <v>1630</v>
      </c>
      <c r="F435" s="644">
        <v>18</v>
      </c>
      <c r="G435" s="644">
        <v>6463.8000000000011</v>
      </c>
      <c r="H435" s="644">
        <v>1</v>
      </c>
      <c r="I435" s="644">
        <v>359.10000000000008</v>
      </c>
      <c r="J435" s="644">
        <v>24</v>
      </c>
      <c r="K435" s="644">
        <v>8618.4</v>
      </c>
      <c r="L435" s="644">
        <v>1.333333333333333</v>
      </c>
      <c r="M435" s="644">
        <v>359.09999999999997</v>
      </c>
      <c r="N435" s="644">
        <v>27</v>
      </c>
      <c r="O435" s="644">
        <v>9695.7000000000007</v>
      </c>
      <c r="P435" s="632">
        <v>1.4999999999999998</v>
      </c>
      <c r="Q435" s="645">
        <v>359.1</v>
      </c>
    </row>
    <row r="436" spans="1:17" ht="14.4" customHeight="1" x14ac:dyDescent="0.3">
      <c r="A436" s="626" t="s">
        <v>1790</v>
      </c>
      <c r="B436" s="627" t="s">
        <v>1424</v>
      </c>
      <c r="C436" s="627" t="s">
        <v>1402</v>
      </c>
      <c r="D436" s="627" t="s">
        <v>1718</v>
      </c>
      <c r="E436" s="627" t="s">
        <v>1719</v>
      </c>
      <c r="F436" s="644"/>
      <c r="G436" s="644"/>
      <c r="H436" s="644"/>
      <c r="I436" s="644"/>
      <c r="J436" s="644">
        <v>1</v>
      </c>
      <c r="K436" s="644">
        <v>12294.26</v>
      </c>
      <c r="L436" s="644"/>
      <c r="M436" s="644">
        <v>12294.26</v>
      </c>
      <c r="N436" s="644"/>
      <c r="O436" s="644"/>
      <c r="P436" s="632"/>
      <c r="Q436" s="645"/>
    </row>
    <row r="437" spans="1:17" ht="14.4" customHeight="1" x14ac:dyDescent="0.3">
      <c r="A437" s="626" t="s">
        <v>1790</v>
      </c>
      <c r="B437" s="627" t="s">
        <v>1424</v>
      </c>
      <c r="C437" s="627" t="s">
        <v>1402</v>
      </c>
      <c r="D437" s="627" t="s">
        <v>1631</v>
      </c>
      <c r="E437" s="627" t="s">
        <v>1632</v>
      </c>
      <c r="F437" s="644"/>
      <c r="G437" s="644"/>
      <c r="H437" s="644"/>
      <c r="I437" s="644"/>
      <c r="J437" s="644">
        <v>2</v>
      </c>
      <c r="K437" s="644">
        <v>33663.379999999997</v>
      </c>
      <c r="L437" s="644"/>
      <c r="M437" s="644">
        <v>16831.689999999999</v>
      </c>
      <c r="N437" s="644"/>
      <c r="O437" s="644"/>
      <c r="P437" s="632"/>
      <c r="Q437" s="645"/>
    </row>
    <row r="438" spans="1:17" ht="14.4" customHeight="1" x14ac:dyDescent="0.3">
      <c r="A438" s="626" t="s">
        <v>1790</v>
      </c>
      <c r="B438" s="627" t="s">
        <v>1424</v>
      </c>
      <c r="C438" s="627" t="s">
        <v>1402</v>
      </c>
      <c r="D438" s="627" t="s">
        <v>1810</v>
      </c>
      <c r="E438" s="627" t="s">
        <v>1811</v>
      </c>
      <c r="F438" s="644">
        <v>1</v>
      </c>
      <c r="G438" s="644">
        <v>25743.27</v>
      </c>
      <c r="H438" s="644">
        <v>1</v>
      </c>
      <c r="I438" s="644">
        <v>25743.27</v>
      </c>
      <c r="J438" s="644"/>
      <c r="K438" s="644"/>
      <c r="L438" s="644"/>
      <c r="M438" s="644"/>
      <c r="N438" s="644"/>
      <c r="O438" s="644"/>
      <c r="P438" s="632"/>
      <c r="Q438" s="645"/>
    </row>
    <row r="439" spans="1:17" ht="14.4" customHeight="1" x14ac:dyDescent="0.3">
      <c r="A439" s="626" t="s">
        <v>1790</v>
      </c>
      <c r="B439" s="627" t="s">
        <v>1424</v>
      </c>
      <c r="C439" s="627" t="s">
        <v>1402</v>
      </c>
      <c r="D439" s="627" t="s">
        <v>1633</v>
      </c>
      <c r="E439" s="627" t="s">
        <v>1634</v>
      </c>
      <c r="F439" s="644">
        <v>43</v>
      </c>
      <c r="G439" s="644">
        <v>283246.59000000003</v>
      </c>
      <c r="H439" s="644">
        <v>1</v>
      </c>
      <c r="I439" s="644">
        <v>6587.130000000001</v>
      </c>
      <c r="J439" s="644">
        <v>49</v>
      </c>
      <c r="K439" s="644">
        <v>309000.64999999997</v>
      </c>
      <c r="L439" s="644">
        <v>1.0909245191619075</v>
      </c>
      <c r="M439" s="644">
        <v>6306.1357142857132</v>
      </c>
      <c r="N439" s="644">
        <v>70</v>
      </c>
      <c r="O439" s="644">
        <v>245346.64</v>
      </c>
      <c r="P439" s="632">
        <v>0.86619450564259215</v>
      </c>
      <c r="Q439" s="645">
        <v>3504.9520000000002</v>
      </c>
    </row>
    <row r="440" spans="1:17" ht="14.4" customHeight="1" x14ac:dyDescent="0.3">
      <c r="A440" s="626" t="s">
        <v>1790</v>
      </c>
      <c r="B440" s="627" t="s">
        <v>1424</v>
      </c>
      <c r="C440" s="627" t="s">
        <v>1402</v>
      </c>
      <c r="D440" s="627" t="s">
        <v>1456</v>
      </c>
      <c r="E440" s="627" t="s">
        <v>1457</v>
      </c>
      <c r="F440" s="644">
        <v>1</v>
      </c>
      <c r="G440" s="644">
        <v>1841.62</v>
      </c>
      <c r="H440" s="644">
        <v>1</v>
      </c>
      <c r="I440" s="644">
        <v>1841.62</v>
      </c>
      <c r="J440" s="644"/>
      <c r="K440" s="644"/>
      <c r="L440" s="644"/>
      <c r="M440" s="644"/>
      <c r="N440" s="644"/>
      <c r="O440" s="644"/>
      <c r="P440" s="632"/>
      <c r="Q440" s="645"/>
    </row>
    <row r="441" spans="1:17" ht="14.4" customHeight="1" x14ac:dyDescent="0.3">
      <c r="A441" s="626" t="s">
        <v>1790</v>
      </c>
      <c r="B441" s="627" t="s">
        <v>1424</v>
      </c>
      <c r="C441" s="627" t="s">
        <v>1402</v>
      </c>
      <c r="D441" s="627" t="s">
        <v>1812</v>
      </c>
      <c r="E441" s="627" t="s">
        <v>1813</v>
      </c>
      <c r="F441" s="644">
        <v>11</v>
      </c>
      <c r="G441" s="644">
        <v>278342.46000000002</v>
      </c>
      <c r="H441" s="644">
        <v>1</v>
      </c>
      <c r="I441" s="644">
        <v>25303.86</v>
      </c>
      <c r="J441" s="644">
        <v>4</v>
      </c>
      <c r="K441" s="644">
        <v>94533.45</v>
      </c>
      <c r="L441" s="644">
        <v>0.33963000111445446</v>
      </c>
      <c r="M441" s="644">
        <v>23633.362499999999</v>
      </c>
      <c r="N441" s="644">
        <v>4</v>
      </c>
      <c r="O441" s="644">
        <v>46464</v>
      </c>
      <c r="P441" s="632">
        <v>0.16693105320690202</v>
      </c>
      <c r="Q441" s="645">
        <v>11616</v>
      </c>
    </row>
    <row r="442" spans="1:17" ht="14.4" customHeight="1" x14ac:dyDescent="0.3">
      <c r="A442" s="626" t="s">
        <v>1790</v>
      </c>
      <c r="B442" s="627" t="s">
        <v>1424</v>
      </c>
      <c r="C442" s="627" t="s">
        <v>1402</v>
      </c>
      <c r="D442" s="627" t="s">
        <v>1814</v>
      </c>
      <c r="E442" s="627" t="s">
        <v>1815</v>
      </c>
      <c r="F442" s="644">
        <v>5</v>
      </c>
      <c r="G442" s="644">
        <v>372055</v>
      </c>
      <c r="H442" s="644">
        <v>1</v>
      </c>
      <c r="I442" s="644">
        <v>74411</v>
      </c>
      <c r="J442" s="644">
        <v>10</v>
      </c>
      <c r="K442" s="644">
        <v>632493.5</v>
      </c>
      <c r="L442" s="644">
        <v>1.7</v>
      </c>
      <c r="M442" s="644">
        <v>63249.35</v>
      </c>
      <c r="N442" s="644">
        <v>4</v>
      </c>
      <c r="O442" s="644">
        <v>252997.4</v>
      </c>
      <c r="P442" s="632">
        <v>0.67999999999999994</v>
      </c>
      <c r="Q442" s="645">
        <v>63249.35</v>
      </c>
    </row>
    <row r="443" spans="1:17" ht="14.4" customHeight="1" x14ac:dyDescent="0.3">
      <c r="A443" s="626" t="s">
        <v>1790</v>
      </c>
      <c r="B443" s="627" t="s">
        <v>1424</v>
      </c>
      <c r="C443" s="627" t="s">
        <v>1402</v>
      </c>
      <c r="D443" s="627" t="s">
        <v>1639</v>
      </c>
      <c r="E443" s="627" t="s">
        <v>1640</v>
      </c>
      <c r="F443" s="644">
        <v>24</v>
      </c>
      <c r="G443" s="644">
        <v>104640</v>
      </c>
      <c r="H443" s="644">
        <v>1</v>
      </c>
      <c r="I443" s="644">
        <v>4360</v>
      </c>
      <c r="J443" s="644">
        <v>31</v>
      </c>
      <c r="K443" s="644">
        <v>128876.62999999999</v>
      </c>
      <c r="L443" s="644">
        <v>1.2316191704892965</v>
      </c>
      <c r="M443" s="644">
        <v>4157.3106451612903</v>
      </c>
      <c r="N443" s="644">
        <v>39</v>
      </c>
      <c r="O443" s="644">
        <v>130930.79999999999</v>
      </c>
      <c r="P443" s="632">
        <v>1.25125</v>
      </c>
      <c r="Q443" s="645">
        <v>3357.2</v>
      </c>
    </row>
    <row r="444" spans="1:17" ht="14.4" customHeight="1" x14ac:dyDescent="0.3">
      <c r="A444" s="626" t="s">
        <v>1790</v>
      </c>
      <c r="B444" s="627" t="s">
        <v>1424</v>
      </c>
      <c r="C444" s="627" t="s">
        <v>1402</v>
      </c>
      <c r="D444" s="627" t="s">
        <v>1724</v>
      </c>
      <c r="E444" s="627" t="s">
        <v>1725</v>
      </c>
      <c r="F444" s="644">
        <v>10</v>
      </c>
      <c r="G444" s="644">
        <v>265002.09999999998</v>
      </c>
      <c r="H444" s="644">
        <v>1</v>
      </c>
      <c r="I444" s="644">
        <v>26500.21</v>
      </c>
      <c r="J444" s="644">
        <v>7</v>
      </c>
      <c r="K444" s="644">
        <v>185501.46999999997</v>
      </c>
      <c r="L444" s="644">
        <v>0.7</v>
      </c>
      <c r="M444" s="644">
        <v>26500.209999999995</v>
      </c>
      <c r="N444" s="644">
        <v>12</v>
      </c>
      <c r="O444" s="644">
        <v>151516.20000000001</v>
      </c>
      <c r="P444" s="632">
        <v>0.57175471439660297</v>
      </c>
      <c r="Q444" s="645">
        <v>12626.35</v>
      </c>
    </row>
    <row r="445" spans="1:17" ht="14.4" customHeight="1" x14ac:dyDescent="0.3">
      <c r="A445" s="626" t="s">
        <v>1790</v>
      </c>
      <c r="B445" s="627" t="s">
        <v>1424</v>
      </c>
      <c r="C445" s="627" t="s">
        <v>1402</v>
      </c>
      <c r="D445" s="627" t="s">
        <v>1816</v>
      </c>
      <c r="E445" s="627" t="s">
        <v>1817</v>
      </c>
      <c r="F445" s="644"/>
      <c r="G445" s="644"/>
      <c r="H445" s="644"/>
      <c r="I445" s="644"/>
      <c r="J445" s="644">
        <v>3</v>
      </c>
      <c r="K445" s="644">
        <v>34824.93</v>
      </c>
      <c r="L445" s="644"/>
      <c r="M445" s="644">
        <v>11608.31</v>
      </c>
      <c r="N445" s="644"/>
      <c r="O445" s="644"/>
      <c r="P445" s="632"/>
      <c r="Q445" s="645"/>
    </row>
    <row r="446" spans="1:17" ht="14.4" customHeight="1" x14ac:dyDescent="0.3">
      <c r="A446" s="626" t="s">
        <v>1790</v>
      </c>
      <c r="B446" s="627" t="s">
        <v>1424</v>
      </c>
      <c r="C446" s="627" t="s">
        <v>1402</v>
      </c>
      <c r="D446" s="627" t="s">
        <v>1641</v>
      </c>
      <c r="E446" s="627" t="s">
        <v>1642</v>
      </c>
      <c r="F446" s="644">
        <v>8</v>
      </c>
      <c r="G446" s="644">
        <v>3046.88</v>
      </c>
      <c r="H446" s="644">
        <v>1</v>
      </c>
      <c r="I446" s="644">
        <v>380.86</v>
      </c>
      <c r="J446" s="644">
        <v>9</v>
      </c>
      <c r="K446" s="644">
        <v>3427.7400000000002</v>
      </c>
      <c r="L446" s="644">
        <v>1.125</v>
      </c>
      <c r="M446" s="644">
        <v>380.86</v>
      </c>
      <c r="N446" s="644">
        <v>5</v>
      </c>
      <c r="O446" s="644">
        <v>1904.3000000000002</v>
      </c>
      <c r="P446" s="632">
        <v>0.625</v>
      </c>
      <c r="Q446" s="645">
        <v>380.86</v>
      </c>
    </row>
    <row r="447" spans="1:17" ht="14.4" customHeight="1" x14ac:dyDescent="0.3">
      <c r="A447" s="626" t="s">
        <v>1790</v>
      </c>
      <c r="B447" s="627" t="s">
        <v>1424</v>
      </c>
      <c r="C447" s="627" t="s">
        <v>1402</v>
      </c>
      <c r="D447" s="627" t="s">
        <v>1818</v>
      </c>
      <c r="E447" s="627" t="s">
        <v>1819</v>
      </c>
      <c r="F447" s="644"/>
      <c r="G447" s="644"/>
      <c r="H447" s="644"/>
      <c r="I447" s="644"/>
      <c r="J447" s="644"/>
      <c r="K447" s="644"/>
      <c r="L447" s="644"/>
      <c r="M447" s="644"/>
      <c r="N447" s="644">
        <v>1</v>
      </c>
      <c r="O447" s="644">
        <v>33498.44</v>
      </c>
      <c r="P447" s="632"/>
      <c r="Q447" s="645">
        <v>33498.44</v>
      </c>
    </row>
    <row r="448" spans="1:17" ht="14.4" customHeight="1" x14ac:dyDescent="0.3">
      <c r="A448" s="626" t="s">
        <v>1790</v>
      </c>
      <c r="B448" s="627" t="s">
        <v>1424</v>
      </c>
      <c r="C448" s="627" t="s">
        <v>1402</v>
      </c>
      <c r="D448" s="627" t="s">
        <v>1820</v>
      </c>
      <c r="E448" s="627" t="s">
        <v>1821</v>
      </c>
      <c r="F448" s="644">
        <v>2</v>
      </c>
      <c r="G448" s="644">
        <v>228511.76</v>
      </c>
      <c r="H448" s="644">
        <v>1</v>
      </c>
      <c r="I448" s="644">
        <v>114255.88</v>
      </c>
      <c r="J448" s="644">
        <v>4</v>
      </c>
      <c r="K448" s="644">
        <v>388470</v>
      </c>
      <c r="L448" s="644">
        <v>1.7000000350091391</v>
      </c>
      <c r="M448" s="644">
        <v>97117.5</v>
      </c>
      <c r="N448" s="644">
        <v>2</v>
      </c>
      <c r="O448" s="644">
        <v>115875.20000000001</v>
      </c>
      <c r="P448" s="632">
        <v>0.50708637489816721</v>
      </c>
      <c r="Q448" s="645">
        <v>57937.600000000006</v>
      </c>
    </row>
    <row r="449" spans="1:17" ht="14.4" customHeight="1" x14ac:dyDescent="0.3">
      <c r="A449" s="626" t="s">
        <v>1790</v>
      </c>
      <c r="B449" s="627" t="s">
        <v>1424</v>
      </c>
      <c r="C449" s="627" t="s">
        <v>1402</v>
      </c>
      <c r="D449" s="627" t="s">
        <v>1822</v>
      </c>
      <c r="E449" s="627" t="s">
        <v>1823</v>
      </c>
      <c r="F449" s="644"/>
      <c r="G449" s="644"/>
      <c r="H449" s="644"/>
      <c r="I449" s="644"/>
      <c r="J449" s="644">
        <v>2</v>
      </c>
      <c r="K449" s="644">
        <v>113579.04</v>
      </c>
      <c r="L449" s="644"/>
      <c r="M449" s="644">
        <v>56789.52</v>
      </c>
      <c r="N449" s="644"/>
      <c r="O449" s="644"/>
      <c r="P449" s="632"/>
      <c r="Q449" s="645"/>
    </row>
    <row r="450" spans="1:17" ht="14.4" customHeight="1" x14ac:dyDescent="0.3">
      <c r="A450" s="626" t="s">
        <v>1790</v>
      </c>
      <c r="B450" s="627" t="s">
        <v>1424</v>
      </c>
      <c r="C450" s="627" t="s">
        <v>1402</v>
      </c>
      <c r="D450" s="627" t="s">
        <v>1750</v>
      </c>
      <c r="E450" s="627" t="s">
        <v>1751</v>
      </c>
      <c r="F450" s="644">
        <v>7</v>
      </c>
      <c r="G450" s="644">
        <v>2170</v>
      </c>
      <c r="H450" s="644">
        <v>1</v>
      </c>
      <c r="I450" s="644">
        <v>310</v>
      </c>
      <c r="J450" s="644">
        <v>6</v>
      </c>
      <c r="K450" s="644">
        <v>1860</v>
      </c>
      <c r="L450" s="644">
        <v>0.8571428571428571</v>
      </c>
      <c r="M450" s="644">
        <v>310</v>
      </c>
      <c r="N450" s="644">
        <v>3</v>
      </c>
      <c r="O450" s="644">
        <v>930</v>
      </c>
      <c r="P450" s="632">
        <v>0.42857142857142855</v>
      </c>
      <c r="Q450" s="645">
        <v>310</v>
      </c>
    </row>
    <row r="451" spans="1:17" ht="14.4" customHeight="1" x14ac:dyDescent="0.3">
      <c r="A451" s="626" t="s">
        <v>1790</v>
      </c>
      <c r="B451" s="627" t="s">
        <v>1424</v>
      </c>
      <c r="C451" s="627" t="s">
        <v>1402</v>
      </c>
      <c r="D451" s="627" t="s">
        <v>1824</v>
      </c>
      <c r="E451" s="627" t="s">
        <v>1825</v>
      </c>
      <c r="F451" s="644">
        <v>1</v>
      </c>
      <c r="G451" s="644">
        <v>658.4</v>
      </c>
      <c r="H451" s="644">
        <v>1</v>
      </c>
      <c r="I451" s="644">
        <v>658.4</v>
      </c>
      <c r="J451" s="644"/>
      <c r="K451" s="644"/>
      <c r="L451" s="644"/>
      <c r="M451" s="644"/>
      <c r="N451" s="644"/>
      <c r="O451" s="644"/>
      <c r="P451" s="632"/>
      <c r="Q451" s="645"/>
    </row>
    <row r="452" spans="1:17" ht="14.4" customHeight="1" x14ac:dyDescent="0.3">
      <c r="A452" s="626" t="s">
        <v>1790</v>
      </c>
      <c r="B452" s="627" t="s">
        <v>1424</v>
      </c>
      <c r="C452" s="627" t="s">
        <v>1402</v>
      </c>
      <c r="D452" s="627" t="s">
        <v>1826</v>
      </c>
      <c r="E452" s="627" t="s">
        <v>1827</v>
      </c>
      <c r="F452" s="644"/>
      <c r="G452" s="644"/>
      <c r="H452" s="644"/>
      <c r="I452" s="644"/>
      <c r="J452" s="644">
        <v>2</v>
      </c>
      <c r="K452" s="644">
        <v>33904.6</v>
      </c>
      <c r="L452" s="644"/>
      <c r="M452" s="644">
        <v>16952.3</v>
      </c>
      <c r="N452" s="644">
        <v>1</v>
      </c>
      <c r="O452" s="644">
        <v>16952.3</v>
      </c>
      <c r="P452" s="632"/>
      <c r="Q452" s="645">
        <v>16952.3</v>
      </c>
    </row>
    <row r="453" spans="1:17" ht="14.4" customHeight="1" x14ac:dyDescent="0.3">
      <c r="A453" s="626" t="s">
        <v>1790</v>
      </c>
      <c r="B453" s="627" t="s">
        <v>1424</v>
      </c>
      <c r="C453" s="627" t="s">
        <v>1402</v>
      </c>
      <c r="D453" s="627" t="s">
        <v>1828</v>
      </c>
      <c r="E453" s="627" t="s">
        <v>1829</v>
      </c>
      <c r="F453" s="644"/>
      <c r="G453" s="644"/>
      <c r="H453" s="644"/>
      <c r="I453" s="644"/>
      <c r="J453" s="644">
        <v>3</v>
      </c>
      <c r="K453" s="644">
        <v>12405.27</v>
      </c>
      <c r="L453" s="644"/>
      <c r="M453" s="644">
        <v>4135.09</v>
      </c>
      <c r="N453" s="644"/>
      <c r="O453" s="644"/>
      <c r="P453" s="632"/>
      <c r="Q453" s="645"/>
    </row>
    <row r="454" spans="1:17" ht="14.4" customHeight="1" x14ac:dyDescent="0.3">
      <c r="A454" s="626" t="s">
        <v>1790</v>
      </c>
      <c r="B454" s="627" t="s">
        <v>1424</v>
      </c>
      <c r="C454" s="627" t="s">
        <v>1402</v>
      </c>
      <c r="D454" s="627" t="s">
        <v>1830</v>
      </c>
      <c r="E454" s="627" t="s">
        <v>1831</v>
      </c>
      <c r="F454" s="644">
        <v>5</v>
      </c>
      <c r="G454" s="644">
        <v>220356.8</v>
      </c>
      <c r="H454" s="644">
        <v>1</v>
      </c>
      <c r="I454" s="644">
        <v>44071.360000000001</v>
      </c>
      <c r="J454" s="644">
        <v>1</v>
      </c>
      <c r="K454" s="644">
        <v>44071.360000000001</v>
      </c>
      <c r="L454" s="644">
        <v>0.2</v>
      </c>
      <c r="M454" s="644">
        <v>44071.360000000001</v>
      </c>
      <c r="N454" s="644">
        <v>3</v>
      </c>
      <c r="O454" s="644">
        <v>132214.08000000002</v>
      </c>
      <c r="P454" s="632">
        <v>0.60000000000000009</v>
      </c>
      <c r="Q454" s="645">
        <v>44071.360000000008</v>
      </c>
    </row>
    <row r="455" spans="1:17" ht="14.4" customHeight="1" x14ac:dyDescent="0.3">
      <c r="A455" s="626" t="s">
        <v>1790</v>
      </c>
      <c r="B455" s="627" t="s">
        <v>1424</v>
      </c>
      <c r="C455" s="627" t="s">
        <v>1402</v>
      </c>
      <c r="D455" s="627" t="s">
        <v>1832</v>
      </c>
      <c r="E455" s="627" t="s">
        <v>1833</v>
      </c>
      <c r="F455" s="644">
        <v>1</v>
      </c>
      <c r="G455" s="644">
        <v>71000</v>
      </c>
      <c r="H455" s="644">
        <v>1</v>
      </c>
      <c r="I455" s="644">
        <v>71000</v>
      </c>
      <c r="J455" s="644">
        <v>2</v>
      </c>
      <c r="K455" s="644">
        <v>142000</v>
      </c>
      <c r="L455" s="644">
        <v>2</v>
      </c>
      <c r="M455" s="644">
        <v>71000</v>
      </c>
      <c r="N455" s="644"/>
      <c r="O455" s="644"/>
      <c r="P455" s="632"/>
      <c r="Q455" s="645"/>
    </row>
    <row r="456" spans="1:17" ht="14.4" customHeight="1" x14ac:dyDescent="0.3">
      <c r="A456" s="626" t="s">
        <v>1790</v>
      </c>
      <c r="B456" s="627" t="s">
        <v>1424</v>
      </c>
      <c r="C456" s="627" t="s">
        <v>1402</v>
      </c>
      <c r="D456" s="627" t="s">
        <v>1764</v>
      </c>
      <c r="E456" s="627" t="s">
        <v>1765</v>
      </c>
      <c r="F456" s="644">
        <v>2</v>
      </c>
      <c r="G456" s="644">
        <v>69300</v>
      </c>
      <c r="H456" s="644">
        <v>1</v>
      </c>
      <c r="I456" s="644">
        <v>34650</v>
      </c>
      <c r="J456" s="644">
        <v>2</v>
      </c>
      <c r="K456" s="644">
        <v>69300</v>
      </c>
      <c r="L456" s="644">
        <v>1</v>
      </c>
      <c r="M456" s="644">
        <v>34650</v>
      </c>
      <c r="N456" s="644">
        <v>2</v>
      </c>
      <c r="O456" s="644">
        <v>69299.199999999997</v>
      </c>
      <c r="P456" s="632">
        <v>0.99998845598845598</v>
      </c>
      <c r="Q456" s="645">
        <v>34649.599999999999</v>
      </c>
    </row>
    <row r="457" spans="1:17" ht="14.4" customHeight="1" x14ac:dyDescent="0.3">
      <c r="A457" s="626" t="s">
        <v>1790</v>
      </c>
      <c r="B457" s="627" t="s">
        <v>1424</v>
      </c>
      <c r="C457" s="627" t="s">
        <v>1402</v>
      </c>
      <c r="D457" s="627" t="s">
        <v>1834</v>
      </c>
      <c r="E457" s="627" t="s">
        <v>1833</v>
      </c>
      <c r="F457" s="644">
        <v>1</v>
      </c>
      <c r="G457" s="644">
        <v>75000</v>
      </c>
      <c r="H457" s="644">
        <v>1</v>
      </c>
      <c r="I457" s="644">
        <v>75000</v>
      </c>
      <c r="J457" s="644">
        <v>1</v>
      </c>
      <c r="K457" s="644">
        <v>75000</v>
      </c>
      <c r="L457" s="644">
        <v>1</v>
      </c>
      <c r="M457" s="644">
        <v>75000</v>
      </c>
      <c r="N457" s="644"/>
      <c r="O457" s="644"/>
      <c r="P457" s="632"/>
      <c r="Q457" s="645"/>
    </row>
    <row r="458" spans="1:17" ht="14.4" customHeight="1" x14ac:dyDescent="0.3">
      <c r="A458" s="626" t="s">
        <v>1790</v>
      </c>
      <c r="B458" s="627" t="s">
        <v>1424</v>
      </c>
      <c r="C458" s="627" t="s">
        <v>1402</v>
      </c>
      <c r="D458" s="627" t="s">
        <v>1835</v>
      </c>
      <c r="E458" s="627" t="s">
        <v>1836</v>
      </c>
      <c r="F458" s="644"/>
      <c r="G458" s="644"/>
      <c r="H458" s="644"/>
      <c r="I458" s="644"/>
      <c r="J458" s="644">
        <v>1</v>
      </c>
      <c r="K458" s="644">
        <v>94917.32</v>
      </c>
      <c r="L458" s="644"/>
      <c r="M458" s="644">
        <v>94917.32</v>
      </c>
      <c r="N458" s="644"/>
      <c r="O458" s="644"/>
      <c r="P458" s="632"/>
      <c r="Q458" s="645"/>
    </row>
    <row r="459" spans="1:17" ht="14.4" customHeight="1" x14ac:dyDescent="0.3">
      <c r="A459" s="626" t="s">
        <v>1790</v>
      </c>
      <c r="B459" s="627" t="s">
        <v>1424</v>
      </c>
      <c r="C459" s="627" t="s">
        <v>1402</v>
      </c>
      <c r="D459" s="627" t="s">
        <v>1649</v>
      </c>
      <c r="E459" s="627" t="s">
        <v>1650</v>
      </c>
      <c r="F459" s="644"/>
      <c r="G459" s="644"/>
      <c r="H459" s="644"/>
      <c r="I459" s="644"/>
      <c r="J459" s="644">
        <v>1</v>
      </c>
      <c r="K459" s="644">
        <v>1932.09</v>
      </c>
      <c r="L459" s="644"/>
      <c r="M459" s="644">
        <v>1932.09</v>
      </c>
      <c r="N459" s="644"/>
      <c r="O459" s="644"/>
      <c r="P459" s="632"/>
      <c r="Q459" s="645"/>
    </row>
    <row r="460" spans="1:17" ht="14.4" customHeight="1" x14ac:dyDescent="0.3">
      <c r="A460" s="626" t="s">
        <v>1790</v>
      </c>
      <c r="B460" s="627" t="s">
        <v>1424</v>
      </c>
      <c r="C460" s="627" t="s">
        <v>1402</v>
      </c>
      <c r="D460" s="627" t="s">
        <v>1837</v>
      </c>
      <c r="E460" s="627" t="s">
        <v>1838</v>
      </c>
      <c r="F460" s="644">
        <v>2</v>
      </c>
      <c r="G460" s="644">
        <v>102289.1</v>
      </c>
      <c r="H460" s="644">
        <v>1</v>
      </c>
      <c r="I460" s="644">
        <v>51144.55</v>
      </c>
      <c r="J460" s="644"/>
      <c r="K460" s="644"/>
      <c r="L460" s="644"/>
      <c r="M460" s="644"/>
      <c r="N460" s="644"/>
      <c r="O460" s="644"/>
      <c r="P460" s="632"/>
      <c r="Q460" s="645"/>
    </row>
    <row r="461" spans="1:17" ht="14.4" customHeight="1" x14ac:dyDescent="0.3">
      <c r="A461" s="626" t="s">
        <v>1790</v>
      </c>
      <c r="B461" s="627" t="s">
        <v>1424</v>
      </c>
      <c r="C461" s="627" t="s">
        <v>1402</v>
      </c>
      <c r="D461" s="627" t="s">
        <v>1839</v>
      </c>
      <c r="E461" s="627" t="s">
        <v>1840</v>
      </c>
      <c r="F461" s="644"/>
      <c r="G461" s="644"/>
      <c r="H461" s="644"/>
      <c r="I461" s="644"/>
      <c r="J461" s="644"/>
      <c r="K461" s="644"/>
      <c r="L461" s="644"/>
      <c r="M461" s="644"/>
      <c r="N461" s="644">
        <v>2</v>
      </c>
      <c r="O461" s="644">
        <v>82909.100000000006</v>
      </c>
      <c r="P461" s="632"/>
      <c r="Q461" s="645">
        <v>41454.550000000003</v>
      </c>
    </row>
    <row r="462" spans="1:17" ht="14.4" customHeight="1" x14ac:dyDescent="0.3">
      <c r="A462" s="626" t="s">
        <v>1790</v>
      </c>
      <c r="B462" s="627" t="s">
        <v>1424</v>
      </c>
      <c r="C462" s="627" t="s">
        <v>1402</v>
      </c>
      <c r="D462" s="627" t="s">
        <v>1841</v>
      </c>
      <c r="E462" s="627" t="s">
        <v>1842</v>
      </c>
      <c r="F462" s="644"/>
      <c r="G462" s="644"/>
      <c r="H462" s="644"/>
      <c r="I462" s="644"/>
      <c r="J462" s="644"/>
      <c r="K462" s="644"/>
      <c r="L462" s="644"/>
      <c r="M462" s="644"/>
      <c r="N462" s="644">
        <v>1</v>
      </c>
      <c r="O462" s="644">
        <v>4857</v>
      </c>
      <c r="P462" s="632"/>
      <c r="Q462" s="645">
        <v>4857</v>
      </c>
    </row>
    <row r="463" spans="1:17" ht="14.4" customHeight="1" x14ac:dyDescent="0.3">
      <c r="A463" s="626" t="s">
        <v>1790</v>
      </c>
      <c r="B463" s="627" t="s">
        <v>1424</v>
      </c>
      <c r="C463" s="627" t="s">
        <v>1402</v>
      </c>
      <c r="D463" s="627" t="s">
        <v>1843</v>
      </c>
      <c r="E463" s="627" t="s">
        <v>1844</v>
      </c>
      <c r="F463" s="644"/>
      <c r="G463" s="644"/>
      <c r="H463" s="644"/>
      <c r="I463" s="644"/>
      <c r="J463" s="644">
        <v>1</v>
      </c>
      <c r="K463" s="644">
        <v>24919.48</v>
      </c>
      <c r="L463" s="644"/>
      <c r="M463" s="644">
        <v>24919.48</v>
      </c>
      <c r="N463" s="644"/>
      <c r="O463" s="644"/>
      <c r="P463" s="632"/>
      <c r="Q463" s="645"/>
    </row>
    <row r="464" spans="1:17" ht="14.4" customHeight="1" x14ac:dyDescent="0.3">
      <c r="A464" s="626" t="s">
        <v>1790</v>
      </c>
      <c r="B464" s="627" t="s">
        <v>1424</v>
      </c>
      <c r="C464" s="627" t="s">
        <v>1402</v>
      </c>
      <c r="D464" s="627" t="s">
        <v>1845</v>
      </c>
      <c r="E464" s="627" t="s">
        <v>1846</v>
      </c>
      <c r="F464" s="644"/>
      <c r="G464" s="644"/>
      <c r="H464" s="644"/>
      <c r="I464" s="644"/>
      <c r="J464" s="644">
        <v>1</v>
      </c>
      <c r="K464" s="644">
        <v>121384.97</v>
      </c>
      <c r="L464" s="644"/>
      <c r="M464" s="644">
        <v>121384.97</v>
      </c>
      <c r="N464" s="644"/>
      <c r="O464" s="644"/>
      <c r="P464" s="632"/>
      <c r="Q464" s="645"/>
    </row>
    <row r="465" spans="1:17" ht="14.4" customHeight="1" x14ac:dyDescent="0.3">
      <c r="A465" s="626" t="s">
        <v>1790</v>
      </c>
      <c r="B465" s="627" t="s">
        <v>1424</v>
      </c>
      <c r="C465" s="627" t="s">
        <v>1402</v>
      </c>
      <c r="D465" s="627" t="s">
        <v>1847</v>
      </c>
      <c r="E465" s="627" t="s">
        <v>1848</v>
      </c>
      <c r="F465" s="644"/>
      <c r="G465" s="644"/>
      <c r="H465" s="644"/>
      <c r="I465" s="644"/>
      <c r="J465" s="644">
        <v>2</v>
      </c>
      <c r="K465" s="644">
        <v>148397.4</v>
      </c>
      <c r="L465" s="644"/>
      <c r="M465" s="644">
        <v>74198.7</v>
      </c>
      <c r="N465" s="644"/>
      <c r="O465" s="644"/>
      <c r="P465" s="632"/>
      <c r="Q465" s="645"/>
    </row>
    <row r="466" spans="1:17" ht="14.4" customHeight="1" x14ac:dyDescent="0.3">
      <c r="A466" s="626" t="s">
        <v>1790</v>
      </c>
      <c r="B466" s="627" t="s">
        <v>1424</v>
      </c>
      <c r="C466" s="627" t="s">
        <v>1402</v>
      </c>
      <c r="D466" s="627" t="s">
        <v>1766</v>
      </c>
      <c r="E466" s="627" t="s">
        <v>1767</v>
      </c>
      <c r="F466" s="644"/>
      <c r="G466" s="644"/>
      <c r="H466" s="644"/>
      <c r="I466" s="644"/>
      <c r="J466" s="644">
        <v>2</v>
      </c>
      <c r="K466" s="644">
        <v>16749.599999999999</v>
      </c>
      <c r="L466" s="644"/>
      <c r="M466" s="644">
        <v>8374.7999999999993</v>
      </c>
      <c r="N466" s="644">
        <v>11</v>
      </c>
      <c r="O466" s="644">
        <v>32609.5</v>
      </c>
      <c r="P466" s="632"/>
      <c r="Q466" s="645">
        <v>2964.5</v>
      </c>
    </row>
    <row r="467" spans="1:17" ht="14.4" customHeight="1" x14ac:dyDescent="0.3">
      <c r="A467" s="626" t="s">
        <v>1790</v>
      </c>
      <c r="B467" s="627" t="s">
        <v>1424</v>
      </c>
      <c r="C467" s="627" t="s">
        <v>1402</v>
      </c>
      <c r="D467" s="627" t="s">
        <v>1849</v>
      </c>
      <c r="E467" s="627" t="s">
        <v>1850</v>
      </c>
      <c r="F467" s="644"/>
      <c r="G467" s="644"/>
      <c r="H467" s="644"/>
      <c r="I467" s="644"/>
      <c r="J467" s="644"/>
      <c r="K467" s="644"/>
      <c r="L467" s="644"/>
      <c r="M467" s="644"/>
      <c r="N467" s="644">
        <v>1</v>
      </c>
      <c r="O467" s="644">
        <v>8536.5499999999993</v>
      </c>
      <c r="P467" s="632"/>
      <c r="Q467" s="645">
        <v>8536.5499999999993</v>
      </c>
    </row>
    <row r="468" spans="1:17" ht="14.4" customHeight="1" x14ac:dyDescent="0.3">
      <c r="A468" s="626" t="s">
        <v>1790</v>
      </c>
      <c r="B468" s="627" t="s">
        <v>1424</v>
      </c>
      <c r="C468" s="627" t="s">
        <v>1402</v>
      </c>
      <c r="D468" s="627" t="s">
        <v>1768</v>
      </c>
      <c r="E468" s="627" t="s">
        <v>1769</v>
      </c>
      <c r="F468" s="644"/>
      <c r="G468" s="644"/>
      <c r="H468" s="644"/>
      <c r="I468" s="644"/>
      <c r="J468" s="644"/>
      <c r="K468" s="644"/>
      <c r="L468" s="644"/>
      <c r="M468" s="644"/>
      <c r="N468" s="644">
        <v>14</v>
      </c>
      <c r="O468" s="644">
        <v>96930.4</v>
      </c>
      <c r="P468" s="632"/>
      <c r="Q468" s="645">
        <v>6923.5999999999995</v>
      </c>
    </row>
    <row r="469" spans="1:17" ht="14.4" customHeight="1" x14ac:dyDescent="0.3">
      <c r="A469" s="626" t="s">
        <v>1790</v>
      </c>
      <c r="B469" s="627" t="s">
        <v>1424</v>
      </c>
      <c r="C469" s="627" t="s">
        <v>1402</v>
      </c>
      <c r="D469" s="627" t="s">
        <v>1770</v>
      </c>
      <c r="E469" s="627" t="s">
        <v>1771</v>
      </c>
      <c r="F469" s="644"/>
      <c r="G469" s="644"/>
      <c r="H469" s="644"/>
      <c r="I469" s="644"/>
      <c r="J469" s="644"/>
      <c r="K469" s="644"/>
      <c r="L469" s="644"/>
      <c r="M469" s="644"/>
      <c r="N469" s="644">
        <v>11</v>
      </c>
      <c r="O469" s="644">
        <v>72960.03</v>
      </c>
      <c r="P469" s="632"/>
      <c r="Q469" s="645">
        <v>6632.73</v>
      </c>
    </row>
    <row r="470" spans="1:17" ht="14.4" customHeight="1" x14ac:dyDescent="0.3">
      <c r="A470" s="626" t="s">
        <v>1790</v>
      </c>
      <c r="B470" s="627" t="s">
        <v>1424</v>
      </c>
      <c r="C470" s="627" t="s">
        <v>1402</v>
      </c>
      <c r="D470" s="627" t="s">
        <v>1786</v>
      </c>
      <c r="E470" s="627" t="s">
        <v>1787</v>
      </c>
      <c r="F470" s="644"/>
      <c r="G470" s="644"/>
      <c r="H470" s="644"/>
      <c r="I470" s="644"/>
      <c r="J470" s="644"/>
      <c r="K470" s="644"/>
      <c r="L470" s="644"/>
      <c r="M470" s="644"/>
      <c r="N470" s="644">
        <v>3</v>
      </c>
      <c r="O470" s="644">
        <v>4225.38</v>
      </c>
      <c r="P470" s="632"/>
      <c r="Q470" s="645">
        <v>1408.46</v>
      </c>
    </row>
    <row r="471" spans="1:17" ht="14.4" customHeight="1" x14ac:dyDescent="0.3">
      <c r="A471" s="626" t="s">
        <v>1790</v>
      </c>
      <c r="B471" s="627" t="s">
        <v>1424</v>
      </c>
      <c r="C471" s="627" t="s">
        <v>1402</v>
      </c>
      <c r="D471" s="627" t="s">
        <v>1851</v>
      </c>
      <c r="E471" s="627" t="s">
        <v>1852</v>
      </c>
      <c r="F471" s="644"/>
      <c r="G471" s="644"/>
      <c r="H471" s="644"/>
      <c r="I471" s="644"/>
      <c r="J471" s="644"/>
      <c r="K471" s="644"/>
      <c r="L471" s="644"/>
      <c r="M471" s="644"/>
      <c r="N471" s="644">
        <v>1</v>
      </c>
      <c r="O471" s="644">
        <v>67362.39</v>
      </c>
      <c r="P471" s="632"/>
      <c r="Q471" s="645">
        <v>67362.39</v>
      </c>
    </row>
    <row r="472" spans="1:17" ht="14.4" customHeight="1" x14ac:dyDescent="0.3">
      <c r="A472" s="626" t="s">
        <v>1790</v>
      </c>
      <c r="B472" s="627" t="s">
        <v>1424</v>
      </c>
      <c r="C472" s="627" t="s">
        <v>1402</v>
      </c>
      <c r="D472" s="627" t="s">
        <v>1853</v>
      </c>
      <c r="E472" s="627" t="s">
        <v>1710</v>
      </c>
      <c r="F472" s="644"/>
      <c r="G472" s="644"/>
      <c r="H472" s="644"/>
      <c r="I472" s="644"/>
      <c r="J472" s="644"/>
      <c r="K472" s="644"/>
      <c r="L472" s="644"/>
      <c r="M472" s="644"/>
      <c r="N472" s="644">
        <v>1</v>
      </c>
      <c r="O472" s="644">
        <v>8536.5499999999993</v>
      </c>
      <c r="P472" s="632"/>
      <c r="Q472" s="645">
        <v>8536.5499999999993</v>
      </c>
    </row>
    <row r="473" spans="1:17" ht="14.4" customHeight="1" x14ac:dyDescent="0.3">
      <c r="A473" s="626" t="s">
        <v>1790</v>
      </c>
      <c r="B473" s="627" t="s">
        <v>1424</v>
      </c>
      <c r="C473" s="627" t="s">
        <v>1407</v>
      </c>
      <c r="D473" s="627" t="s">
        <v>1468</v>
      </c>
      <c r="E473" s="627" t="s">
        <v>1469</v>
      </c>
      <c r="F473" s="644"/>
      <c r="G473" s="644"/>
      <c r="H473" s="644"/>
      <c r="I473" s="644"/>
      <c r="J473" s="644"/>
      <c r="K473" s="644"/>
      <c r="L473" s="644"/>
      <c r="M473" s="644"/>
      <c r="N473" s="644">
        <v>1</v>
      </c>
      <c r="O473" s="644">
        <v>188</v>
      </c>
      <c r="P473" s="632"/>
      <c r="Q473" s="645">
        <v>188</v>
      </c>
    </row>
    <row r="474" spans="1:17" ht="14.4" customHeight="1" x14ac:dyDescent="0.3">
      <c r="A474" s="626" t="s">
        <v>1790</v>
      </c>
      <c r="B474" s="627" t="s">
        <v>1424</v>
      </c>
      <c r="C474" s="627" t="s">
        <v>1407</v>
      </c>
      <c r="D474" s="627" t="s">
        <v>1472</v>
      </c>
      <c r="E474" s="627" t="s">
        <v>1473</v>
      </c>
      <c r="F474" s="644"/>
      <c r="G474" s="644"/>
      <c r="H474" s="644"/>
      <c r="I474" s="644"/>
      <c r="J474" s="644">
        <v>1</v>
      </c>
      <c r="K474" s="644">
        <v>224</v>
      </c>
      <c r="L474" s="644"/>
      <c r="M474" s="644">
        <v>224</v>
      </c>
      <c r="N474" s="644"/>
      <c r="O474" s="644"/>
      <c r="P474" s="632"/>
      <c r="Q474" s="645"/>
    </row>
    <row r="475" spans="1:17" ht="14.4" customHeight="1" x14ac:dyDescent="0.3">
      <c r="A475" s="626" t="s">
        <v>1790</v>
      </c>
      <c r="B475" s="627" t="s">
        <v>1424</v>
      </c>
      <c r="C475" s="627" t="s">
        <v>1407</v>
      </c>
      <c r="D475" s="627" t="s">
        <v>1478</v>
      </c>
      <c r="E475" s="627" t="s">
        <v>1479</v>
      </c>
      <c r="F475" s="644">
        <v>1</v>
      </c>
      <c r="G475" s="644">
        <v>225</v>
      </c>
      <c r="H475" s="644">
        <v>1</v>
      </c>
      <c r="I475" s="644">
        <v>225</v>
      </c>
      <c r="J475" s="644">
        <v>2</v>
      </c>
      <c r="K475" s="644">
        <v>452</v>
      </c>
      <c r="L475" s="644">
        <v>2.0088888888888889</v>
      </c>
      <c r="M475" s="644">
        <v>226</v>
      </c>
      <c r="N475" s="644">
        <v>1</v>
      </c>
      <c r="O475" s="644">
        <v>227</v>
      </c>
      <c r="P475" s="632">
        <v>1.0088888888888889</v>
      </c>
      <c r="Q475" s="645">
        <v>227</v>
      </c>
    </row>
    <row r="476" spans="1:17" ht="14.4" customHeight="1" x14ac:dyDescent="0.3">
      <c r="A476" s="626" t="s">
        <v>1790</v>
      </c>
      <c r="B476" s="627" t="s">
        <v>1424</v>
      </c>
      <c r="C476" s="627" t="s">
        <v>1407</v>
      </c>
      <c r="D476" s="627" t="s">
        <v>1488</v>
      </c>
      <c r="E476" s="627" t="s">
        <v>1489</v>
      </c>
      <c r="F476" s="644"/>
      <c r="G476" s="644"/>
      <c r="H476" s="644"/>
      <c r="I476" s="644"/>
      <c r="J476" s="644">
        <v>1</v>
      </c>
      <c r="K476" s="644">
        <v>350</v>
      </c>
      <c r="L476" s="644"/>
      <c r="M476" s="644">
        <v>350</v>
      </c>
      <c r="N476" s="644"/>
      <c r="O476" s="644"/>
      <c r="P476" s="632"/>
      <c r="Q476" s="645"/>
    </row>
    <row r="477" spans="1:17" ht="14.4" customHeight="1" x14ac:dyDescent="0.3">
      <c r="A477" s="626" t="s">
        <v>1790</v>
      </c>
      <c r="B477" s="627" t="s">
        <v>1424</v>
      </c>
      <c r="C477" s="627" t="s">
        <v>1407</v>
      </c>
      <c r="D477" s="627" t="s">
        <v>1854</v>
      </c>
      <c r="E477" s="627" t="s">
        <v>1855</v>
      </c>
      <c r="F477" s="644">
        <v>3</v>
      </c>
      <c r="G477" s="644">
        <v>41535</v>
      </c>
      <c r="H477" s="644">
        <v>1</v>
      </c>
      <c r="I477" s="644">
        <v>13845</v>
      </c>
      <c r="J477" s="644">
        <v>4</v>
      </c>
      <c r="K477" s="644">
        <v>55392</v>
      </c>
      <c r="L477" s="644">
        <v>1.3336222462983027</v>
      </c>
      <c r="M477" s="644">
        <v>13848</v>
      </c>
      <c r="N477" s="644">
        <v>2</v>
      </c>
      <c r="O477" s="644">
        <v>27724</v>
      </c>
      <c r="P477" s="632">
        <v>0.66748525340074638</v>
      </c>
      <c r="Q477" s="645">
        <v>13862</v>
      </c>
    </row>
    <row r="478" spans="1:17" ht="14.4" customHeight="1" x14ac:dyDescent="0.3">
      <c r="A478" s="626" t="s">
        <v>1790</v>
      </c>
      <c r="B478" s="627" t="s">
        <v>1424</v>
      </c>
      <c r="C478" s="627" t="s">
        <v>1407</v>
      </c>
      <c r="D478" s="627" t="s">
        <v>1653</v>
      </c>
      <c r="E478" s="627" t="s">
        <v>1654</v>
      </c>
      <c r="F478" s="644"/>
      <c r="G478" s="644"/>
      <c r="H478" s="644"/>
      <c r="I478" s="644"/>
      <c r="J478" s="644">
        <v>1</v>
      </c>
      <c r="K478" s="644">
        <v>4578</v>
      </c>
      <c r="L478" s="644"/>
      <c r="M478" s="644">
        <v>4578</v>
      </c>
      <c r="N478" s="644"/>
      <c r="O478" s="644"/>
      <c r="P478" s="632"/>
      <c r="Q478" s="645"/>
    </row>
    <row r="479" spans="1:17" ht="14.4" customHeight="1" x14ac:dyDescent="0.3">
      <c r="A479" s="626" t="s">
        <v>1790</v>
      </c>
      <c r="B479" s="627" t="s">
        <v>1424</v>
      </c>
      <c r="C479" s="627" t="s">
        <v>1407</v>
      </c>
      <c r="D479" s="627" t="s">
        <v>1655</v>
      </c>
      <c r="E479" s="627" t="s">
        <v>1656</v>
      </c>
      <c r="F479" s="644">
        <v>45</v>
      </c>
      <c r="G479" s="644">
        <v>187380</v>
      </c>
      <c r="H479" s="644">
        <v>1</v>
      </c>
      <c r="I479" s="644">
        <v>4164</v>
      </c>
      <c r="J479" s="644">
        <v>50</v>
      </c>
      <c r="K479" s="644">
        <v>208300</v>
      </c>
      <c r="L479" s="644">
        <v>1.111644785996371</v>
      </c>
      <c r="M479" s="644">
        <v>4166</v>
      </c>
      <c r="N479" s="644">
        <v>68</v>
      </c>
      <c r="O479" s="644">
        <v>283764</v>
      </c>
      <c r="P479" s="632">
        <v>1.5143772014089016</v>
      </c>
      <c r="Q479" s="645">
        <v>4173</v>
      </c>
    </row>
    <row r="480" spans="1:17" ht="14.4" customHeight="1" x14ac:dyDescent="0.3">
      <c r="A480" s="626" t="s">
        <v>1790</v>
      </c>
      <c r="B480" s="627" t="s">
        <v>1424</v>
      </c>
      <c r="C480" s="627" t="s">
        <v>1407</v>
      </c>
      <c r="D480" s="627" t="s">
        <v>1659</v>
      </c>
      <c r="E480" s="627" t="s">
        <v>1660</v>
      </c>
      <c r="F480" s="644"/>
      <c r="G480" s="644"/>
      <c r="H480" s="644"/>
      <c r="I480" s="644"/>
      <c r="J480" s="644">
        <v>1</v>
      </c>
      <c r="K480" s="644">
        <v>6322</v>
      </c>
      <c r="L480" s="644"/>
      <c r="M480" s="644">
        <v>6322</v>
      </c>
      <c r="N480" s="644"/>
      <c r="O480" s="644"/>
      <c r="P480" s="632"/>
      <c r="Q480" s="645"/>
    </row>
    <row r="481" spans="1:17" ht="14.4" customHeight="1" x14ac:dyDescent="0.3">
      <c r="A481" s="626" t="s">
        <v>1790</v>
      </c>
      <c r="B481" s="627" t="s">
        <v>1424</v>
      </c>
      <c r="C481" s="627" t="s">
        <v>1407</v>
      </c>
      <c r="D481" s="627" t="s">
        <v>1754</v>
      </c>
      <c r="E481" s="627" t="s">
        <v>1755</v>
      </c>
      <c r="F481" s="644">
        <v>4</v>
      </c>
      <c r="G481" s="644">
        <v>61048</v>
      </c>
      <c r="H481" s="644">
        <v>1</v>
      </c>
      <c r="I481" s="644">
        <v>15262</v>
      </c>
      <c r="J481" s="644">
        <v>11</v>
      </c>
      <c r="K481" s="644">
        <v>167915</v>
      </c>
      <c r="L481" s="644">
        <v>2.7505405582492464</v>
      </c>
      <c r="M481" s="644">
        <v>15265</v>
      </c>
      <c r="N481" s="644">
        <v>7</v>
      </c>
      <c r="O481" s="644">
        <v>106960</v>
      </c>
      <c r="P481" s="632">
        <v>1.7520639496789412</v>
      </c>
      <c r="Q481" s="645">
        <v>15280</v>
      </c>
    </row>
    <row r="482" spans="1:17" ht="14.4" customHeight="1" x14ac:dyDescent="0.3">
      <c r="A482" s="626" t="s">
        <v>1790</v>
      </c>
      <c r="B482" s="627" t="s">
        <v>1424</v>
      </c>
      <c r="C482" s="627" t="s">
        <v>1407</v>
      </c>
      <c r="D482" s="627" t="s">
        <v>1663</v>
      </c>
      <c r="E482" s="627" t="s">
        <v>1664</v>
      </c>
      <c r="F482" s="644">
        <v>135</v>
      </c>
      <c r="G482" s="644">
        <v>521100</v>
      </c>
      <c r="H482" s="644">
        <v>1</v>
      </c>
      <c r="I482" s="644">
        <v>3860</v>
      </c>
      <c r="J482" s="644">
        <v>143</v>
      </c>
      <c r="K482" s="644">
        <v>552266</v>
      </c>
      <c r="L482" s="644">
        <v>1.0598080982536942</v>
      </c>
      <c r="M482" s="644">
        <v>3862</v>
      </c>
      <c r="N482" s="644">
        <v>150</v>
      </c>
      <c r="O482" s="644">
        <v>580050</v>
      </c>
      <c r="P482" s="632">
        <v>1.113126079447323</v>
      </c>
      <c r="Q482" s="645">
        <v>3867</v>
      </c>
    </row>
    <row r="483" spans="1:17" ht="14.4" customHeight="1" x14ac:dyDescent="0.3">
      <c r="A483" s="626" t="s">
        <v>1790</v>
      </c>
      <c r="B483" s="627" t="s">
        <v>1424</v>
      </c>
      <c r="C483" s="627" t="s">
        <v>1407</v>
      </c>
      <c r="D483" s="627" t="s">
        <v>1665</v>
      </c>
      <c r="E483" s="627" t="s">
        <v>1666</v>
      </c>
      <c r="F483" s="644">
        <v>4</v>
      </c>
      <c r="G483" s="644">
        <v>20840</v>
      </c>
      <c r="H483" s="644">
        <v>1</v>
      </c>
      <c r="I483" s="644">
        <v>5210</v>
      </c>
      <c r="J483" s="644">
        <v>5</v>
      </c>
      <c r="K483" s="644">
        <v>26060</v>
      </c>
      <c r="L483" s="644">
        <v>1.2504798464491362</v>
      </c>
      <c r="M483" s="644">
        <v>5212</v>
      </c>
      <c r="N483" s="644">
        <v>5</v>
      </c>
      <c r="O483" s="644">
        <v>26095</v>
      </c>
      <c r="P483" s="632">
        <v>1.2521593090211132</v>
      </c>
      <c r="Q483" s="645">
        <v>5219</v>
      </c>
    </row>
    <row r="484" spans="1:17" ht="14.4" customHeight="1" x14ac:dyDescent="0.3">
      <c r="A484" s="626" t="s">
        <v>1790</v>
      </c>
      <c r="B484" s="627" t="s">
        <v>1424</v>
      </c>
      <c r="C484" s="627" t="s">
        <v>1407</v>
      </c>
      <c r="D484" s="627" t="s">
        <v>1667</v>
      </c>
      <c r="E484" s="627" t="s">
        <v>1668</v>
      </c>
      <c r="F484" s="644">
        <v>117</v>
      </c>
      <c r="G484" s="644">
        <v>927342</v>
      </c>
      <c r="H484" s="644">
        <v>1</v>
      </c>
      <c r="I484" s="644">
        <v>7926</v>
      </c>
      <c r="J484" s="644">
        <v>145</v>
      </c>
      <c r="K484" s="644">
        <v>1149560</v>
      </c>
      <c r="L484" s="644">
        <v>1.2396289610521254</v>
      </c>
      <c r="M484" s="644">
        <v>7928</v>
      </c>
      <c r="N484" s="644">
        <v>151</v>
      </c>
      <c r="O484" s="644">
        <v>1198638</v>
      </c>
      <c r="P484" s="632">
        <v>1.2925522622721715</v>
      </c>
      <c r="Q484" s="645">
        <v>7938</v>
      </c>
    </row>
    <row r="485" spans="1:17" ht="14.4" customHeight="1" x14ac:dyDescent="0.3">
      <c r="A485" s="626" t="s">
        <v>1790</v>
      </c>
      <c r="B485" s="627" t="s">
        <v>1424</v>
      </c>
      <c r="C485" s="627" t="s">
        <v>1407</v>
      </c>
      <c r="D485" s="627" t="s">
        <v>1669</v>
      </c>
      <c r="E485" s="627" t="s">
        <v>1670</v>
      </c>
      <c r="F485" s="644"/>
      <c r="G485" s="644"/>
      <c r="H485" s="644"/>
      <c r="I485" s="644"/>
      <c r="J485" s="644">
        <v>7</v>
      </c>
      <c r="K485" s="644">
        <v>6538</v>
      </c>
      <c r="L485" s="644"/>
      <c r="M485" s="644">
        <v>934</v>
      </c>
      <c r="N485" s="644">
        <v>2</v>
      </c>
      <c r="O485" s="644">
        <v>1874</v>
      </c>
      <c r="P485" s="632"/>
      <c r="Q485" s="645">
        <v>937</v>
      </c>
    </row>
    <row r="486" spans="1:17" ht="14.4" customHeight="1" x14ac:dyDescent="0.3">
      <c r="A486" s="626" t="s">
        <v>1790</v>
      </c>
      <c r="B486" s="627" t="s">
        <v>1424</v>
      </c>
      <c r="C486" s="627" t="s">
        <v>1407</v>
      </c>
      <c r="D486" s="627" t="s">
        <v>1496</v>
      </c>
      <c r="E486" s="627" t="s">
        <v>1497</v>
      </c>
      <c r="F486" s="644">
        <v>1</v>
      </c>
      <c r="G486" s="644">
        <v>1294</v>
      </c>
      <c r="H486" s="644">
        <v>1</v>
      </c>
      <c r="I486" s="644">
        <v>1294</v>
      </c>
      <c r="J486" s="644"/>
      <c r="K486" s="644"/>
      <c r="L486" s="644"/>
      <c r="M486" s="644"/>
      <c r="N486" s="644"/>
      <c r="O486" s="644"/>
      <c r="P486" s="632"/>
      <c r="Q486" s="645"/>
    </row>
    <row r="487" spans="1:17" ht="14.4" customHeight="1" x14ac:dyDescent="0.3">
      <c r="A487" s="626" t="s">
        <v>1790</v>
      </c>
      <c r="B487" s="627" t="s">
        <v>1424</v>
      </c>
      <c r="C487" s="627" t="s">
        <v>1407</v>
      </c>
      <c r="D487" s="627" t="s">
        <v>1500</v>
      </c>
      <c r="E487" s="627" t="s">
        <v>1501</v>
      </c>
      <c r="F487" s="644">
        <v>1</v>
      </c>
      <c r="G487" s="644">
        <v>5157</v>
      </c>
      <c r="H487" s="644">
        <v>1</v>
      </c>
      <c r="I487" s="644">
        <v>5157</v>
      </c>
      <c r="J487" s="644">
        <v>6</v>
      </c>
      <c r="K487" s="644">
        <v>30948</v>
      </c>
      <c r="L487" s="644">
        <v>6.001163467132054</v>
      </c>
      <c r="M487" s="644">
        <v>5158</v>
      </c>
      <c r="N487" s="644"/>
      <c r="O487" s="644"/>
      <c r="P487" s="632"/>
      <c r="Q487" s="645"/>
    </row>
    <row r="488" spans="1:17" ht="14.4" customHeight="1" x14ac:dyDescent="0.3">
      <c r="A488" s="626" t="s">
        <v>1790</v>
      </c>
      <c r="B488" s="627" t="s">
        <v>1424</v>
      </c>
      <c r="C488" s="627" t="s">
        <v>1407</v>
      </c>
      <c r="D488" s="627" t="s">
        <v>1756</v>
      </c>
      <c r="E488" s="627" t="s">
        <v>1757</v>
      </c>
      <c r="F488" s="644">
        <v>4</v>
      </c>
      <c r="G488" s="644">
        <v>0</v>
      </c>
      <c r="H488" s="644"/>
      <c r="I488" s="644">
        <v>0</v>
      </c>
      <c r="J488" s="644">
        <v>9</v>
      </c>
      <c r="K488" s="644">
        <v>0</v>
      </c>
      <c r="L488" s="644"/>
      <c r="M488" s="644">
        <v>0</v>
      </c>
      <c r="N488" s="644">
        <v>7</v>
      </c>
      <c r="O488" s="644">
        <v>0</v>
      </c>
      <c r="P488" s="632"/>
      <c r="Q488" s="645">
        <v>0</v>
      </c>
    </row>
    <row r="489" spans="1:17" ht="14.4" customHeight="1" x14ac:dyDescent="0.3">
      <c r="A489" s="626" t="s">
        <v>1790</v>
      </c>
      <c r="B489" s="627" t="s">
        <v>1424</v>
      </c>
      <c r="C489" s="627" t="s">
        <v>1407</v>
      </c>
      <c r="D489" s="627" t="s">
        <v>1758</v>
      </c>
      <c r="E489" s="627" t="s">
        <v>1757</v>
      </c>
      <c r="F489" s="644"/>
      <c r="G489" s="644"/>
      <c r="H489" s="644"/>
      <c r="I489" s="644"/>
      <c r="J489" s="644">
        <v>2</v>
      </c>
      <c r="K489" s="644">
        <v>0</v>
      </c>
      <c r="L489" s="644"/>
      <c r="M489" s="644">
        <v>0</v>
      </c>
      <c r="N489" s="644"/>
      <c r="O489" s="644"/>
      <c r="P489" s="632"/>
      <c r="Q489" s="645"/>
    </row>
    <row r="490" spans="1:17" ht="14.4" customHeight="1" x14ac:dyDescent="0.3">
      <c r="A490" s="626" t="s">
        <v>1790</v>
      </c>
      <c r="B490" s="627" t="s">
        <v>1424</v>
      </c>
      <c r="C490" s="627" t="s">
        <v>1407</v>
      </c>
      <c r="D490" s="627" t="s">
        <v>1856</v>
      </c>
      <c r="E490" s="627" t="s">
        <v>1735</v>
      </c>
      <c r="F490" s="644"/>
      <c r="G490" s="644"/>
      <c r="H490" s="644"/>
      <c r="I490" s="644"/>
      <c r="J490" s="644"/>
      <c r="K490" s="644"/>
      <c r="L490" s="644"/>
      <c r="M490" s="644"/>
      <c r="N490" s="644">
        <v>1</v>
      </c>
      <c r="O490" s="644">
        <v>0</v>
      </c>
      <c r="P490" s="632"/>
      <c r="Q490" s="645">
        <v>0</v>
      </c>
    </row>
    <row r="491" spans="1:17" ht="14.4" customHeight="1" x14ac:dyDescent="0.3">
      <c r="A491" s="626" t="s">
        <v>1790</v>
      </c>
      <c r="B491" s="627" t="s">
        <v>1424</v>
      </c>
      <c r="C491" s="627" t="s">
        <v>1407</v>
      </c>
      <c r="D491" s="627" t="s">
        <v>1673</v>
      </c>
      <c r="E491" s="627" t="s">
        <v>1674</v>
      </c>
      <c r="F491" s="644">
        <v>10</v>
      </c>
      <c r="G491" s="644">
        <v>8010</v>
      </c>
      <c r="H491" s="644">
        <v>1</v>
      </c>
      <c r="I491" s="644">
        <v>801</v>
      </c>
      <c r="J491" s="644">
        <v>8</v>
      </c>
      <c r="K491" s="644">
        <v>6416</v>
      </c>
      <c r="L491" s="644">
        <v>0.80099875156054934</v>
      </c>
      <c r="M491" s="644">
        <v>802</v>
      </c>
      <c r="N491" s="644">
        <v>21</v>
      </c>
      <c r="O491" s="644">
        <v>16968</v>
      </c>
      <c r="P491" s="632">
        <v>2.1183520599250936</v>
      </c>
      <c r="Q491" s="645">
        <v>808</v>
      </c>
    </row>
    <row r="492" spans="1:17" ht="14.4" customHeight="1" x14ac:dyDescent="0.3">
      <c r="A492" s="626" t="s">
        <v>1790</v>
      </c>
      <c r="B492" s="627" t="s">
        <v>1424</v>
      </c>
      <c r="C492" s="627" t="s">
        <v>1407</v>
      </c>
      <c r="D492" s="627" t="s">
        <v>1508</v>
      </c>
      <c r="E492" s="627" t="s">
        <v>1509</v>
      </c>
      <c r="F492" s="644">
        <v>63</v>
      </c>
      <c r="G492" s="644">
        <v>11151</v>
      </c>
      <c r="H492" s="644">
        <v>1</v>
      </c>
      <c r="I492" s="644">
        <v>177</v>
      </c>
      <c r="J492" s="644">
        <v>52</v>
      </c>
      <c r="K492" s="644">
        <v>9256</v>
      </c>
      <c r="L492" s="644">
        <v>0.83006008429737244</v>
      </c>
      <c r="M492" s="644">
        <v>178</v>
      </c>
      <c r="N492" s="644">
        <v>26</v>
      </c>
      <c r="O492" s="644">
        <v>4654</v>
      </c>
      <c r="P492" s="632">
        <v>0.41736167159895976</v>
      </c>
      <c r="Q492" s="645">
        <v>179</v>
      </c>
    </row>
    <row r="493" spans="1:17" ht="14.4" customHeight="1" x14ac:dyDescent="0.3">
      <c r="A493" s="626" t="s">
        <v>1790</v>
      </c>
      <c r="B493" s="627" t="s">
        <v>1424</v>
      </c>
      <c r="C493" s="627" t="s">
        <v>1407</v>
      </c>
      <c r="D493" s="627" t="s">
        <v>1510</v>
      </c>
      <c r="E493" s="627" t="s">
        <v>1511</v>
      </c>
      <c r="F493" s="644">
        <v>1</v>
      </c>
      <c r="G493" s="644">
        <v>2049</v>
      </c>
      <c r="H493" s="644">
        <v>1</v>
      </c>
      <c r="I493" s="644">
        <v>2049</v>
      </c>
      <c r="J493" s="644">
        <v>1</v>
      </c>
      <c r="K493" s="644">
        <v>2050</v>
      </c>
      <c r="L493" s="644">
        <v>1.0004880429477794</v>
      </c>
      <c r="M493" s="644">
        <v>2050</v>
      </c>
      <c r="N493" s="644">
        <v>2</v>
      </c>
      <c r="O493" s="644">
        <v>4106</v>
      </c>
      <c r="P493" s="632">
        <v>2.003904343582235</v>
      </c>
      <c r="Q493" s="645">
        <v>2053</v>
      </c>
    </row>
    <row r="494" spans="1:17" ht="14.4" customHeight="1" x14ac:dyDescent="0.3">
      <c r="A494" s="626" t="s">
        <v>1790</v>
      </c>
      <c r="B494" s="627" t="s">
        <v>1424</v>
      </c>
      <c r="C494" s="627" t="s">
        <v>1407</v>
      </c>
      <c r="D494" s="627" t="s">
        <v>1516</v>
      </c>
      <c r="E494" s="627" t="s">
        <v>1517</v>
      </c>
      <c r="F494" s="644">
        <v>1</v>
      </c>
      <c r="G494" s="644">
        <v>2737</v>
      </c>
      <c r="H494" s="644">
        <v>1</v>
      </c>
      <c r="I494" s="644">
        <v>2737</v>
      </c>
      <c r="J494" s="644">
        <v>5</v>
      </c>
      <c r="K494" s="644">
        <v>13685</v>
      </c>
      <c r="L494" s="644">
        <v>5</v>
      </c>
      <c r="M494" s="644">
        <v>2737</v>
      </c>
      <c r="N494" s="644"/>
      <c r="O494" s="644"/>
      <c r="P494" s="632"/>
      <c r="Q494" s="645"/>
    </row>
    <row r="495" spans="1:17" ht="14.4" customHeight="1" x14ac:dyDescent="0.3">
      <c r="A495" s="626" t="s">
        <v>1790</v>
      </c>
      <c r="B495" s="627" t="s">
        <v>1424</v>
      </c>
      <c r="C495" s="627" t="s">
        <v>1407</v>
      </c>
      <c r="D495" s="627" t="s">
        <v>1730</v>
      </c>
      <c r="E495" s="627" t="s">
        <v>1731</v>
      </c>
      <c r="F495" s="644">
        <v>21</v>
      </c>
      <c r="G495" s="644">
        <v>44373</v>
      </c>
      <c r="H495" s="644">
        <v>1</v>
      </c>
      <c r="I495" s="644">
        <v>2113</v>
      </c>
      <c r="J495" s="644">
        <v>17</v>
      </c>
      <c r="K495" s="644">
        <v>35938</v>
      </c>
      <c r="L495" s="644">
        <v>0.80990692538255249</v>
      </c>
      <c r="M495" s="644">
        <v>2114</v>
      </c>
      <c r="N495" s="644">
        <v>21</v>
      </c>
      <c r="O495" s="644">
        <v>44457</v>
      </c>
      <c r="P495" s="632">
        <v>1.0018930430667297</v>
      </c>
      <c r="Q495" s="645">
        <v>2117</v>
      </c>
    </row>
    <row r="496" spans="1:17" ht="14.4" customHeight="1" x14ac:dyDescent="0.3">
      <c r="A496" s="626" t="s">
        <v>1790</v>
      </c>
      <c r="B496" s="627" t="s">
        <v>1424</v>
      </c>
      <c r="C496" s="627" t="s">
        <v>1407</v>
      </c>
      <c r="D496" s="627" t="s">
        <v>1530</v>
      </c>
      <c r="E496" s="627" t="s">
        <v>1531</v>
      </c>
      <c r="F496" s="644">
        <v>9</v>
      </c>
      <c r="G496" s="644">
        <v>1836</v>
      </c>
      <c r="H496" s="644">
        <v>1</v>
      </c>
      <c r="I496" s="644">
        <v>204</v>
      </c>
      <c r="J496" s="644">
        <v>3</v>
      </c>
      <c r="K496" s="644">
        <v>615</v>
      </c>
      <c r="L496" s="644">
        <v>0.33496732026143788</v>
      </c>
      <c r="M496" s="644">
        <v>205</v>
      </c>
      <c r="N496" s="644">
        <v>7</v>
      </c>
      <c r="O496" s="644">
        <v>1449</v>
      </c>
      <c r="P496" s="632">
        <v>0.78921568627450978</v>
      </c>
      <c r="Q496" s="645">
        <v>207</v>
      </c>
    </row>
    <row r="497" spans="1:17" ht="14.4" customHeight="1" x14ac:dyDescent="0.3">
      <c r="A497" s="626" t="s">
        <v>1790</v>
      </c>
      <c r="B497" s="627" t="s">
        <v>1424</v>
      </c>
      <c r="C497" s="627" t="s">
        <v>1407</v>
      </c>
      <c r="D497" s="627" t="s">
        <v>1536</v>
      </c>
      <c r="E497" s="627" t="s">
        <v>1537</v>
      </c>
      <c r="F497" s="644"/>
      <c r="G497" s="644"/>
      <c r="H497" s="644"/>
      <c r="I497" s="644"/>
      <c r="J497" s="644"/>
      <c r="K497" s="644"/>
      <c r="L497" s="644"/>
      <c r="M497" s="644"/>
      <c r="N497" s="644">
        <v>1</v>
      </c>
      <c r="O497" s="644">
        <v>164</v>
      </c>
      <c r="P497" s="632"/>
      <c r="Q497" s="645">
        <v>164</v>
      </c>
    </row>
    <row r="498" spans="1:17" ht="14.4" customHeight="1" x14ac:dyDescent="0.3">
      <c r="A498" s="626" t="s">
        <v>1790</v>
      </c>
      <c r="B498" s="627" t="s">
        <v>1424</v>
      </c>
      <c r="C498" s="627" t="s">
        <v>1407</v>
      </c>
      <c r="D498" s="627" t="s">
        <v>1540</v>
      </c>
      <c r="E498" s="627" t="s">
        <v>1541</v>
      </c>
      <c r="F498" s="644">
        <v>38</v>
      </c>
      <c r="G498" s="644">
        <v>81890</v>
      </c>
      <c r="H498" s="644">
        <v>1</v>
      </c>
      <c r="I498" s="644">
        <v>2155</v>
      </c>
      <c r="J498" s="644">
        <v>28</v>
      </c>
      <c r="K498" s="644">
        <v>60368</v>
      </c>
      <c r="L498" s="644">
        <v>0.7371840273537672</v>
      </c>
      <c r="M498" s="644">
        <v>2156</v>
      </c>
      <c r="N498" s="644">
        <v>18</v>
      </c>
      <c r="O498" s="644">
        <v>38862</v>
      </c>
      <c r="P498" s="632">
        <v>0.47456343875931128</v>
      </c>
      <c r="Q498" s="645">
        <v>2159</v>
      </c>
    </row>
    <row r="499" spans="1:17" ht="14.4" customHeight="1" x14ac:dyDescent="0.3">
      <c r="A499" s="626" t="s">
        <v>1790</v>
      </c>
      <c r="B499" s="627" t="s">
        <v>1424</v>
      </c>
      <c r="C499" s="627" t="s">
        <v>1407</v>
      </c>
      <c r="D499" s="627" t="s">
        <v>1675</v>
      </c>
      <c r="E499" s="627" t="s">
        <v>1664</v>
      </c>
      <c r="F499" s="644">
        <v>163</v>
      </c>
      <c r="G499" s="644">
        <v>307907</v>
      </c>
      <c r="H499" s="644">
        <v>1</v>
      </c>
      <c r="I499" s="644">
        <v>1889</v>
      </c>
      <c r="J499" s="644">
        <v>172</v>
      </c>
      <c r="K499" s="644">
        <v>324908</v>
      </c>
      <c r="L499" s="644">
        <v>1.0552147239263803</v>
      </c>
      <c r="M499" s="644">
        <v>1889</v>
      </c>
      <c r="N499" s="644">
        <v>176</v>
      </c>
      <c r="O499" s="644">
        <v>332992</v>
      </c>
      <c r="P499" s="632">
        <v>1.0814694047228546</v>
      </c>
      <c r="Q499" s="645">
        <v>1892</v>
      </c>
    </row>
    <row r="500" spans="1:17" ht="14.4" customHeight="1" x14ac:dyDescent="0.3">
      <c r="A500" s="626" t="s">
        <v>1790</v>
      </c>
      <c r="B500" s="627" t="s">
        <v>1424</v>
      </c>
      <c r="C500" s="627" t="s">
        <v>1407</v>
      </c>
      <c r="D500" s="627" t="s">
        <v>1732</v>
      </c>
      <c r="E500" s="627" t="s">
        <v>1733</v>
      </c>
      <c r="F500" s="644"/>
      <c r="G500" s="644"/>
      <c r="H500" s="644"/>
      <c r="I500" s="644"/>
      <c r="J500" s="644">
        <v>1</v>
      </c>
      <c r="K500" s="644">
        <v>9840</v>
      </c>
      <c r="L500" s="644"/>
      <c r="M500" s="644">
        <v>9840</v>
      </c>
      <c r="N500" s="644"/>
      <c r="O500" s="644"/>
      <c r="P500" s="632"/>
      <c r="Q500" s="645"/>
    </row>
    <row r="501" spans="1:17" ht="14.4" customHeight="1" x14ac:dyDescent="0.3">
      <c r="A501" s="626" t="s">
        <v>1790</v>
      </c>
      <c r="B501" s="627" t="s">
        <v>1424</v>
      </c>
      <c r="C501" s="627" t="s">
        <v>1407</v>
      </c>
      <c r="D501" s="627" t="s">
        <v>1546</v>
      </c>
      <c r="E501" s="627" t="s">
        <v>1547</v>
      </c>
      <c r="F501" s="644">
        <v>87</v>
      </c>
      <c r="G501" s="644">
        <v>736020</v>
      </c>
      <c r="H501" s="644">
        <v>1</v>
      </c>
      <c r="I501" s="644">
        <v>8460</v>
      </c>
      <c r="J501" s="644">
        <v>100</v>
      </c>
      <c r="K501" s="644">
        <v>846200</v>
      </c>
      <c r="L501" s="644">
        <v>1.1496970191027418</v>
      </c>
      <c r="M501" s="644">
        <v>8462</v>
      </c>
      <c r="N501" s="644">
        <v>101</v>
      </c>
      <c r="O501" s="644">
        <v>855470</v>
      </c>
      <c r="P501" s="632">
        <v>1.1622917855493058</v>
      </c>
      <c r="Q501" s="645">
        <v>8470</v>
      </c>
    </row>
    <row r="502" spans="1:17" ht="14.4" customHeight="1" x14ac:dyDescent="0.3">
      <c r="A502" s="626" t="s">
        <v>1790</v>
      </c>
      <c r="B502" s="627" t="s">
        <v>1424</v>
      </c>
      <c r="C502" s="627" t="s">
        <v>1407</v>
      </c>
      <c r="D502" s="627" t="s">
        <v>1734</v>
      </c>
      <c r="E502" s="627" t="s">
        <v>1735</v>
      </c>
      <c r="F502" s="644">
        <v>16</v>
      </c>
      <c r="G502" s="644">
        <v>0</v>
      </c>
      <c r="H502" s="644"/>
      <c r="I502" s="644">
        <v>0</v>
      </c>
      <c r="J502" s="644">
        <v>9</v>
      </c>
      <c r="K502" s="644">
        <v>0</v>
      </c>
      <c r="L502" s="644"/>
      <c r="M502" s="644">
        <v>0</v>
      </c>
      <c r="N502" s="644">
        <v>12</v>
      </c>
      <c r="O502" s="644">
        <v>0</v>
      </c>
      <c r="P502" s="632"/>
      <c r="Q502" s="645">
        <v>0</v>
      </c>
    </row>
    <row r="503" spans="1:17" ht="14.4" customHeight="1" x14ac:dyDescent="0.3">
      <c r="A503" s="626" t="s">
        <v>1790</v>
      </c>
      <c r="B503" s="627" t="s">
        <v>1424</v>
      </c>
      <c r="C503" s="627" t="s">
        <v>1407</v>
      </c>
      <c r="D503" s="627" t="s">
        <v>1550</v>
      </c>
      <c r="E503" s="627" t="s">
        <v>1551</v>
      </c>
      <c r="F503" s="644">
        <v>1</v>
      </c>
      <c r="G503" s="644">
        <v>2053</v>
      </c>
      <c r="H503" s="644">
        <v>1</v>
      </c>
      <c r="I503" s="644">
        <v>2053</v>
      </c>
      <c r="J503" s="644">
        <v>1</v>
      </c>
      <c r="K503" s="644">
        <v>2055</v>
      </c>
      <c r="L503" s="644">
        <v>1.0009741841207989</v>
      </c>
      <c r="M503" s="644">
        <v>2055</v>
      </c>
      <c r="N503" s="644"/>
      <c r="O503" s="644"/>
      <c r="P503" s="632"/>
      <c r="Q503" s="645"/>
    </row>
    <row r="504" spans="1:17" ht="14.4" customHeight="1" x14ac:dyDescent="0.3">
      <c r="A504" s="626" t="s">
        <v>1790</v>
      </c>
      <c r="B504" s="627" t="s">
        <v>1424</v>
      </c>
      <c r="C504" s="627" t="s">
        <v>1407</v>
      </c>
      <c r="D504" s="627" t="s">
        <v>1759</v>
      </c>
      <c r="E504" s="627" t="s">
        <v>1760</v>
      </c>
      <c r="F504" s="644">
        <v>1</v>
      </c>
      <c r="G504" s="644">
        <v>580</v>
      </c>
      <c r="H504" s="644">
        <v>1</v>
      </c>
      <c r="I504" s="644">
        <v>580</v>
      </c>
      <c r="J504" s="644"/>
      <c r="K504" s="644"/>
      <c r="L504" s="644"/>
      <c r="M504" s="644"/>
      <c r="N504" s="644">
        <v>2</v>
      </c>
      <c r="O504" s="644">
        <v>1164</v>
      </c>
      <c r="P504" s="632">
        <v>2.0068965517241377</v>
      </c>
      <c r="Q504" s="645">
        <v>582</v>
      </c>
    </row>
    <row r="505" spans="1:17" ht="14.4" customHeight="1" x14ac:dyDescent="0.3">
      <c r="A505" s="626" t="s">
        <v>1790</v>
      </c>
      <c r="B505" s="627" t="s">
        <v>1424</v>
      </c>
      <c r="C505" s="627" t="s">
        <v>1407</v>
      </c>
      <c r="D505" s="627" t="s">
        <v>1678</v>
      </c>
      <c r="E505" s="627" t="s">
        <v>1679</v>
      </c>
      <c r="F505" s="644">
        <v>20</v>
      </c>
      <c r="G505" s="644">
        <v>0</v>
      </c>
      <c r="H505" s="644"/>
      <c r="I505" s="644">
        <v>0</v>
      </c>
      <c r="J505" s="644">
        <v>21</v>
      </c>
      <c r="K505" s="644">
        <v>0</v>
      </c>
      <c r="L505" s="644"/>
      <c r="M505" s="644">
        <v>0</v>
      </c>
      <c r="N505" s="644">
        <v>25</v>
      </c>
      <c r="O505" s="644">
        <v>0</v>
      </c>
      <c r="P505" s="632"/>
      <c r="Q505" s="645">
        <v>0</v>
      </c>
    </row>
    <row r="506" spans="1:17" ht="14.4" customHeight="1" x14ac:dyDescent="0.3">
      <c r="A506" s="626" t="s">
        <v>1857</v>
      </c>
      <c r="B506" s="627" t="s">
        <v>1424</v>
      </c>
      <c r="C506" s="627" t="s">
        <v>1425</v>
      </c>
      <c r="D506" s="627" t="s">
        <v>1427</v>
      </c>
      <c r="E506" s="627" t="s">
        <v>575</v>
      </c>
      <c r="F506" s="644">
        <v>2</v>
      </c>
      <c r="G506" s="644">
        <v>3422.54</v>
      </c>
      <c r="H506" s="644">
        <v>1</v>
      </c>
      <c r="I506" s="644">
        <v>1711.27</v>
      </c>
      <c r="J506" s="644"/>
      <c r="K506" s="644"/>
      <c r="L506" s="644"/>
      <c r="M506" s="644"/>
      <c r="N506" s="644"/>
      <c r="O506" s="644"/>
      <c r="P506" s="632"/>
      <c r="Q506" s="645"/>
    </row>
    <row r="507" spans="1:17" ht="14.4" customHeight="1" x14ac:dyDescent="0.3">
      <c r="A507" s="626" t="s">
        <v>1857</v>
      </c>
      <c r="B507" s="627" t="s">
        <v>1424</v>
      </c>
      <c r="C507" s="627" t="s">
        <v>1425</v>
      </c>
      <c r="D507" s="627" t="s">
        <v>1428</v>
      </c>
      <c r="E507" s="627" t="s">
        <v>641</v>
      </c>
      <c r="F507" s="644">
        <v>0.34</v>
      </c>
      <c r="G507" s="644">
        <v>920.73</v>
      </c>
      <c r="H507" s="644">
        <v>1</v>
      </c>
      <c r="I507" s="644">
        <v>2708.0294117647059</v>
      </c>
      <c r="J507" s="644">
        <v>2.4900000000000002</v>
      </c>
      <c r="K507" s="644">
        <v>6465.93</v>
      </c>
      <c r="L507" s="644">
        <v>7.0226124922615751</v>
      </c>
      <c r="M507" s="644">
        <v>2596.7590361445782</v>
      </c>
      <c r="N507" s="644"/>
      <c r="O507" s="644"/>
      <c r="P507" s="632"/>
      <c r="Q507" s="645"/>
    </row>
    <row r="508" spans="1:17" ht="14.4" customHeight="1" x14ac:dyDescent="0.3">
      <c r="A508" s="626" t="s">
        <v>1857</v>
      </c>
      <c r="B508" s="627" t="s">
        <v>1424</v>
      </c>
      <c r="C508" s="627" t="s">
        <v>1425</v>
      </c>
      <c r="D508" s="627" t="s">
        <v>1429</v>
      </c>
      <c r="E508" s="627" t="s">
        <v>641</v>
      </c>
      <c r="F508" s="644">
        <v>1.4</v>
      </c>
      <c r="G508" s="644">
        <v>9478.14</v>
      </c>
      <c r="H508" s="644">
        <v>1</v>
      </c>
      <c r="I508" s="644">
        <v>6770.1</v>
      </c>
      <c r="J508" s="644">
        <v>1.9999999999999998</v>
      </c>
      <c r="K508" s="644">
        <v>12952.6</v>
      </c>
      <c r="L508" s="644">
        <v>1.3665761425764973</v>
      </c>
      <c r="M508" s="644">
        <v>6476.3000000000011</v>
      </c>
      <c r="N508" s="644"/>
      <c r="O508" s="644"/>
      <c r="P508" s="632"/>
      <c r="Q508" s="645"/>
    </row>
    <row r="509" spans="1:17" ht="14.4" customHeight="1" x14ac:dyDescent="0.3">
      <c r="A509" s="626" t="s">
        <v>1857</v>
      </c>
      <c r="B509" s="627" t="s">
        <v>1424</v>
      </c>
      <c r="C509" s="627" t="s">
        <v>1425</v>
      </c>
      <c r="D509" s="627" t="s">
        <v>1560</v>
      </c>
      <c r="E509" s="627" t="s">
        <v>656</v>
      </c>
      <c r="F509" s="644">
        <v>0.14000000000000001</v>
      </c>
      <c r="G509" s="644">
        <v>692.14</v>
      </c>
      <c r="H509" s="644">
        <v>1</v>
      </c>
      <c r="I509" s="644">
        <v>4943.8571428571422</v>
      </c>
      <c r="J509" s="644">
        <v>0.54</v>
      </c>
      <c r="K509" s="644">
        <v>2669.73</v>
      </c>
      <c r="L509" s="644">
        <v>3.8572109688791287</v>
      </c>
      <c r="M509" s="644">
        <v>4943.9444444444443</v>
      </c>
      <c r="N509" s="644">
        <v>0.33</v>
      </c>
      <c r="O509" s="644">
        <v>1604.83</v>
      </c>
      <c r="P509" s="632">
        <v>2.3186494061894991</v>
      </c>
      <c r="Q509" s="645">
        <v>4863.121212121212</v>
      </c>
    </row>
    <row r="510" spans="1:17" ht="14.4" customHeight="1" x14ac:dyDescent="0.3">
      <c r="A510" s="626" t="s">
        <v>1857</v>
      </c>
      <c r="B510" s="627" t="s">
        <v>1424</v>
      </c>
      <c r="C510" s="627" t="s">
        <v>1425</v>
      </c>
      <c r="D510" s="627" t="s">
        <v>1430</v>
      </c>
      <c r="E510" s="627" t="s">
        <v>1431</v>
      </c>
      <c r="F510" s="644">
        <v>4.0999999999999996</v>
      </c>
      <c r="G510" s="644">
        <v>4119.76</v>
      </c>
      <c r="H510" s="644">
        <v>1</v>
      </c>
      <c r="I510" s="644">
        <v>1004.8195121951221</v>
      </c>
      <c r="J510" s="644">
        <v>0.7</v>
      </c>
      <c r="K510" s="644">
        <v>703.38</v>
      </c>
      <c r="L510" s="644">
        <v>0.17073324659688913</v>
      </c>
      <c r="M510" s="644">
        <v>1004.8285714285715</v>
      </c>
      <c r="N510" s="644"/>
      <c r="O510" s="644"/>
      <c r="P510" s="632"/>
      <c r="Q510" s="645"/>
    </row>
    <row r="511" spans="1:17" ht="14.4" customHeight="1" x14ac:dyDescent="0.3">
      <c r="A511" s="626" t="s">
        <v>1857</v>
      </c>
      <c r="B511" s="627" t="s">
        <v>1424</v>
      </c>
      <c r="C511" s="627" t="s">
        <v>1425</v>
      </c>
      <c r="D511" s="627" t="s">
        <v>1432</v>
      </c>
      <c r="E511" s="627" t="s">
        <v>656</v>
      </c>
      <c r="F511" s="644">
        <v>0.85000000000000009</v>
      </c>
      <c r="G511" s="644">
        <v>8404.69</v>
      </c>
      <c r="H511" s="644">
        <v>1</v>
      </c>
      <c r="I511" s="644">
        <v>9887.8705882352933</v>
      </c>
      <c r="J511" s="644">
        <v>1.24</v>
      </c>
      <c r="K511" s="644">
        <v>12260.989999999998</v>
      </c>
      <c r="L511" s="644">
        <v>1.4588271548385481</v>
      </c>
      <c r="M511" s="644">
        <v>9887.8951612903202</v>
      </c>
      <c r="N511" s="644">
        <v>1.5699999999999998</v>
      </c>
      <c r="O511" s="644">
        <v>13736.240000000002</v>
      </c>
      <c r="P511" s="632">
        <v>1.6343541522649854</v>
      </c>
      <c r="Q511" s="645">
        <v>8749.1974522293021</v>
      </c>
    </row>
    <row r="512" spans="1:17" ht="14.4" customHeight="1" x14ac:dyDescent="0.3">
      <c r="A512" s="626" t="s">
        <v>1857</v>
      </c>
      <c r="B512" s="627" t="s">
        <v>1424</v>
      </c>
      <c r="C512" s="627" t="s">
        <v>1425</v>
      </c>
      <c r="D512" s="627" t="s">
        <v>1434</v>
      </c>
      <c r="E512" s="627" t="s">
        <v>565</v>
      </c>
      <c r="F512" s="644">
        <v>9.9</v>
      </c>
      <c r="G512" s="644">
        <v>8350.25</v>
      </c>
      <c r="H512" s="644">
        <v>1</v>
      </c>
      <c r="I512" s="644">
        <v>843.45959595959596</v>
      </c>
      <c r="J512" s="644">
        <v>9.5</v>
      </c>
      <c r="K512" s="644">
        <v>8012.8700000000008</v>
      </c>
      <c r="L512" s="644">
        <v>0.95959641926888428</v>
      </c>
      <c r="M512" s="644">
        <v>843.46</v>
      </c>
      <c r="N512" s="644">
        <v>10.5</v>
      </c>
      <c r="O512" s="644">
        <v>5428.5</v>
      </c>
      <c r="P512" s="632">
        <v>0.65010029639831146</v>
      </c>
      <c r="Q512" s="645">
        <v>517</v>
      </c>
    </row>
    <row r="513" spans="1:17" ht="14.4" customHeight="1" x14ac:dyDescent="0.3">
      <c r="A513" s="626" t="s">
        <v>1857</v>
      </c>
      <c r="B513" s="627" t="s">
        <v>1424</v>
      </c>
      <c r="C513" s="627" t="s">
        <v>1425</v>
      </c>
      <c r="D513" s="627" t="s">
        <v>1435</v>
      </c>
      <c r="E513" s="627" t="s">
        <v>565</v>
      </c>
      <c r="F513" s="644">
        <v>1</v>
      </c>
      <c r="G513" s="644">
        <v>1686.92</v>
      </c>
      <c r="H513" s="644">
        <v>1</v>
      </c>
      <c r="I513" s="644">
        <v>1686.92</v>
      </c>
      <c r="J513" s="644"/>
      <c r="K513" s="644"/>
      <c r="L513" s="644"/>
      <c r="M513" s="644"/>
      <c r="N513" s="644"/>
      <c r="O513" s="644"/>
      <c r="P513" s="632"/>
      <c r="Q513" s="645"/>
    </row>
    <row r="514" spans="1:17" ht="14.4" customHeight="1" x14ac:dyDescent="0.3">
      <c r="A514" s="626" t="s">
        <v>1857</v>
      </c>
      <c r="B514" s="627" t="s">
        <v>1424</v>
      </c>
      <c r="C514" s="627" t="s">
        <v>1425</v>
      </c>
      <c r="D514" s="627" t="s">
        <v>1436</v>
      </c>
      <c r="E514" s="627" t="s">
        <v>1437</v>
      </c>
      <c r="F514" s="644">
        <v>0.1</v>
      </c>
      <c r="G514" s="644">
        <v>454.76</v>
      </c>
      <c r="H514" s="644">
        <v>1</v>
      </c>
      <c r="I514" s="644">
        <v>4547.5999999999995</v>
      </c>
      <c r="J514" s="644">
        <v>0.89999999999999991</v>
      </c>
      <c r="K514" s="644">
        <v>4092.84</v>
      </c>
      <c r="L514" s="644">
        <v>9</v>
      </c>
      <c r="M514" s="644">
        <v>4547.6000000000004</v>
      </c>
      <c r="N514" s="644"/>
      <c r="O514" s="644"/>
      <c r="P514" s="632"/>
      <c r="Q514" s="645"/>
    </row>
    <row r="515" spans="1:17" ht="14.4" customHeight="1" x14ac:dyDescent="0.3">
      <c r="A515" s="626" t="s">
        <v>1857</v>
      </c>
      <c r="B515" s="627" t="s">
        <v>1424</v>
      </c>
      <c r="C515" s="627" t="s">
        <v>1425</v>
      </c>
      <c r="D515" s="627" t="s">
        <v>1438</v>
      </c>
      <c r="E515" s="627" t="s">
        <v>1437</v>
      </c>
      <c r="F515" s="644">
        <v>0.22999999999999998</v>
      </c>
      <c r="G515" s="644">
        <v>2091.9</v>
      </c>
      <c r="H515" s="644">
        <v>1</v>
      </c>
      <c r="I515" s="644">
        <v>9095.2173913043498</v>
      </c>
      <c r="J515" s="644">
        <v>0.2</v>
      </c>
      <c r="K515" s="644">
        <v>1819.04</v>
      </c>
      <c r="L515" s="644">
        <v>0.86956355466322477</v>
      </c>
      <c r="M515" s="644">
        <v>9095.1999999999989</v>
      </c>
      <c r="N515" s="644"/>
      <c r="O515" s="644"/>
      <c r="P515" s="632"/>
      <c r="Q515" s="645"/>
    </row>
    <row r="516" spans="1:17" ht="14.4" customHeight="1" x14ac:dyDescent="0.3">
      <c r="A516" s="626" t="s">
        <v>1857</v>
      </c>
      <c r="B516" s="627" t="s">
        <v>1424</v>
      </c>
      <c r="C516" s="627" t="s">
        <v>1425</v>
      </c>
      <c r="D516" s="627" t="s">
        <v>1439</v>
      </c>
      <c r="E516" s="627" t="s">
        <v>1440</v>
      </c>
      <c r="F516" s="644">
        <v>0.1</v>
      </c>
      <c r="G516" s="644">
        <v>194.93</v>
      </c>
      <c r="H516" s="644">
        <v>1</v>
      </c>
      <c r="I516" s="644">
        <v>1949.3</v>
      </c>
      <c r="J516" s="644"/>
      <c r="K516" s="644"/>
      <c r="L516" s="644"/>
      <c r="M516" s="644"/>
      <c r="N516" s="644"/>
      <c r="O516" s="644"/>
      <c r="P516" s="632"/>
      <c r="Q516" s="645"/>
    </row>
    <row r="517" spans="1:17" ht="14.4" customHeight="1" x14ac:dyDescent="0.3">
      <c r="A517" s="626" t="s">
        <v>1857</v>
      </c>
      <c r="B517" s="627" t="s">
        <v>1424</v>
      </c>
      <c r="C517" s="627" t="s">
        <v>1425</v>
      </c>
      <c r="D517" s="627" t="s">
        <v>1441</v>
      </c>
      <c r="E517" s="627" t="s">
        <v>1437</v>
      </c>
      <c r="F517" s="644">
        <v>2.5700000000000003</v>
      </c>
      <c r="G517" s="644">
        <v>4674.9400000000005</v>
      </c>
      <c r="H517" s="644">
        <v>1</v>
      </c>
      <c r="I517" s="644">
        <v>1819.0428015564203</v>
      </c>
      <c r="J517" s="644">
        <v>2.9</v>
      </c>
      <c r="K517" s="644">
        <v>5275.21</v>
      </c>
      <c r="L517" s="644">
        <v>1.1284016479355883</v>
      </c>
      <c r="M517" s="644">
        <v>1819.0379310344829</v>
      </c>
      <c r="N517" s="644"/>
      <c r="O517" s="644"/>
      <c r="P517" s="632"/>
      <c r="Q517" s="645"/>
    </row>
    <row r="518" spans="1:17" ht="14.4" customHeight="1" x14ac:dyDescent="0.3">
      <c r="A518" s="626" t="s">
        <v>1857</v>
      </c>
      <c r="B518" s="627" t="s">
        <v>1424</v>
      </c>
      <c r="C518" s="627" t="s">
        <v>1425</v>
      </c>
      <c r="D518" s="627" t="s">
        <v>1443</v>
      </c>
      <c r="E518" s="627" t="s">
        <v>573</v>
      </c>
      <c r="F518" s="644"/>
      <c r="G518" s="644"/>
      <c r="H518" s="644"/>
      <c r="I518" s="644"/>
      <c r="J518" s="644"/>
      <c r="K518" s="644"/>
      <c r="L518" s="644"/>
      <c r="M518" s="644"/>
      <c r="N518" s="644">
        <v>0.05</v>
      </c>
      <c r="O518" s="644">
        <v>35.94</v>
      </c>
      <c r="P518" s="632"/>
      <c r="Q518" s="645">
        <v>718.8</v>
      </c>
    </row>
    <row r="519" spans="1:17" ht="14.4" customHeight="1" x14ac:dyDescent="0.3">
      <c r="A519" s="626" t="s">
        <v>1857</v>
      </c>
      <c r="B519" s="627" t="s">
        <v>1424</v>
      </c>
      <c r="C519" s="627" t="s">
        <v>1425</v>
      </c>
      <c r="D519" s="627" t="s">
        <v>1444</v>
      </c>
      <c r="E519" s="627" t="s">
        <v>1437</v>
      </c>
      <c r="F519" s="644">
        <v>0.14000000000000001</v>
      </c>
      <c r="G519" s="644">
        <v>4729.4800000000005</v>
      </c>
      <c r="H519" s="644">
        <v>1</v>
      </c>
      <c r="I519" s="644">
        <v>33782</v>
      </c>
      <c r="J519" s="644">
        <v>0.2</v>
      </c>
      <c r="K519" s="644">
        <v>6439.37</v>
      </c>
      <c r="L519" s="644">
        <v>1.3615386892427919</v>
      </c>
      <c r="M519" s="644">
        <v>32196.85</v>
      </c>
      <c r="N519" s="644"/>
      <c r="O519" s="644"/>
      <c r="P519" s="632"/>
      <c r="Q519" s="645"/>
    </row>
    <row r="520" spans="1:17" ht="14.4" customHeight="1" x14ac:dyDescent="0.3">
      <c r="A520" s="626" t="s">
        <v>1857</v>
      </c>
      <c r="B520" s="627" t="s">
        <v>1424</v>
      </c>
      <c r="C520" s="627" t="s">
        <v>1425</v>
      </c>
      <c r="D520" s="627" t="s">
        <v>1445</v>
      </c>
      <c r="E520" s="627" t="s">
        <v>1437</v>
      </c>
      <c r="F520" s="644"/>
      <c r="G520" s="644"/>
      <c r="H520" s="644"/>
      <c r="I520" s="644"/>
      <c r="J520" s="644"/>
      <c r="K520" s="644"/>
      <c r="L520" s="644"/>
      <c r="M520" s="644"/>
      <c r="N520" s="644">
        <v>4.9999999999999991</v>
      </c>
      <c r="O520" s="644">
        <v>3277.6299999999997</v>
      </c>
      <c r="P520" s="632"/>
      <c r="Q520" s="645">
        <v>655.52600000000007</v>
      </c>
    </row>
    <row r="521" spans="1:17" ht="14.4" customHeight="1" x14ac:dyDescent="0.3">
      <c r="A521" s="626" t="s">
        <v>1857</v>
      </c>
      <c r="B521" s="627" t="s">
        <v>1424</v>
      </c>
      <c r="C521" s="627" t="s">
        <v>1425</v>
      </c>
      <c r="D521" s="627" t="s">
        <v>1446</v>
      </c>
      <c r="E521" s="627" t="s">
        <v>1437</v>
      </c>
      <c r="F521" s="644"/>
      <c r="G521" s="644"/>
      <c r="H521" s="644"/>
      <c r="I521" s="644"/>
      <c r="J521" s="644"/>
      <c r="K521" s="644"/>
      <c r="L521" s="644"/>
      <c r="M521" s="644"/>
      <c r="N521" s="644">
        <v>0.03</v>
      </c>
      <c r="O521" s="644">
        <v>386.74</v>
      </c>
      <c r="P521" s="632"/>
      <c r="Q521" s="645">
        <v>12891.333333333334</v>
      </c>
    </row>
    <row r="522" spans="1:17" ht="14.4" customHeight="1" x14ac:dyDescent="0.3">
      <c r="A522" s="626" t="s">
        <v>1857</v>
      </c>
      <c r="B522" s="627" t="s">
        <v>1424</v>
      </c>
      <c r="C522" s="627" t="s">
        <v>1425</v>
      </c>
      <c r="D522" s="627" t="s">
        <v>1447</v>
      </c>
      <c r="E522" s="627" t="s">
        <v>1437</v>
      </c>
      <c r="F522" s="644"/>
      <c r="G522" s="644"/>
      <c r="H522" s="644"/>
      <c r="I522" s="644"/>
      <c r="J522" s="644"/>
      <c r="K522" s="644"/>
      <c r="L522" s="644"/>
      <c r="M522" s="644"/>
      <c r="N522" s="644">
        <v>0.3</v>
      </c>
      <c r="O522" s="644">
        <v>491.84</v>
      </c>
      <c r="P522" s="632"/>
      <c r="Q522" s="645">
        <v>1639.4666666666667</v>
      </c>
    </row>
    <row r="523" spans="1:17" ht="14.4" customHeight="1" x14ac:dyDescent="0.3">
      <c r="A523" s="626" t="s">
        <v>1857</v>
      </c>
      <c r="B523" s="627" t="s">
        <v>1424</v>
      </c>
      <c r="C523" s="627" t="s">
        <v>1425</v>
      </c>
      <c r="D523" s="627" t="s">
        <v>1448</v>
      </c>
      <c r="E523" s="627" t="s">
        <v>641</v>
      </c>
      <c r="F523" s="644"/>
      <c r="G523" s="644"/>
      <c r="H523" s="644"/>
      <c r="I523" s="644"/>
      <c r="J523" s="644"/>
      <c r="K523" s="644"/>
      <c r="L523" s="644"/>
      <c r="M523" s="644"/>
      <c r="N523" s="644">
        <v>0.99</v>
      </c>
      <c r="O523" s="644">
        <v>1442.01</v>
      </c>
      <c r="P523" s="632"/>
      <c r="Q523" s="645">
        <v>1456.5757575757575</v>
      </c>
    </row>
    <row r="524" spans="1:17" ht="14.4" customHeight="1" x14ac:dyDescent="0.3">
      <c r="A524" s="626" t="s">
        <v>1857</v>
      </c>
      <c r="B524" s="627" t="s">
        <v>1424</v>
      </c>
      <c r="C524" s="627" t="s">
        <v>1425</v>
      </c>
      <c r="D524" s="627" t="s">
        <v>1449</v>
      </c>
      <c r="E524" s="627" t="s">
        <v>641</v>
      </c>
      <c r="F524" s="644"/>
      <c r="G524" s="644"/>
      <c r="H524" s="644"/>
      <c r="I524" s="644"/>
      <c r="J524" s="644"/>
      <c r="K524" s="644"/>
      <c r="L524" s="644"/>
      <c r="M524" s="644"/>
      <c r="N524" s="644">
        <v>1.4</v>
      </c>
      <c r="O524" s="644">
        <v>5664.52</v>
      </c>
      <c r="P524" s="632"/>
      <c r="Q524" s="645">
        <v>4046.0857142857149</v>
      </c>
    </row>
    <row r="525" spans="1:17" ht="14.4" customHeight="1" x14ac:dyDescent="0.3">
      <c r="A525" s="626" t="s">
        <v>1857</v>
      </c>
      <c r="B525" s="627" t="s">
        <v>1424</v>
      </c>
      <c r="C525" s="627" t="s">
        <v>1425</v>
      </c>
      <c r="D525" s="627" t="s">
        <v>1451</v>
      </c>
      <c r="E525" s="627" t="s">
        <v>1437</v>
      </c>
      <c r="F525" s="644"/>
      <c r="G525" s="644"/>
      <c r="H525" s="644"/>
      <c r="I525" s="644"/>
      <c r="J525" s="644"/>
      <c r="K525" s="644"/>
      <c r="L525" s="644"/>
      <c r="M525" s="644"/>
      <c r="N525" s="644">
        <v>0.13</v>
      </c>
      <c r="O525" s="644">
        <v>425.87</v>
      </c>
      <c r="P525" s="632"/>
      <c r="Q525" s="645">
        <v>3275.9230769230767</v>
      </c>
    </row>
    <row r="526" spans="1:17" ht="14.4" customHeight="1" x14ac:dyDescent="0.3">
      <c r="A526" s="626" t="s">
        <v>1857</v>
      </c>
      <c r="B526" s="627" t="s">
        <v>1424</v>
      </c>
      <c r="C526" s="627" t="s">
        <v>1402</v>
      </c>
      <c r="D526" s="627" t="s">
        <v>1587</v>
      </c>
      <c r="E526" s="627" t="s">
        <v>1588</v>
      </c>
      <c r="F526" s="644"/>
      <c r="G526" s="644"/>
      <c r="H526" s="644"/>
      <c r="I526" s="644"/>
      <c r="J526" s="644">
        <v>2</v>
      </c>
      <c r="K526" s="644">
        <v>1944.64</v>
      </c>
      <c r="L526" s="644"/>
      <c r="M526" s="644">
        <v>972.32</v>
      </c>
      <c r="N526" s="644">
        <v>1</v>
      </c>
      <c r="O526" s="644">
        <v>972.32</v>
      </c>
      <c r="P526" s="632"/>
      <c r="Q526" s="645">
        <v>972.32</v>
      </c>
    </row>
    <row r="527" spans="1:17" ht="14.4" customHeight="1" x14ac:dyDescent="0.3">
      <c r="A527" s="626" t="s">
        <v>1857</v>
      </c>
      <c r="B527" s="627" t="s">
        <v>1424</v>
      </c>
      <c r="C527" s="627" t="s">
        <v>1402</v>
      </c>
      <c r="D527" s="627" t="s">
        <v>1791</v>
      </c>
      <c r="E527" s="627" t="s">
        <v>1588</v>
      </c>
      <c r="F527" s="644">
        <v>1</v>
      </c>
      <c r="G527" s="644">
        <v>1408.42</v>
      </c>
      <c r="H527" s="644">
        <v>1</v>
      </c>
      <c r="I527" s="644">
        <v>1408.42</v>
      </c>
      <c r="J527" s="644">
        <v>1</v>
      </c>
      <c r="K527" s="644">
        <v>1408.42</v>
      </c>
      <c r="L527" s="644">
        <v>1</v>
      </c>
      <c r="M527" s="644">
        <v>1408.42</v>
      </c>
      <c r="N527" s="644"/>
      <c r="O527" s="644"/>
      <c r="P527" s="632"/>
      <c r="Q527" s="645"/>
    </row>
    <row r="528" spans="1:17" ht="14.4" customHeight="1" x14ac:dyDescent="0.3">
      <c r="A528" s="626" t="s">
        <v>1857</v>
      </c>
      <c r="B528" s="627" t="s">
        <v>1424</v>
      </c>
      <c r="C528" s="627" t="s">
        <v>1402</v>
      </c>
      <c r="D528" s="627" t="s">
        <v>1589</v>
      </c>
      <c r="E528" s="627" t="s">
        <v>1588</v>
      </c>
      <c r="F528" s="644"/>
      <c r="G528" s="644"/>
      <c r="H528" s="644"/>
      <c r="I528" s="644"/>
      <c r="J528" s="644"/>
      <c r="K528" s="644"/>
      <c r="L528" s="644"/>
      <c r="M528" s="644"/>
      <c r="N528" s="644">
        <v>1</v>
      </c>
      <c r="O528" s="644">
        <v>907.5</v>
      </c>
      <c r="P528" s="632"/>
      <c r="Q528" s="645">
        <v>907.5</v>
      </c>
    </row>
    <row r="529" spans="1:17" ht="14.4" customHeight="1" x14ac:dyDescent="0.3">
      <c r="A529" s="626" t="s">
        <v>1857</v>
      </c>
      <c r="B529" s="627" t="s">
        <v>1424</v>
      </c>
      <c r="C529" s="627" t="s">
        <v>1402</v>
      </c>
      <c r="D529" s="627" t="s">
        <v>1590</v>
      </c>
      <c r="E529" s="627" t="s">
        <v>1588</v>
      </c>
      <c r="F529" s="644">
        <v>7</v>
      </c>
      <c r="G529" s="644">
        <v>14464.1</v>
      </c>
      <c r="H529" s="644">
        <v>1</v>
      </c>
      <c r="I529" s="644">
        <v>2066.3000000000002</v>
      </c>
      <c r="J529" s="644">
        <v>9</v>
      </c>
      <c r="K529" s="644">
        <v>17915.100000000002</v>
      </c>
      <c r="L529" s="644">
        <v>1.2385907177079805</v>
      </c>
      <c r="M529" s="644">
        <v>1990.5666666666668</v>
      </c>
      <c r="N529" s="644">
        <v>8</v>
      </c>
      <c r="O529" s="644">
        <v>10486.64</v>
      </c>
      <c r="P529" s="632">
        <v>0.7250115803956001</v>
      </c>
      <c r="Q529" s="645">
        <v>1310.83</v>
      </c>
    </row>
    <row r="530" spans="1:17" ht="14.4" customHeight="1" x14ac:dyDescent="0.3">
      <c r="A530" s="626" t="s">
        <v>1857</v>
      </c>
      <c r="B530" s="627" t="s">
        <v>1424</v>
      </c>
      <c r="C530" s="627" t="s">
        <v>1402</v>
      </c>
      <c r="D530" s="627" t="s">
        <v>1739</v>
      </c>
      <c r="E530" s="627" t="s">
        <v>1650</v>
      </c>
      <c r="F530" s="644">
        <v>1</v>
      </c>
      <c r="G530" s="644">
        <v>1932.09</v>
      </c>
      <c r="H530" s="644">
        <v>1</v>
      </c>
      <c r="I530" s="644">
        <v>1932.09</v>
      </c>
      <c r="J530" s="644"/>
      <c r="K530" s="644"/>
      <c r="L530" s="644"/>
      <c r="M530" s="644"/>
      <c r="N530" s="644"/>
      <c r="O530" s="644"/>
      <c r="P530" s="632"/>
      <c r="Q530" s="645"/>
    </row>
    <row r="531" spans="1:17" ht="14.4" customHeight="1" x14ac:dyDescent="0.3">
      <c r="A531" s="626" t="s">
        <v>1857</v>
      </c>
      <c r="B531" s="627" t="s">
        <v>1424</v>
      </c>
      <c r="C531" s="627" t="s">
        <v>1402</v>
      </c>
      <c r="D531" s="627" t="s">
        <v>1591</v>
      </c>
      <c r="E531" s="627" t="s">
        <v>1592</v>
      </c>
      <c r="F531" s="644">
        <v>7</v>
      </c>
      <c r="G531" s="644">
        <v>7194.32</v>
      </c>
      <c r="H531" s="644">
        <v>1</v>
      </c>
      <c r="I531" s="644">
        <v>1027.76</v>
      </c>
      <c r="J531" s="644">
        <v>13</v>
      </c>
      <c r="K531" s="644">
        <v>12740.539999999999</v>
      </c>
      <c r="L531" s="644">
        <v>1.7709165007950716</v>
      </c>
      <c r="M531" s="644">
        <v>980.04153846153838</v>
      </c>
      <c r="N531" s="644">
        <v>9</v>
      </c>
      <c r="O531" s="644">
        <v>8452.26</v>
      </c>
      <c r="P531" s="632">
        <v>1.1748518275528472</v>
      </c>
      <c r="Q531" s="645">
        <v>939.14</v>
      </c>
    </row>
    <row r="532" spans="1:17" ht="14.4" customHeight="1" x14ac:dyDescent="0.3">
      <c r="A532" s="626" t="s">
        <v>1857</v>
      </c>
      <c r="B532" s="627" t="s">
        <v>1424</v>
      </c>
      <c r="C532" s="627" t="s">
        <v>1402</v>
      </c>
      <c r="D532" s="627" t="s">
        <v>1593</v>
      </c>
      <c r="E532" s="627" t="s">
        <v>1592</v>
      </c>
      <c r="F532" s="644"/>
      <c r="G532" s="644"/>
      <c r="H532" s="644"/>
      <c r="I532" s="644"/>
      <c r="J532" s="644">
        <v>1</v>
      </c>
      <c r="K532" s="644">
        <v>2031.2</v>
      </c>
      <c r="L532" s="644"/>
      <c r="M532" s="644">
        <v>2031.2</v>
      </c>
      <c r="N532" s="644"/>
      <c r="O532" s="644"/>
      <c r="P532" s="632"/>
      <c r="Q532" s="645"/>
    </row>
    <row r="533" spans="1:17" ht="14.4" customHeight="1" x14ac:dyDescent="0.3">
      <c r="A533" s="626" t="s">
        <v>1857</v>
      </c>
      <c r="B533" s="627" t="s">
        <v>1424</v>
      </c>
      <c r="C533" s="627" t="s">
        <v>1402</v>
      </c>
      <c r="D533" s="627" t="s">
        <v>1858</v>
      </c>
      <c r="E533" s="627" t="s">
        <v>1859</v>
      </c>
      <c r="F533" s="644">
        <v>5</v>
      </c>
      <c r="G533" s="644">
        <v>86750</v>
      </c>
      <c r="H533" s="644">
        <v>1</v>
      </c>
      <c r="I533" s="644">
        <v>17350</v>
      </c>
      <c r="J533" s="644">
        <v>8</v>
      </c>
      <c r="K533" s="644">
        <v>131941.48000000001</v>
      </c>
      <c r="L533" s="644">
        <v>1.5209392507204613</v>
      </c>
      <c r="M533" s="644">
        <v>16492.685000000001</v>
      </c>
      <c r="N533" s="644">
        <v>7</v>
      </c>
      <c r="O533" s="644">
        <v>83426.700000000012</v>
      </c>
      <c r="P533" s="632">
        <v>0.96169106628242085</v>
      </c>
      <c r="Q533" s="645">
        <v>11918.100000000002</v>
      </c>
    </row>
    <row r="534" spans="1:17" ht="14.4" customHeight="1" x14ac:dyDescent="0.3">
      <c r="A534" s="626" t="s">
        <v>1857</v>
      </c>
      <c r="B534" s="627" t="s">
        <v>1424</v>
      </c>
      <c r="C534" s="627" t="s">
        <v>1402</v>
      </c>
      <c r="D534" s="627" t="s">
        <v>1709</v>
      </c>
      <c r="E534" s="627" t="s">
        <v>1710</v>
      </c>
      <c r="F534" s="644">
        <v>1</v>
      </c>
      <c r="G534" s="644">
        <v>8536.5499999999993</v>
      </c>
      <c r="H534" s="644">
        <v>1</v>
      </c>
      <c r="I534" s="644">
        <v>8536.5499999999993</v>
      </c>
      <c r="J534" s="644"/>
      <c r="K534" s="644"/>
      <c r="L534" s="644"/>
      <c r="M534" s="644"/>
      <c r="N534" s="644"/>
      <c r="O534" s="644"/>
      <c r="P534" s="632"/>
      <c r="Q534" s="645"/>
    </row>
    <row r="535" spans="1:17" ht="14.4" customHeight="1" x14ac:dyDescent="0.3">
      <c r="A535" s="626" t="s">
        <v>1857</v>
      </c>
      <c r="B535" s="627" t="s">
        <v>1424</v>
      </c>
      <c r="C535" s="627" t="s">
        <v>1402</v>
      </c>
      <c r="D535" s="627" t="s">
        <v>1792</v>
      </c>
      <c r="E535" s="627" t="s">
        <v>1793</v>
      </c>
      <c r="F535" s="644">
        <v>3</v>
      </c>
      <c r="G535" s="644">
        <v>35316</v>
      </c>
      <c r="H535" s="644">
        <v>1</v>
      </c>
      <c r="I535" s="644">
        <v>11772</v>
      </c>
      <c r="J535" s="644">
        <v>6</v>
      </c>
      <c r="K535" s="644">
        <v>66772.7</v>
      </c>
      <c r="L535" s="644">
        <v>1.8907209196964547</v>
      </c>
      <c r="M535" s="644">
        <v>11128.783333333333</v>
      </c>
      <c r="N535" s="644">
        <v>3</v>
      </c>
      <c r="O535" s="644">
        <v>24019.5</v>
      </c>
      <c r="P535" s="632">
        <v>0.68013081889228677</v>
      </c>
      <c r="Q535" s="645">
        <v>8006.5</v>
      </c>
    </row>
    <row r="536" spans="1:17" ht="14.4" customHeight="1" x14ac:dyDescent="0.3">
      <c r="A536" s="626" t="s">
        <v>1857</v>
      </c>
      <c r="B536" s="627" t="s">
        <v>1424</v>
      </c>
      <c r="C536" s="627" t="s">
        <v>1402</v>
      </c>
      <c r="D536" s="627" t="s">
        <v>1596</v>
      </c>
      <c r="E536" s="627" t="s">
        <v>1597</v>
      </c>
      <c r="F536" s="644">
        <v>1</v>
      </c>
      <c r="G536" s="644">
        <v>2236.5</v>
      </c>
      <c r="H536" s="644">
        <v>1</v>
      </c>
      <c r="I536" s="644">
        <v>2236.5</v>
      </c>
      <c r="J536" s="644"/>
      <c r="K536" s="644"/>
      <c r="L536" s="644"/>
      <c r="M536" s="644"/>
      <c r="N536" s="644"/>
      <c r="O536" s="644"/>
      <c r="P536" s="632"/>
      <c r="Q536" s="645"/>
    </row>
    <row r="537" spans="1:17" ht="14.4" customHeight="1" x14ac:dyDescent="0.3">
      <c r="A537" s="626" t="s">
        <v>1857</v>
      </c>
      <c r="B537" s="627" t="s">
        <v>1424</v>
      </c>
      <c r="C537" s="627" t="s">
        <v>1402</v>
      </c>
      <c r="D537" s="627" t="s">
        <v>1712</v>
      </c>
      <c r="E537" s="627" t="s">
        <v>1713</v>
      </c>
      <c r="F537" s="644"/>
      <c r="G537" s="644"/>
      <c r="H537" s="644"/>
      <c r="I537" s="644"/>
      <c r="J537" s="644">
        <v>2</v>
      </c>
      <c r="K537" s="644">
        <v>38393.599999999999</v>
      </c>
      <c r="L537" s="644"/>
      <c r="M537" s="644">
        <v>19196.8</v>
      </c>
      <c r="N537" s="644"/>
      <c r="O537" s="644"/>
      <c r="P537" s="632"/>
      <c r="Q537" s="645"/>
    </row>
    <row r="538" spans="1:17" ht="14.4" customHeight="1" x14ac:dyDescent="0.3">
      <c r="A538" s="626" t="s">
        <v>1857</v>
      </c>
      <c r="B538" s="627" t="s">
        <v>1424</v>
      </c>
      <c r="C538" s="627" t="s">
        <v>1402</v>
      </c>
      <c r="D538" s="627" t="s">
        <v>1602</v>
      </c>
      <c r="E538" s="627" t="s">
        <v>1603</v>
      </c>
      <c r="F538" s="644"/>
      <c r="G538" s="644"/>
      <c r="H538" s="644"/>
      <c r="I538" s="644"/>
      <c r="J538" s="644">
        <v>1</v>
      </c>
      <c r="K538" s="644">
        <v>1002.8</v>
      </c>
      <c r="L538" s="644"/>
      <c r="M538" s="644">
        <v>1002.8</v>
      </c>
      <c r="N538" s="644">
        <v>6</v>
      </c>
      <c r="O538" s="644">
        <v>5372.4</v>
      </c>
      <c r="P538" s="632"/>
      <c r="Q538" s="645">
        <v>895.4</v>
      </c>
    </row>
    <row r="539" spans="1:17" ht="14.4" customHeight="1" x14ac:dyDescent="0.3">
      <c r="A539" s="626" t="s">
        <v>1857</v>
      </c>
      <c r="B539" s="627" t="s">
        <v>1424</v>
      </c>
      <c r="C539" s="627" t="s">
        <v>1402</v>
      </c>
      <c r="D539" s="627" t="s">
        <v>1614</v>
      </c>
      <c r="E539" s="627" t="s">
        <v>1615</v>
      </c>
      <c r="F539" s="644"/>
      <c r="G539" s="644"/>
      <c r="H539" s="644"/>
      <c r="I539" s="644"/>
      <c r="J539" s="644">
        <v>2</v>
      </c>
      <c r="K539" s="644">
        <v>9935.7800000000007</v>
      </c>
      <c r="L539" s="644"/>
      <c r="M539" s="644">
        <v>4967.8900000000003</v>
      </c>
      <c r="N539" s="644">
        <v>2</v>
      </c>
      <c r="O539" s="644">
        <v>5589.34</v>
      </c>
      <c r="P539" s="632"/>
      <c r="Q539" s="645">
        <v>2794.67</v>
      </c>
    </row>
    <row r="540" spans="1:17" ht="14.4" customHeight="1" x14ac:dyDescent="0.3">
      <c r="A540" s="626" t="s">
        <v>1857</v>
      </c>
      <c r="B540" s="627" t="s">
        <v>1424</v>
      </c>
      <c r="C540" s="627" t="s">
        <v>1402</v>
      </c>
      <c r="D540" s="627" t="s">
        <v>1620</v>
      </c>
      <c r="E540" s="627" t="s">
        <v>1621</v>
      </c>
      <c r="F540" s="644">
        <v>6</v>
      </c>
      <c r="G540" s="644">
        <v>4986.96</v>
      </c>
      <c r="H540" s="644">
        <v>1</v>
      </c>
      <c r="I540" s="644">
        <v>831.16</v>
      </c>
      <c r="J540" s="644">
        <v>10</v>
      </c>
      <c r="K540" s="644">
        <v>8311.6</v>
      </c>
      <c r="L540" s="644">
        <v>1.6666666666666667</v>
      </c>
      <c r="M540" s="644">
        <v>831.16000000000008</v>
      </c>
      <c r="N540" s="644">
        <v>11</v>
      </c>
      <c r="O540" s="644">
        <v>9142.76</v>
      </c>
      <c r="P540" s="632">
        <v>1.8333333333333333</v>
      </c>
      <c r="Q540" s="645">
        <v>831.16</v>
      </c>
    </row>
    <row r="541" spans="1:17" ht="14.4" customHeight="1" x14ac:dyDescent="0.3">
      <c r="A541" s="626" t="s">
        <v>1857</v>
      </c>
      <c r="B541" s="627" t="s">
        <v>1424</v>
      </c>
      <c r="C541" s="627" t="s">
        <v>1402</v>
      </c>
      <c r="D541" s="627" t="s">
        <v>1860</v>
      </c>
      <c r="E541" s="627" t="s">
        <v>1861</v>
      </c>
      <c r="F541" s="644">
        <v>8</v>
      </c>
      <c r="G541" s="644">
        <v>176000</v>
      </c>
      <c r="H541" s="644">
        <v>1</v>
      </c>
      <c r="I541" s="644">
        <v>22000</v>
      </c>
      <c r="J541" s="644">
        <v>25</v>
      </c>
      <c r="K541" s="644">
        <v>534240.28</v>
      </c>
      <c r="L541" s="644">
        <v>3.0354561363636363</v>
      </c>
      <c r="M541" s="644">
        <v>21369.611199999999</v>
      </c>
      <c r="N541" s="644">
        <v>14</v>
      </c>
      <c r="O541" s="644">
        <v>260088.42</v>
      </c>
      <c r="P541" s="632">
        <v>1.4777751136363637</v>
      </c>
      <c r="Q541" s="645">
        <v>18577.744285714285</v>
      </c>
    </row>
    <row r="542" spans="1:17" ht="14.4" customHeight="1" x14ac:dyDescent="0.3">
      <c r="A542" s="626" t="s">
        <v>1857</v>
      </c>
      <c r="B542" s="627" t="s">
        <v>1424</v>
      </c>
      <c r="C542" s="627" t="s">
        <v>1402</v>
      </c>
      <c r="D542" s="627" t="s">
        <v>1862</v>
      </c>
      <c r="E542" s="627" t="s">
        <v>1863</v>
      </c>
      <c r="F542" s="644">
        <v>24</v>
      </c>
      <c r="G542" s="644">
        <v>594000</v>
      </c>
      <c r="H542" s="644">
        <v>1</v>
      </c>
      <c r="I542" s="644">
        <v>24750</v>
      </c>
      <c r="J542" s="644">
        <v>13</v>
      </c>
      <c r="K542" s="644">
        <v>310896.8</v>
      </c>
      <c r="L542" s="644">
        <v>0.52339528619528619</v>
      </c>
      <c r="M542" s="644">
        <v>23915.13846153846</v>
      </c>
      <c r="N542" s="644">
        <v>12</v>
      </c>
      <c r="O542" s="644">
        <v>164175</v>
      </c>
      <c r="P542" s="632">
        <v>0.27638888888888891</v>
      </c>
      <c r="Q542" s="645">
        <v>13681.25</v>
      </c>
    </row>
    <row r="543" spans="1:17" ht="14.4" customHeight="1" x14ac:dyDescent="0.3">
      <c r="A543" s="626" t="s">
        <v>1857</v>
      </c>
      <c r="B543" s="627" t="s">
        <v>1424</v>
      </c>
      <c r="C543" s="627" t="s">
        <v>1402</v>
      </c>
      <c r="D543" s="627" t="s">
        <v>1629</v>
      </c>
      <c r="E543" s="627" t="s">
        <v>1630</v>
      </c>
      <c r="F543" s="644">
        <v>1</v>
      </c>
      <c r="G543" s="644">
        <v>359.1</v>
      </c>
      <c r="H543" s="644">
        <v>1</v>
      </c>
      <c r="I543" s="644">
        <v>359.1</v>
      </c>
      <c r="J543" s="644"/>
      <c r="K543" s="644"/>
      <c r="L543" s="644"/>
      <c r="M543" s="644"/>
      <c r="N543" s="644"/>
      <c r="O543" s="644"/>
      <c r="P543" s="632"/>
      <c r="Q543" s="645"/>
    </row>
    <row r="544" spans="1:17" ht="14.4" customHeight="1" x14ac:dyDescent="0.3">
      <c r="A544" s="626" t="s">
        <v>1857</v>
      </c>
      <c r="B544" s="627" t="s">
        <v>1424</v>
      </c>
      <c r="C544" s="627" t="s">
        <v>1402</v>
      </c>
      <c r="D544" s="627" t="s">
        <v>1718</v>
      </c>
      <c r="E544" s="627" t="s">
        <v>1719</v>
      </c>
      <c r="F544" s="644">
        <v>3</v>
      </c>
      <c r="G544" s="644">
        <v>39234</v>
      </c>
      <c r="H544" s="644">
        <v>1</v>
      </c>
      <c r="I544" s="644">
        <v>13078</v>
      </c>
      <c r="J544" s="644">
        <v>8</v>
      </c>
      <c r="K544" s="644">
        <v>100705.3</v>
      </c>
      <c r="L544" s="644">
        <v>2.5667864607228426</v>
      </c>
      <c r="M544" s="644">
        <v>12588.1625</v>
      </c>
      <c r="N544" s="644">
        <v>10</v>
      </c>
      <c r="O544" s="644">
        <v>122942.6</v>
      </c>
      <c r="P544" s="632">
        <v>3.1335729214456851</v>
      </c>
      <c r="Q544" s="645">
        <v>12294.26</v>
      </c>
    </row>
    <row r="545" spans="1:17" ht="14.4" customHeight="1" x14ac:dyDescent="0.3">
      <c r="A545" s="626" t="s">
        <v>1857</v>
      </c>
      <c r="B545" s="627" t="s">
        <v>1424</v>
      </c>
      <c r="C545" s="627" t="s">
        <v>1402</v>
      </c>
      <c r="D545" s="627" t="s">
        <v>1864</v>
      </c>
      <c r="E545" s="627" t="s">
        <v>1865</v>
      </c>
      <c r="F545" s="644">
        <v>3</v>
      </c>
      <c r="G545" s="644">
        <v>104880</v>
      </c>
      <c r="H545" s="644">
        <v>1</v>
      </c>
      <c r="I545" s="644">
        <v>34960</v>
      </c>
      <c r="J545" s="644">
        <v>4</v>
      </c>
      <c r="K545" s="644">
        <v>139840</v>
      </c>
      <c r="L545" s="644">
        <v>1.3333333333333333</v>
      </c>
      <c r="M545" s="644">
        <v>34960</v>
      </c>
      <c r="N545" s="644">
        <v>3</v>
      </c>
      <c r="O545" s="644">
        <v>104880</v>
      </c>
      <c r="P545" s="632">
        <v>1</v>
      </c>
      <c r="Q545" s="645">
        <v>34960</v>
      </c>
    </row>
    <row r="546" spans="1:17" ht="14.4" customHeight="1" x14ac:dyDescent="0.3">
      <c r="A546" s="626" t="s">
        <v>1857</v>
      </c>
      <c r="B546" s="627" t="s">
        <v>1424</v>
      </c>
      <c r="C546" s="627" t="s">
        <v>1402</v>
      </c>
      <c r="D546" s="627" t="s">
        <v>1454</v>
      </c>
      <c r="E546" s="627" t="s">
        <v>1455</v>
      </c>
      <c r="F546" s="644"/>
      <c r="G546" s="644"/>
      <c r="H546" s="644"/>
      <c r="I546" s="644"/>
      <c r="J546" s="644">
        <v>1</v>
      </c>
      <c r="K546" s="644">
        <v>838.48</v>
      </c>
      <c r="L546" s="644"/>
      <c r="M546" s="644">
        <v>838.48</v>
      </c>
      <c r="N546" s="644"/>
      <c r="O546" s="644"/>
      <c r="P546" s="632"/>
      <c r="Q546" s="645"/>
    </row>
    <row r="547" spans="1:17" ht="14.4" customHeight="1" x14ac:dyDescent="0.3">
      <c r="A547" s="626" t="s">
        <v>1857</v>
      </c>
      <c r="B547" s="627" t="s">
        <v>1424</v>
      </c>
      <c r="C547" s="627" t="s">
        <v>1402</v>
      </c>
      <c r="D547" s="627" t="s">
        <v>1631</v>
      </c>
      <c r="E547" s="627" t="s">
        <v>1632</v>
      </c>
      <c r="F547" s="644">
        <v>2</v>
      </c>
      <c r="G547" s="644">
        <v>33663.379999999997</v>
      </c>
      <c r="H547" s="644">
        <v>1</v>
      </c>
      <c r="I547" s="644">
        <v>16831.689999999999</v>
      </c>
      <c r="J547" s="644">
        <v>3</v>
      </c>
      <c r="K547" s="644">
        <v>50495.069999999992</v>
      </c>
      <c r="L547" s="644">
        <v>1.5</v>
      </c>
      <c r="M547" s="644">
        <v>16831.689999999999</v>
      </c>
      <c r="N547" s="644"/>
      <c r="O547" s="644"/>
      <c r="P547" s="632"/>
      <c r="Q547" s="645"/>
    </row>
    <row r="548" spans="1:17" ht="14.4" customHeight="1" x14ac:dyDescent="0.3">
      <c r="A548" s="626" t="s">
        <v>1857</v>
      </c>
      <c r="B548" s="627" t="s">
        <v>1424</v>
      </c>
      <c r="C548" s="627" t="s">
        <v>1402</v>
      </c>
      <c r="D548" s="627" t="s">
        <v>1633</v>
      </c>
      <c r="E548" s="627" t="s">
        <v>1634</v>
      </c>
      <c r="F548" s="644">
        <v>6</v>
      </c>
      <c r="G548" s="644">
        <v>39522.78</v>
      </c>
      <c r="H548" s="644">
        <v>1</v>
      </c>
      <c r="I548" s="644">
        <v>6587.13</v>
      </c>
      <c r="J548" s="644">
        <v>11</v>
      </c>
      <c r="K548" s="644">
        <v>69016.25</v>
      </c>
      <c r="L548" s="644">
        <v>1.7462397634984179</v>
      </c>
      <c r="M548" s="644">
        <v>6274.204545454545</v>
      </c>
      <c r="N548" s="644">
        <v>11</v>
      </c>
      <c r="O548" s="644">
        <v>38558.199999999997</v>
      </c>
      <c r="P548" s="632">
        <v>0.97559432813177616</v>
      </c>
      <c r="Q548" s="645">
        <v>3505.2909090909088</v>
      </c>
    </row>
    <row r="549" spans="1:17" ht="14.4" customHeight="1" x14ac:dyDescent="0.3">
      <c r="A549" s="626" t="s">
        <v>1857</v>
      </c>
      <c r="B549" s="627" t="s">
        <v>1424</v>
      </c>
      <c r="C549" s="627" t="s">
        <v>1402</v>
      </c>
      <c r="D549" s="627" t="s">
        <v>1456</v>
      </c>
      <c r="E549" s="627" t="s">
        <v>1457</v>
      </c>
      <c r="F549" s="644"/>
      <c r="G549" s="644"/>
      <c r="H549" s="644"/>
      <c r="I549" s="644"/>
      <c r="J549" s="644">
        <v>1</v>
      </c>
      <c r="K549" s="644">
        <v>1726.4</v>
      </c>
      <c r="L549" s="644"/>
      <c r="M549" s="644">
        <v>1726.4</v>
      </c>
      <c r="N549" s="644"/>
      <c r="O549" s="644"/>
      <c r="P549" s="632"/>
      <c r="Q549" s="645"/>
    </row>
    <row r="550" spans="1:17" ht="14.4" customHeight="1" x14ac:dyDescent="0.3">
      <c r="A550" s="626" t="s">
        <v>1857</v>
      </c>
      <c r="B550" s="627" t="s">
        <v>1424</v>
      </c>
      <c r="C550" s="627" t="s">
        <v>1402</v>
      </c>
      <c r="D550" s="627" t="s">
        <v>1866</v>
      </c>
      <c r="E550" s="627" t="s">
        <v>1867</v>
      </c>
      <c r="F550" s="644">
        <v>1</v>
      </c>
      <c r="G550" s="644">
        <v>80936.399999999994</v>
      </c>
      <c r="H550" s="644">
        <v>1</v>
      </c>
      <c r="I550" s="644">
        <v>80936.399999999994</v>
      </c>
      <c r="J550" s="644">
        <v>2</v>
      </c>
      <c r="K550" s="644">
        <v>161872.79999999999</v>
      </c>
      <c r="L550" s="644">
        <v>2</v>
      </c>
      <c r="M550" s="644">
        <v>80936.399999999994</v>
      </c>
      <c r="N550" s="644"/>
      <c r="O550" s="644"/>
      <c r="P550" s="632"/>
      <c r="Q550" s="645"/>
    </row>
    <row r="551" spans="1:17" ht="14.4" customHeight="1" x14ac:dyDescent="0.3">
      <c r="A551" s="626" t="s">
        <v>1857</v>
      </c>
      <c r="B551" s="627" t="s">
        <v>1424</v>
      </c>
      <c r="C551" s="627" t="s">
        <v>1402</v>
      </c>
      <c r="D551" s="627" t="s">
        <v>1639</v>
      </c>
      <c r="E551" s="627" t="s">
        <v>1640</v>
      </c>
      <c r="F551" s="644">
        <v>9</v>
      </c>
      <c r="G551" s="644">
        <v>39240</v>
      </c>
      <c r="H551" s="644">
        <v>1</v>
      </c>
      <c r="I551" s="644">
        <v>4360</v>
      </c>
      <c r="J551" s="644">
        <v>10</v>
      </c>
      <c r="K551" s="644">
        <v>41382.339999999997</v>
      </c>
      <c r="L551" s="644">
        <v>1.0545958205912334</v>
      </c>
      <c r="M551" s="644">
        <v>4138.2339999999995</v>
      </c>
      <c r="N551" s="644">
        <v>9</v>
      </c>
      <c r="O551" s="644">
        <v>30214.799999999999</v>
      </c>
      <c r="P551" s="632">
        <v>0.77</v>
      </c>
      <c r="Q551" s="645">
        <v>3357.2</v>
      </c>
    </row>
    <row r="552" spans="1:17" ht="14.4" customHeight="1" x14ac:dyDescent="0.3">
      <c r="A552" s="626" t="s">
        <v>1857</v>
      </c>
      <c r="B552" s="627" t="s">
        <v>1424</v>
      </c>
      <c r="C552" s="627" t="s">
        <v>1402</v>
      </c>
      <c r="D552" s="627" t="s">
        <v>1868</v>
      </c>
      <c r="E552" s="627" t="s">
        <v>1869</v>
      </c>
      <c r="F552" s="644">
        <v>1</v>
      </c>
      <c r="G552" s="644">
        <v>19969</v>
      </c>
      <c r="H552" s="644">
        <v>1</v>
      </c>
      <c r="I552" s="644">
        <v>19969</v>
      </c>
      <c r="J552" s="644">
        <v>1</v>
      </c>
      <c r="K552" s="644">
        <v>19969</v>
      </c>
      <c r="L552" s="644">
        <v>1</v>
      </c>
      <c r="M552" s="644">
        <v>19969</v>
      </c>
      <c r="N552" s="644"/>
      <c r="O552" s="644"/>
      <c r="P552" s="632"/>
      <c r="Q552" s="645"/>
    </row>
    <row r="553" spans="1:17" ht="14.4" customHeight="1" x14ac:dyDescent="0.3">
      <c r="A553" s="626" t="s">
        <v>1857</v>
      </c>
      <c r="B553" s="627" t="s">
        <v>1424</v>
      </c>
      <c r="C553" s="627" t="s">
        <v>1402</v>
      </c>
      <c r="D553" s="627" t="s">
        <v>1641</v>
      </c>
      <c r="E553" s="627" t="s">
        <v>1642</v>
      </c>
      <c r="F553" s="644"/>
      <c r="G553" s="644"/>
      <c r="H553" s="644"/>
      <c r="I553" s="644"/>
      <c r="J553" s="644">
        <v>3</v>
      </c>
      <c r="K553" s="644">
        <v>1142.58</v>
      </c>
      <c r="L553" s="644"/>
      <c r="M553" s="644">
        <v>380.85999999999996</v>
      </c>
      <c r="N553" s="644">
        <v>3</v>
      </c>
      <c r="O553" s="644">
        <v>1142.58</v>
      </c>
      <c r="P553" s="632"/>
      <c r="Q553" s="645">
        <v>380.85999999999996</v>
      </c>
    </row>
    <row r="554" spans="1:17" ht="14.4" customHeight="1" x14ac:dyDescent="0.3">
      <c r="A554" s="626" t="s">
        <v>1857</v>
      </c>
      <c r="B554" s="627" t="s">
        <v>1424</v>
      </c>
      <c r="C554" s="627" t="s">
        <v>1402</v>
      </c>
      <c r="D554" s="627" t="s">
        <v>1870</v>
      </c>
      <c r="E554" s="627" t="s">
        <v>1871</v>
      </c>
      <c r="F554" s="644">
        <v>1</v>
      </c>
      <c r="G554" s="644">
        <v>15675</v>
      </c>
      <c r="H554" s="644">
        <v>1</v>
      </c>
      <c r="I554" s="644">
        <v>15675</v>
      </c>
      <c r="J554" s="644"/>
      <c r="K554" s="644"/>
      <c r="L554" s="644"/>
      <c r="M554" s="644"/>
      <c r="N554" s="644"/>
      <c r="O554" s="644"/>
      <c r="P554" s="632"/>
      <c r="Q554" s="645"/>
    </row>
    <row r="555" spans="1:17" ht="14.4" customHeight="1" x14ac:dyDescent="0.3">
      <c r="A555" s="626" t="s">
        <v>1857</v>
      </c>
      <c r="B555" s="627" t="s">
        <v>1424</v>
      </c>
      <c r="C555" s="627" t="s">
        <v>1402</v>
      </c>
      <c r="D555" s="627" t="s">
        <v>1872</v>
      </c>
      <c r="E555" s="627" t="s">
        <v>1873</v>
      </c>
      <c r="F555" s="644">
        <v>2</v>
      </c>
      <c r="G555" s="644">
        <v>42736</v>
      </c>
      <c r="H555" s="644">
        <v>1</v>
      </c>
      <c r="I555" s="644">
        <v>21368</v>
      </c>
      <c r="J555" s="644">
        <v>5</v>
      </c>
      <c r="K555" s="644">
        <v>100645.44</v>
      </c>
      <c r="L555" s="644">
        <v>2.3550505428678399</v>
      </c>
      <c r="M555" s="644">
        <v>20129.088</v>
      </c>
      <c r="N555" s="644">
        <v>4</v>
      </c>
      <c r="O555" s="644">
        <v>73082.880000000005</v>
      </c>
      <c r="P555" s="632">
        <v>1.7101010857356795</v>
      </c>
      <c r="Q555" s="645">
        <v>18270.72</v>
      </c>
    </row>
    <row r="556" spans="1:17" ht="14.4" customHeight="1" x14ac:dyDescent="0.3">
      <c r="A556" s="626" t="s">
        <v>1857</v>
      </c>
      <c r="B556" s="627" t="s">
        <v>1424</v>
      </c>
      <c r="C556" s="627" t="s">
        <v>1402</v>
      </c>
      <c r="D556" s="627" t="s">
        <v>1874</v>
      </c>
      <c r="E556" s="627" t="s">
        <v>1875</v>
      </c>
      <c r="F556" s="644"/>
      <c r="G556" s="644"/>
      <c r="H556" s="644"/>
      <c r="I556" s="644"/>
      <c r="J556" s="644">
        <v>1</v>
      </c>
      <c r="K556" s="644">
        <v>11015.5</v>
      </c>
      <c r="L556" s="644"/>
      <c r="M556" s="644">
        <v>11015.5</v>
      </c>
      <c r="N556" s="644"/>
      <c r="O556" s="644"/>
      <c r="P556" s="632"/>
      <c r="Q556" s="645"/>
    </row>
    <row r="557" spans="1:17" ht="14.4" customHeight="1" x14ac:dyDescent="0.3">
      <c r="A557" s="626" t="s">
        <v>1857</v>
      </c>
      <c r="B557" s="627" t="s">
        <v>1424</v>
      </c>
      <c r="C557" s="627" t="s">
        <v>1402</v>
      </c>
      <c r="D557" s="627" t="s">
        <v>1876</v>
      </c>
      <c r="E557" s="627" t="s">
        <v>1877</v>
      </c>
      <c r="F557" s="644">
        <v>1</v>
      </c>
      <c r="G557" s="644">
        <v>33448</v>
      </c>
      <c r="H557" s="644">
        <v>1</v>
      </c>
      <c r="I557" s="644">
        <v>33448</v>
      </c>
      <c r="J557" s="644">
        <v>1</v>
      </c>
      <c r="K557" s="644">
        <v>33448</v>
      </c>
      <c r="L557" s="644">
        <v>1</v>
      </c>
      <c r="M557" s="644">
        <v>33448</v>
      </c>
      <c r="N557" s="644"/>
      <c r="O557" s="644"/>
      <c r="P557" s="632"/>
      <c r="Q557" s="645"/>
    </row>
    <row r="558" spans="1:17" ht="14.4" customHeight="1" x14ac:dyDescent="0.3">
      <c r="A558" s="626" t="s">
        <v>1857</v>
      </c>
      <c r="B558" s="627" t="s">
        <v>1424</v>
      </c>
      <c r="C558" s="627" t="s">
        <v>1402</v>
      </c>
      <c r="D558" s="627" t="s">
        <v>1649</v>
      </c>
      <c r="E558" s="627" t="s">
        <v>1650</v>
      </c>
      <c r="F558" s="644"/>
      <c r="G558" s="644"/>
      <c r="H558" s="644"/>
      <c r="I558" s="644"/>
      <c r="J558" s="644">
        <v>2</v>
      </c>
      <c r="K558" s="644">
        <v>3864.18</v>
      </c>
      <c r="L558" s="644"/>
      <c r="M558" s="644">
        <v>1932.09</v>
      </c>
      <c r="N558" s="644"/>
      <c r="O558" s="644"/>
      <c r="P558" s="632"/>
      <c r="Q558" s="645"/>
    </row>
    <row r="559" spans="1:17" ht="14.4" customHeight="1" x14ac:dyDescent="0.3">
      <c r="A559" s="626" t="s">
        <v>1857</v>
      </c>
      <c r="B559" s="627" t="s">
        <v>1424</v>
      </c>
      <c r="C559" s="627" t="s">
        <v>1402</v>
      </c>
      <c r="D559" s="627" t="s">
        <v>1878</v>
      </c>
      <c r="E559" s="627" t="s">
        <v>1879</v>
      </c>
      <c r="F559" s="644">
        <v>1</v>
      </c>
      <c r="G559" s="644">
        <v>8276.4</v>
      </c>
      <c r="H559" s="644">
        <v>1</v>
      </c>
      <c r="I559" s="644">
        <v>8276.4</v>
      </c>
      <c r="J559" s="644"/>
      <c r="K559" s="644"/>
      <c r="L559" s="644"/>
      <c r="M559" s="644"/>
      <c r="N559" s="644"/>
      <c r="O559" s="644"/>
      <c r="P559" s="632"/>
      <c r="Q559" s="645"/>
    </row>
    <row r="560" spans="1:17" ht="14.4" customHeight="1" x14ac:dyDescent="0.3">
      <c r="A560" s="626" t="s">
        <v>1857</v>
      </c>
      <c r="B560" s="627" t="s">
        <v>1424</v>
      </c>
      <c r="C560" s="627" t="s">
        <v>1402</v>
      </c>
      <c r="D560" s="627" t="s">
        <v>1880</v>
      </c>
      <c r="E560" s="627" t="s">
        <v>1881</v>
      </c>
      <c r="F560" s="644">
        <v>1</v>
      </c>
      <c r="G560" s="644">
        <v>7840.8</v>
      </c>
      <c r="H560" s="644">
        <v>1</v>
      </c>
      <c r="I560" s="644">
        <v>7840.8</v>
      </c>
      <c r="J560" s="644"/>
      <c r="K560" s="644"/>
      <c r="L560" s="644"/>
      <c r="M560" s="644"/>
      <c r="N560" s="644"/>
      <c r="O560" s="644"/>
      <c r="P560" s="632"/>
      <c r="Q560" s="645"/>
    </row>
    <row r="561" spans="1:17" ht="14.4" customHeight="1" x14ac:dyDescent="0.3">
      <c r="A561" s="626" t="s">
        <v>1857</v>
      </c>
      <c r="B561" s="627" t="s">
        <v>1424</v>
      </c>
      <c r="C561" s="627" t="s">
        <v>1402</v>
      </c>
      <c r="D561" s="627" t="s">
        <v>1882</v>
      </c>
      <c r="E561" s="627" t="s">
        <v>1883</v>
      </c>
      <c r="F561" s="644"/>
      <c r="G561" s="644"/>
      <c r="H561" s="644"/>
      <c r="I561" s="644"/>
      <c r="J561" s="644">
        <v>1</v>
      </c>
      <c r="K561" s="644">
        <v>1356.6</v>
      </c>
      <c r="L561" s="644"/>
      <c r="M561" s="644">
        <v>1356.6</v>
      </c>
      <c r="N561" s="644"/>
      <c r="O561" s="644"/>
      <c r="P561" s="632"/>
      <c r="Q561" s="645"/>
    </row>
    <row r="562" spans="1:17" ht="14.4" customHeight="1" x14ac:dyDescent="0.3">
      <c r="A562" s="626" t="s">
        <v>1857</v>
      </c>
      <c r="B562" s="627" t="s">
        <v>1424</v>
      </c>
      <c r="C562" s="627" t="s">
        <v>1402</v>
      </c>
      <c r="D562" s="627" t="s">
        <v>1784</v>
      </c>
      <c r="E562" s="627" t="s">
        <v>1785</v>
      </c>
      <c r="F562" s="644"/>
      <c r="G562" s="644"/>
      <c r="H562" s="644"/>
      <c r="I562" s="644"/>
      <c r="J562" s="644">
        <v>1</v>
      </c>
      <c r="K562" s="644">
        <v>4066.69</v>
      </c>
      <c r="L562" s="644"/>
      <c r="M562" s="644">
        <v>4066.69</v>
      </c>
      <c r="N562" s="644"/>
      <c r="O562" s="644"/>
      <c r="P562" s="632"/>
      <c r="Q562" s="645"/>
    </row>
    <row r="563" spans="1:17" ht="14.4" customHeight="1" x14ac:dyDescent="0.3">
      <c r="A563" s="626" t="s">
        <v>1857</v>
      </c>
      <c r="B563" s="627" t="s">
        <v>1424</v>
      </c>
      <c r="C563" s="627" t="s">
        <v>1402</v>
      </c>
      <c r="D563" s="627" t="s">
        <v>1884</v>
      </c>
      <c r="E563" s="627" t="s">
        <v>1833</v>
      </c>
      <c r="F563" s="644"/>
      <c r="G563" s="644"/>
      <c r="H563" s="644"/>
      <c r="I563" s="644"/>
      <c r="J563" s="644">
        <v>1</v>
      </c>
      <c r="K563" s="644">
        <v>64000</v>
      </c>
      <c r="L563" s="644"/>
      <c r="M563" s="644">
        <v>64000</v>
      </c>
      <c r="N563" s="644"/>
      <c r="O563" s="644"/>
      <c r="P563" s="632"/>
      <c r="Q563" s="645"/>
    </row>
    <row r="564" spans="1:17" ht="14.4" customHeight="1" x14ac:dyDescent="0.3">
      <c r="A564" s="626" t="s">
        <v>1857</v>
      </c>
      <c r="B564" s="627" t="s">
        <v>1424</v>
      </c>
      <c r="C564" s="627" t="s">
        <v>1407</v>
      </c>
      <c r="D564" s="627" t="s">
        <v>1466</v>
      </c>
      <c r="E564" s="627" t="s">
        <v>1467</v>
      </c>
      <c r="F564" s="644">
        <v>38</v>
      </c>
      <c r="G564" s="644">
        <v>5890</v>
      </c>
      <c r="H564" s="644">
        <v>1</v>
      </c>
      <c r="I564" s="644">
        <v>155</v>
      </c>
      <c r="J564" s="644">
        <v>42</v>
      </c>
      <c r="K564" s="644">
        <v>6510</v>
      </c>
      <c r="L564" s="644">
        <v>1.1052631578947369</v>
      </c>
      <c r="M564" s="644">
        <v>155</v>
      </c>
      <c r="N564" s="644">
        <v>44</v>
      </c>
      <c r="O564" s="644">
        <v>6864</v>
      </c>
      <c r="P564" s="632">
        <v>1.165365025466893</v>
      </c>
      <c r="Q564" s="645">
        <v>156</v>
      </c>
    </row>
    <row r="565" spans="1:17" ht="14.4" customHeight="1" x14ac:dyDescent="0.3">
      <c r="A565" s="626" t="s">
        <v>1857</v>
      </c>
      <c r="B565" s="627" t="s">
        <v>1424</v>
      </c>
      <c r="C565" s="627" t="s">
        <v>1407</v>
      </c>
      <c r="D565" s="627" t="s">
        <v>1468</v>
      </c>
      <c r="E565" s="627" t="s">
        <v>1469</v>
      </c>
      <c r="F565" s="644">
        <v>89</v>
      </c>
      <c r="G565" s="644">
        <v>16643</v>
      </c>
      <c r="H565" s="644">
        <v>1</v>
      </c>
      <c r="I565" s="644">
        <v>187</v>
      </c>
      <c r="J565" s="644">
        <v>104</v>
      </c>
      <c r="K565" s="644">
        <v>19448</v>
      </c>
      <c r="L565" s="644">
        <v>1.1685393258426966</v>
      </c>
      <c r="M565" s="644">
        <v>187</v>
      </c>
      <c r="N565" s="644">
        <v>115</v>
      </c>
      <c r="O565" s="644">
        <v>21620</v>
      </c>
      <c r="P565" s="632">
        <v>1.2990446433936189</v>
      </c>
      <c r="Q565" s="645">
        <v>188</v>
      </c>
    </row>
    <row r="566" spans="1:17" ht="14.4" customHeight="1" x14ac:dyDescent="0.3">
      <c r="A566" s="626" t="s">
        <v>1857</v>
      </c>
      <c r="B566" s="627" t="s">
        <v>1424</v>
      </c>
      <c r="C566" s="627" t="s">
        <v>1407</v>
      </c>
      <c r="D566" s="627" t="s">
        <v>1470</v>
      </c>
      <c r="E566" s="627" t="s">
        <v>1471</v>
      </c>
      <c r="F566" s="644">
        <v>3</v>
      </c>
      <c r="G566" s="644">
        <v>384</v>
      </c>
      <c r="H566" s="644">
        <v>1</v>
      </c>
      <c r="I566" s="644">
        <v>128</v>
      </c>
      <c r="J566" s="644">
        <v>1</v>
      </c>
      <c r="K566" s="644">
        <v>128</v>
      </c>
      <c r="L566" s="644">
        <v>0.33333333333333331</v>
      </c>
      <c r="M566" s="644">
        <v>128</v>
      </c>
      <c r="N566" s="644">
        <v>4</v>
      </c>
      <c r="O566" s="644">
        <v>516</v>
      </c>
      <c r="P566" s="632">
        <v>1.34375</v>
      </c>
      <c r="Q566" s="645">
        <v>129</v>
      </c>
    </row>
    <row r="567" spans="1:17" ht="14.4" customHeight="1" x14ac:dyDescent="0.3">
      <c r="A567" s="626" t="s">
        <v>1857</v>
      </c>
      <c r="B567" s="627" t="s">
        <v>1424</v>
      </c>
      <c r="C567" s="627" t="s">
        <v>1407</v>
      </c>
      <c r="D567" s="627" t="s">
        <v>1472</v>
      </c>
      <c r="E567" s="627" t="s">
        <v>1473</v>
      </c>
      <c r="F567" s="644">
        <v>6</v>
      </c>
      <c r="G567" s="644">
        <v>1338</v>
      </c>
      <c r="H567" s="644">
        <v>1</v>
      </c>
      <c r="I567" s="644">
        <v>223</v>
      </c>
      <c r="J567" s="644">
        <v>7</v>
      </c>
      <c r="K567" s="644">
        <v>1568</v>
      </c>
      <c r="L567" s="644">
        <v>1.1718983557548579</v>
      </c>
      <c r="M567" s="644">
        <v>224</v>
      </c>
      <c r="N567" s="644">
        <v>6</v>
      </c>
      <c r="O567" s="644">
        <v>1350</v>
      </c>
      <c r="P567" s="632">
        <v>1.0089686098654709</v>
      </c>
      <c r="Q567" s="645">
        <v>225</v>
      </c>
    </row>
    <row r="568" spans="1:17" ht="14.4" customHeight="1" x14ac:dyDescent="0.3">
      <c r="A568" s="626" t="s">
        <v>1857</v>
      </c>
      <c r="B568" s="627" t="s">
        <v>1424</v>
      </c>
      <c r="C568" s="627" t="s">
        <v>1407</v>
      </c>
      <c r="D568" s="627" t="s">
        <v>1474</v>
      </c>
      <c r="E568" s="627" t="s">
        <v>1475</v>
      </c>
      <c r="F568" s="644">
        <v>2</v>
      </c>
      <c r="G568" s="644">
        <v>446</v>
      </c>
      <c r="H568" s="644">
        <v>1</v>
      </c>
      <c r="I568" s="644">
        <v>223</v>
      </c>
      <c r="J568" s="644">
        <v>1</v>
      </c>
      <c r="K568" s="644">
        <v>224</v>
      </c>
      <c r="L568" s="644">
        <v>0.50224215246636772</v>
      </c>
      <c r="M568" s="644">
        <v>224</v>
      </c>
      <c r="N568" s="644"/>
      <c r="O568" s="644"/>
      <c r="P568" s="632"/>
      <c r="Q568" s="645"/>
    </row>
    <row r="569" spans="1:17" ht="14.4" customHeight="1" x14ac:dyDescent="0.3">
      <c r="A569" s="626" t="s">
        <v>1857</v>
      </c>
      <c r="B569" s="627" t="s">
        <v>1424</v>
      </c>
      <c r="C569" s="627" t="s">
        <v>1407</v>
      </c>
      <c r="D569" s="627" t="s">
        <v>1478</v>
      </c>
      <c r="E569" s="627" t="s">
        <v>1479</v>
      </c>
      <c r="F569" s="644">
        <v>5</v>
      </c>
      <c r="G569" s="644">
        <v>1125</v>
      </c>
      <c r="H569" s="644">
        <v>1</v>
      </c>
      <c r="I569" s="644">
        <v>225</v>
      </c>
      <c r="J569" s="644">
        <v>5</v>
      </c>
      <c r="K569" s="644">
        <v>1130</v>
      </c>
      <c r="L569" s="644">
        <v>1.0044444444444445</v>
      </c>
      <c r="M569" s="644">
        <v>226</v>
      </c>
      <c r="N569" s="644">
        <v>3</v>
      </c>
      <c r="O569" s="644">
        <v>681</v>
      </c>
      <c r="P569" s="632">
        <v>0.60533333333333328</v>
      </c>
      <c r="Q569" s="645">
        <v>227</v>
      </c>
    </row>
    <row r="570" spans="1:17" ht="14.4" customHeight="1" x14ac:dyDescent="0.3">
      <c r="A570" s="626" t="s">
        <v>1857</v>
      </c>
      <c r="B570" s="627" t="s">
        <v>1424</v>
      </c>
      <c r="C570" s="627" t="s">
        <v>1407</v>
      </c>
      <c r="D570" s="627" t="s">
        <v>1488</v>
      </c>
      <c r="E570" s="627" t="s">
        <v>1489</v>
      </c>
      <c r="F570" s="644"/>
      <c r="G570" s="644"/>
      <c r="H570" s="644"/>
      <c r="I570" s="644"/>
      <c r="J570" s="644">
        <v>1</v>
      </c>
      <c r="K570" s="644">
        <v>350</v>
      </c>
      <c r="L570" s="644"/>
      <c r="M570" s="644">
        <v>350</v>
      </c>
      <c r="N570" s="644"/>
      <c r="O570" s="644"/>
      <c r="P570" s="632"/>
      <c r="Q570" s="645"/>
    </row>
    <row r="571" spans="1:17" ht="14.4" customHeight="1" x14ac:dyDescent="0.3">
      <c r="A571" s="626" t="s">
        <v>1857</v>
      </c>
      <c r="B571" s="627" t="s">
        <v>1424</v>
      </c>
      <c r="C571" s="627" t="s">
        <v>1407</v>
      </c>
      <c r="D571" s="627" t="s">
        <v>1655</v>
      </c>
      <c r="E571" s="627" t="s">
        <v>1656</v>
      </c>
      <c r="F571" s="644">
        <v>6</v>
      </c>
      <c r="G571" s="644">
        <v>24984</v>
      </c>
      <c r="H571" s="644">
        <v>1</v>
      </c>
      <c r="I571" s="644">
        <v>4164</v>
      </c>
      <c r="J571" s="644">
        <v>8</v>
      </c>
      <c r="K571" s="644">
        <v>33328</v>
      </c>
      <c r="L571" s="644">
        <v>1.3339737431956453</v>
      </c>
      <c r="M571" s="644">
        <v>4166</v>
      </c>
      <c r="N571" s="644">
        <v>9</v>
      </c>
      <c r="O571" s="644">
        <v>37557</v>
      </c>
      <c r="P571" s="632">
        <v>1.5032420749279538</v>
      </c>
      <c r="Q571" s="645">
        <v>4173</v>
      </c>
    </row>
    <row r="572" spans="1:17" ht="14.4" customHeight="1" x14ac:dyDescent="0.3">
      <c r="A572" s="626" t="s">
        <v>1857</v>
      </c>
      <c r="B572" s="627" t="s">
        <v>1424</v>
      </c>
      <c r="C572" s="627" t="s">
        <v>1407</v>
      </c>
      <c r="D572" s="627" t="s">
        <v>1754</v>
      </c>
      <c r="E572" s="627" t="s">
        <v>1755</v>
      </c>
      <c r="F572" s="644"/>
      <c r="G572" s="644"/>
      <c r="H572" s="644"/>
      <c r="I572" s="644"/>
      <c r="J572" s="644">
        <v>1</v>
      </c>
      <c r="K572" s="644">
        <v>15265</v>
      </c>
      <c r="L572" s="644"/>
      <c r="M572" s="644">
        <v>15265</v>
      </c>
      <c r="N572" s="644"/>
      <c r="O572" s="644"/>
      <c r="P572" s="632"/>
      <c r="Q572" s="645"/>
    </row>
    <row r="573" spans="1:17" ht="14.4" customHeight="1" x14ac:dyDescent="0.3">
      <c r="A573" s="626" t="s">
        <v>1857</v>
      </c>
      <c r="B573" s="627" t="s">
        <v>1424</v>
      </c>
      <c r="C573" s="627" t="s">
        <v>1407</v>
      </c>
      <c r="D573" s="627" t="s">
        <v>1663</v>
      </c>
      <c r="E573" s="627" t="s">
        <v>1664</v>
      </c>
      <c r="F573" s="644">
        <v>18</v>
      </c>
      <c r="G573" s="644">
        <v>69480</v>
      </c>
      <c r="H573" s="644">
        <v>1</v>
      </c>
      <c r="I573" s="644">
        <v>3860</v>
      </c>
      <c r="J573" s="644">
        <v>22</v>
      </c>
      <c r="K573" s="644">
        <v>84964</v>
      </c>
      <c r="L573" s="644">
        <v>1.2228554979850317</v>
      </c>
      <c r="M573" s="644">
        <v>3862</v>
      </c>
      <c r="N573" s="644">
        <v>25</v>
      </c>
      <c r="O573" s="644">
        <v>96675</v>
      </c>
      <c r="P573" s="632">
        <v>1.3914075993091537</v>
      </c>
      <c r="Q573" s="645">
        <v>3867</v>
      </c>
    </row>
    <row r="574" spans="1:17" ht="14.4" customHeight="1" x14ac:dyDescent="0.3">
      <c r="A574" s="626" t="s">
        <v>1857</v>
      </c>
      <c r="B574" s="627" t="s">
        <v>1424</v>
      </c>
      <c r="C574" s="627" t="s">
        <v>1407</v>
      </c>
      <c r="D574" s="627" t="s">
        <v>1667</v>
      </c>
      <c r="E574" s="627" t="s">
        <v>1668</v>
      </c>
      <c r="F574" s="644">
        <v>1</v>
      </c>
      <c r="G574" s="644">
        <v>7926</v>
      </c>
      <c r="H574" s="644">
        <v>1</v>
      </c>
      <c r="I574" s="644">
        <v>7926</v>
      </c>
      <c r="J574" s="644">
        <v>1</v>
      </c>
      <c r="K574" s="644">
        <v>7928</v>
      </c>
      <c r="L574" s="644">
        <v>1.0002523340903355</v>
      </c>
      <c r="M574" s="644">
        <v>7928</v>
      </c>
      <c r="N574" s="644"/>
      <c r="O574" s="644"/>
      <c r="P574" s="632"/>
      <c r="Q574" s="645"/>
    </row>
    <row r="575" spans="1:17" ht="14.4" customHeight="1" x14ac:dyDescent="0.3">
      <c r="A575" s="626" t="s">
        <v>1857</v>
      </c>
      <c r="B575" s="627" t="s">
        <v>1424</v>
      </c>
      <c r="C575" s="627" t="s">
        <v>1407</v>
      </c>
      <c r="D575" s="627" t="s">
        <v>1496</v>
      </c>
      <c r="E575" s="627" t="s">
        <v>1497</v>
      </c>
      <c r="F575" s="644">
        <v>1</v>
      </c>
      <c r="G575" s="644">
        <v>1294</v>
      </c>
      <c r="H575" s="644">
        <v>1</v>
      </c>
      <c r="I575" s="644">
        <v>1294</v>
      </c>
      <c r="J575" s="644">
        <v>1</v>
      </c>
      <c r="K575" s="644">
        <v>1294</v>
      </c>
      <c r="L575" s="644">
        <v>1</v>
      </c>
      <c r="M575" s="644">
        <v>1294</v>
      </c>
      <c r="N575" s="644">
        <v>3</v>
      </c>
      <c r="O575" s="644">
        <v>3891</v>
      </c>
      <c r="P575" s="632">
        <v>3.0069551777434311</v>
      </c>
      <c r="Q575" s="645">
        <v>1297</v>
      </c>
    </row>
    <row r="576" spans="1:17" ht="14.4" customHeight="1" x14ac:dyDescent="0.3">
      <c r="A576" s="626" t="s">
        <v>1857</v>
      </c>
      <c r="B576" s="627" t="s">
        <v>1424</v>
      </c>
      <c r="C576" s="627" t="s">
        <v>1407</v>
      </c>
      <c r="D576" s="627" t="s">
        <v>1498</v>
      </c>
      <c r="E576" s="627" t="s">
        <v>1499</v>
      </c>
      <c r="F576" s="644">
        <v>1</v>
      </c>
      <c r="G576" s="644">
        <v>1178</v>
      </c>
      <c r="H576" s="644">
        <v>1</v>
      </c>
      <c r="I576" s="644">
        <v>1178</v>
      </c>
      <c r="J576" s="644"/>
      <c r="K576" s="644"/>
      <c r="L576" s="644"/>
      <c r="M576" s="644"/>
      <c r="N576" s="644">
        <v>2</v>
      </c>
      <c r="O576" s="644">
        <v>2360</v>
      </c>
      <c r="P576" s="632">
        <v>2.0033955857385397</v>
      </c>
      <c r="Q576" s="645">
        <v>1180</v>
      </c>
    </row>
    <row r="577" spans="1:17" ht="14.4" customHeight="1" x14ac:dyDescent="0.3">
      <c r="A577" s="626" t="s">
        <v>1857</v>
      </c>
      <c r="B577" s="627" t="s">
        <v>1424</v>
      </c>
      <c r="C577" s="627" t="s">
        <v>1407</v>
      </c>
      <c r="D577" s="627" t="s">
        <v>1500</v>
      </c>
      <c r="E577" s="627" t="s">
        <v>1501</v>
      </c>
      <c r="F577" s="644">
        <v>61</v>
      </c>
      <c r="G577" s="644">
        <v>314577</v>
      </c>
      <c r="H577" s="644">
        <v>1</v>
      </c>
      <c r="I577" s="644">
        <v>5157</v>
      </c>
      <c r="J577" s="644">
        <v>56</v>
      </c>
      <c r="K577" s="644">
        <v>288848</v>
      </c>
      <c r="L577" s="644">
        <v>0.91821080371419395</v>
      </c>
      <c r="M577" s="644">
        <v>5158</v>
      </c>
      <c r="N577" s="644">
        <v>53</v>
      </c>
      <c r="O577" s="644">
        <v>273586</v>
      </c>
      <c r="P577" s="632">
        <v>0.86969486008195129</v>
      </c>
      <c r="Q577" s="645">
        <v>5162</v>
      </c>
    </row>
    <row r="578" spans="1:17" ht="14.4" customHeight="1" x14ac:dyDescent="0.3">
      <c r="A578" s="626" t="s">
        <v>1857</v>
      </c>
      <c r="B578" s="627" t="s">
        <v>1424</v>
      </c>
      <c r="C578" s="627" t="s">
        <v>1407</v>
      </c>
      <c r="D578" s="627" t="s">
        <v>1504</v>
      </c>
      <c r="E578" s="627" t="s">
        <v>1505</v>
      </c>
      <c r="F578" s="644"/>
      <c r="G578" s="644"/>
      <c r="H578" s="644"/>
      <c r="I578" s="644"/>
      <c r="J578" s="644">
        <v>1</v>
      </c>
      <c r="K578" s="644">
        <v>5621</v>
      </c>
      <c r="L578" s="644"/>
      <c r="M578" s="644">
        <v>5621</v>
      </c>
      <c r="N578" s="644"/>
      <c r="O578" s="644"/>
      <c r="P578" s="632"/>
      <c r="Q578" s="645"/>
    </row>
    <row r="579" spans="1:17" ht="14.4" customHeight="1" x14ac:dyDescent="0.3">
      <c r="A579" s="626" t="s">
        <v>1857</v>
      </c>
      <c r="B579" s="627" t="s">
        <v>1424</v>
      </c>
      <c r="C579" s="627" t="s">
        <v>1407</v>
      </c>
      <c r="D579" s="627" t="s">
        <v>1756</v>
      </c>
      <c r="E579" s="627" t="s">
        <v>1757</v>
      </c>
      <c r="F579" s="644"/>
      <c r="G579" s="644"/>
      <c r="H579" s="644"/>
      <c r="I579" s="644"/>
      <c r="J579" s="644">
        <v>1</v>
      </c>
      <c r="K579" s="644">
        <v>0</v>
      </c>
      <c r="L579" s="644"/>
      <c r="M579" s="644">
        <v>0</v>
      </c>
      <c r="N579" s="644"/>
      <c r="O579" s="644"/>
      <c r="P579" s="632"/>
      <c r="Q579" s="645"/>
    </row>
    <row r="580" spans="1:17" ht="14.4" customHeight="1" x14ac:dyDescent="0.3">
      <c r="A580" s="626" t="s">
        <v>1857</v>
      </c>
      <c r="B580" s="627" t="s">
        <v>1424</v>
      </c>
      <c r="C580" s="627" t="s">
        <v>1407</v>
      </c>
      <c r="D580" s="627" t="s">
        <v>1673</v>
      </c>
      <c r="E580" s="627" t="s">
        <v>1674</v>
      </c>
      <c r="F580" s="644">
        <v>1</v>
      </c>
      <c r="G580" s="644">
        <v>801</v>
      </c>
      <c r="H580" s="644">
        <v>1</v>
      </c>
      <c r="I580" s="644">
        <v>801</v>
      </c>
      <c r="J580" s="644"/>
      <c r="K580" s="644"/>
      <c r="L580" s="644"/>
      <c r="M580" s="644"/>
      <c r="N580" s="644">
        <v>2</v>
      </c>
      <c r="O580" s="644">
        <v>1616</v>
      </c>
      <c r="P580" s="632">
        <v>2.017478152309613</v>
      </c>
      <c r="Q580" s="645">
        <v>808</v>
      </c>
    </row>
    <row r="581" spans="1:17" ht="14.4" customHeight="1" x14ac:dyDescent="0.3">
      <c r="A581" s="626" t="s">
        <v>1857</v>
      </c>
      <c r="B581" s="627" t="s">
        <v>1424</v>
      </c>
      <c r="C581" s="627" t="s">
        <v>1407</v>
      </c>
      <c r="D581" s="627" t="s">
        <v>1508</v>
      </c>
      <c r="E581" s="627" t="s">
        <v>1509</v>
      </c>
      <c r="F581" s="644">
        <v>66</v>
      </c>
      <c r="G581" s="644">
        <v>11682</v>
      </c>
      <c r="H581" s="644">
        <v>1</v>
      </c>
      <c r="I581" s="644">
        <v>177</v>
      </c>
      <c r="J581" s="644">
        <v>59</v>
      </c>
      <c r="K581" s="644">
        <v>10502</v>
      </c>
      <c r="L581" s="644">
        <v>0.89898989898989901</v>
      </c>
      <c r="M581" s="644">
        <v>178</v>
      </c>
      <c r="N581" s="644">
        <v>57</v>
      </c>
      <c r="O581" s="644">
        <v>10203</v>
      </c>
      <c r="P581" s="632">
        <v>0.87339496661530558</v>
      </c>
      <c r="Q581" s="645">
        <v>179</v>
      </c>
    </row>
    <row r="582" spans="1:17" ht="14.4" customHeight="1" x14ac:dyDescent="0.3">
      <c r="A582" s="626" t="s">
        <v>1857</v>
      </c>
      <c r="B582" s="627" t="s">
        <v>1424</v>
      </c>
      <c r="C582" s="627" t="s">
        <v>1407</v>
      </c>
      <c r="D582" s="627" t="s">
        <v>1510</v>
      </c>
      <c r="E582" s="627" t="s">
        <v>1511</v>
      </c>
      <c r="F582" s="644">
        <v>79</v>
      </c>
      <c r="G582" s="644">
        <v>161871</v>
      </c>
      <c r="H582" s="644">
        <v>1</v>
      </c>
      <c r="I582" s="644">
        <v>2049</v>
      </c>
      <c r="J582" s="644">
        <v>91</v>
      </c>
      <c r="K582" s="644">
        <v>186550</v>
      </c>
      <c r="L582" s="644">
        <v>1.1524609102309864</v>
      </c>
      <c r="M582" s="644">
        <v>2050</v>
      </c>
      <c r="N582" s="644">
        <v>134</v>
      </c>
      <c r="O582" s="644">
        <v>275102</v>
      </c>
      <c r="P582" s="632">
        <v>1.6995138103798704</v>
      </c>
      <c r="Q582" s="645">
        <v>2053</v>
      </c>
    </row>
    <row r="583" spans="1:17" ht="14.4" customHeight="1" x14ac:dyDescent="0.3">
      <c r="A583" s="626" t="s">
        <v>1857</v>
      </c>
      <c r="B583" s="627" t="s">
        <v>1424</v>
      </c>
      <c r="C583" s="627" t="s">
        <v>1407</v>
      </c>
      <c r="D583" s="627" t="s">
        <v>1516</v>
      </c>
      <c r="E583" s="627" t="s">
        <v>1517</v>
      </c>
      <c r="F583" s="644">
        <v>21</v>
      </c>
      <c r="G583" s="644">
        <v>57477</v>
      </c>
      <c r="H583" s="644">
        <v>1</v>
      </c>
      <c r="I583" s="644">
        <v>2737</v>
      </c>
      <c r="J583" s="644">
        <v>24</v>
      </c>
      <c r="K583" s="644">
        <v>65688</v>
      </c>
      <c r="L583" s="644">
        <v>1.1428571428571428</v>
      </c>
      <c r="M583" s="644">
        <v>2737</v>
      </c>
      <c r="N583" s="644">
        <v>21</v>
      </c>
      <c r="O583" s="644">
        <v>57540</v>
      </c>
      <c r="P583" s="632">
        <v>1.0010960906101571</v>
      </c>
      <c r="Q583" s="645">
        <v>2740</v>
      </c>
    </row>
    <row r="584" spans="1:17" ht="14.4" customHeight="1" x14ac:dyDescent="0.3">
      <c r="A584" s="626" t="s">
        <v>1857</v>
      </c>
      <c r="B584" s="627" t="s">
        <v>1424</v>
      </c>
      <c r="C584" s="627" t="s">
        <v>1407</v>
      </c>
      <c r="D584" s="627" t="s">
        <v>1518</v>
      </c>
      <c r="E584" s="627" t="s">
        <v>1519</v>
      </c>
      <c r="F584" s="644">
        <v>1</v>
      </c>
      <c r="G584" s="644">
        <v>5269</v>
      </c>
      <c r="H584" s="644">
        <v>1</v>
      </c>
      <c r="I584" s="644">
        <v>5269</v>
      </c>
      <c r="J584" s="644"/>
      <c r="K584" s="644"/>
      <c r="L584" s="644"/>
      <c r="M584" s="644"/>
      <c r="N584" s="644"/>
      <c r="O584" s="644"/>
      <c r="P584" s="632"/>
      <c r="Q584" s="645"/>
    </row>
    <row r="585" spans="1:17" ht="14.4" customHeight="1" x14ac:dyDescent="0.3">
      <c r="A585" s="626" t="s">
        <v>1857</v>
      </c>
      <c r="B585" s="627" t="s">
        <v>1424</v>
      </c>
      <c r="C585" s="627" t="s">
        <v>1407</v>
      </c>
      <c r="D585" s="627" t="s">
        <v>1730</v>
      </c>
      <c r="E585" s="627" t="s">
        <v>1731</v>
      </c>
      <c r="F585" s="644">
        <v>1</v>
      </c>
      <c r="G585" s="644">
        <v>2113</v>
      </c>
      <c r="H585" s="644">
        <v>1</v>
      </c>
      <c r="I585" s="644">
        <v>2113</v>
      </c>
      <c r="J585" s="644">
        <v>1</v>
      </c>
      <c r="K585" s="644">
        <v>2114</v>
      </c>
      <c r="L585" s="644">
        <v>1.0004732607666824</v>
      </c>
      <c r="M585" s="644">
        <v>2114</v>
      </c>
      <c r="N585" s="644"/>
      <c r="O585" s="644"/>
      <c r="P585" s="632"/>
      <c r="Q585" s="645"/>
    </row>
    <row r="586" spans="1:17" ht="14.4" customHeight="1" x14ac:dyDescent="0.3">
      <c r="A586" s="626" t="s">
        <v>1857</v>
      </c>
      <c r="B586" s="627" t="s">
        <v>1424</v>
      </c>
      <c r="C586" s="627" t="s">
        <v>1407</v>
      </c>
      <c r="D586" s="627" t="s">
        <v>1526</v>
      </c>
      <c r="E586" s="627" t="s">
        <v>1527</v>
      </c>
      <c r="F586" s="644">
        <v>2</v>
      </c>
      <c r="G586" s="644">
        <v>310</v>
      </c>
      <c r="H586" s="644">
        <v>1</v>
      </c>
      <c r="I586" s="644">
        <v>155</v>
      </c>
      <c r="J586" s="644">
        <v>3</v>
      </c>
      <c r="K586" s="644">
        <v>465</v>
      </c>
      <c r="L586" s="644">
        <v>1.5</v>
      </c>
      <c r="M586" s="644">
        <v>155</v>
      </c>
      <c r="N586" s="644">
        <v>2</v>
      </c>
      <c r="O586" s="644">
        <v>312</v>
      </c>
      <c r="P586" s="632">
        <v>1.0064516129032257</v>
      </c>
      <c r="Q586" s="645">
        <v>156</v>
      </c>
    </row>
    <row r="587" spans="1:17" ht="14.4" customHeight="1" x14ac:dyDescent="0.3">
      <c r="A587" s="626" t="s">
        <v>1857</v>
      </c>
      <c r="B587" s="627" t="s">
        <v>1424</v>
      </c>
      <c r="C587" s="627" t="s">
        <v>1407</v>
      </c>
      <c r="D587" s="627" t="s">
        <v>1528</v>
      </c>
      <c r="E587" s="627" t="s">
        <v>1529</v>
      </c>
      <c r="F587" s="644">
        <v>5</v>
      </c>
      <c r="G587" s="644">
        <v>995</v>
      </c>
      <c r="H587" s="644">
        <v>1</v>
      </c>
      <c r="I587" s="644">
        <v>199</v>
      </c>
      <c r="J587" s="644">
        <v>6</v>
      </c>
      <c r="K587" s="644">
        <v>1200</v>
      </c>
      <c r="L587" s="644">
        <v>1.2060301507537687</v>
      </c>
      <c r="M587" s="644">
        <v>200</v>
      </c>
      <c r="N587" s="644">
        <v>1</v>
      </c>
      <c r="O587" s="644">
        <v>201</v>
      </c>
      <c r="P587" s="632">
        <v>0.20201005025125629</v>
      </c>
      <c r="Q587" s="645">
        <v>201</v>
      </c>
    </row>
    <row r="588" spans="1:17" ht="14.4" customHeight="1" x14ac:dyDescent="0.3">
      <c r="A588" s="626" t="s">
        <v>1857</v>
      </c>
      <c r="B588" s="627" t="s">
        <v>1424</v>
      </c>
      <c r="C588" s="627" t="s">
        <v>1407</v>
      </c>
      <c r="D588" s="627" t="s">
        <v>1530</v>
      </c>
      <c r="E588" s="627" t="s">
        <v>1531</v>
      </c>
      <c r="F588" s="644">
        <v>793</v>
      </c>
      <c r="G588" s="644">
        <v>161772</v>
      </c>
      <c r="H588" s="644">
        <v>1</v>
      </c>
      <c r="I588" s="644">
        <v>204</v>
      </c>
      <c r="J588" s="644">
        <v>1108</v>
      </c>
      <c r="K588" s="644">
        <v>227140</v>
      </c>
      <c r="L588" s="644">
        <v>1.4040748708058255</v>
      </c>
      <c r="M588" s="644">
        <v>205</v>
      </c>
      <c r="N588" s="644">
        <v>1149</v>
      </c>
      <c r="O588" s="644">
        <v>237843</v>
      </c>
      <c r="P588" s="632">
        <v>1.4702358875454342</v>
      </c>
      <c r="Q588" s="645">
        <v>207</v>
      </c>
    </row>
    <row r="589" spans="1:17" ht="14.4" customHeight="1" x14ac:dyDescent="0.3">
      <c r="A589" s="626" t="s">
        <v>1857</v>
      </c>
      <c r="B589" s="627" t="s">
        <v>1424</v>
      </c>
      <c r="C589" s="627" t="s">
        <v>1407</v>
      </c>
      <c r="D589" s="627" t="s">
        <v>1536</v>
      </c>
      <c r="E589" s="627" t="s">
        <v>1537</v>
      </c>
      <c r="F589" s="644">
        <v>2</v>
      </c>
      <c r="G589" s="644">
        <v>326</v>
      </c>
      <c r="H589" s="644">
        <v>1</v>
      </c>
      <c r="I589" s="644">
        <v>163</v>
      </c>
      <c r="J589" s="644">
        <v>3</v>
      </c>
      <c r="K589" s="644">
        <v>489</v>
      </c>
      <c r="L589" s="644">
        <v>1.5</v>
      </c>
      <c r="M589" s="644">
        <v>163</v>
      </c>
      <c r="N589" s="644">
        <v>1</v>
      </c>
      <c r="O589" s="644">
        <v>164</v>
      </c>
      <c r="P589" s="632">
        <v>0.50306748466257667</v>
      </c>
      <c r="Q589" s="645">
        <v>164</v>
      </c>
    </row>
    <row r="590" spans="1:17" ht="14.4" customHeight="1" x14ac:dyDescent="0.3">
      <c r="A590" s="626" t="s">
        <v>1857</v>
      </c>
      <c r="B590" s="627" t="s">
        <v>1424</v>
      </c>
      <c r="C590" s="627" t="s">
        <v>1407</v>
      </c>
      <c r="D590" s="627" t="s">
        <v>1540</v>
      </c>
      <c r="E590" s="627" t="s">
        <v>1541</v>
      </c>
      <c r="F590" s="644">
        <v>41</v>
      </c>
      <c r="G590" s="644">
        <v>88355</v>
      </c>
      <c r="H590" s="644">
        <v>1</v>
      </c>
      <c r="I590" s="644">
        <v>2155</v>
      </c>
      <c r="J590" s="644">
        <v>40</v>
      </c>
      <c r="K590" s="644">
        <v>86240</v>
      </c>
      <c r="L590" s="644">
        <v>0.9760624752419218</v>
      </c>
      <c r="M590" s="644">
        <v>2156</v>
      </c>
      <c r="N590" s="644">
        <v>29</v>
      </c>
      <c r="O590" s="644">
        <v>62611</v>
      </c>
      <c r="P590" s="632">
        <v>0.70862995868937806</v>
      </c>
      <c r="Q590" s="645">
        <v>2159</v>
      </c>
    </row>
    <row r="591" spans="1:17" ht="14.4" customHeight="1" x14ac:dyDescent="0.3">
      <c r="A591" s="626" t="s">
        <v>1857</v>
      </c>
      <c r="B591" s="627" t="s">
        <v>1424</v>
      </c>
      <c r="C591" s="627" t="s">
        <v>1407</v>
      </c>
      <c r="D591" s="627" t="s">
        <v>1675</v>
      </c>
      <c r="E591" s="627" t="s">
        <v>1664</v>
      </c>
      <c r="F591" s="644">
        <v>22</v>
      </c>
      <c r="G591" s="644">
        <v>41558</v>
      </c>
      <c r="H591" s="644">
        <v>1</v>
      </c>
      <c r="I591" s="644">
        <v>1889</v>
      </c>
      <c r="J591" s="644">
        <v>24</v>
      </c>
      <c r="K591" s="644">
        <v>45336</v>
      </c>
      <c r="L591" s="644">
        <v>1.0909090909090908</v>
      </c>
      <c r="M591" s="644">
        <v>1889</v>
      </c>
      <c r="N591" s="644">
        <v>28</v>
      </c>
      <c r="O591" s="644">
        <v>52976</v>
      </c>
      <c r="P591" s="632">
        <v>1.2747485442032822</v>
      </c>
      <c r="Q591" s="645">
        <v>1892</v>
      </c>
    </row>
    <row r="592" spans="1:17" ht="14.4" customHeight="1" x14ac:dyDescent="0.3">
      <c r="A592" s="626" t="s">
        <v>1857</v>
      </c>
      <c r="B592" s="627" t="s">
        <v>1424</v>
      </c>
      <c r="C592" s="627" t="s">
        <v>1407</v>
      </c>
      <c r="D592" s="627" t="s">
        <v>1542</v>
      </c>
      <c r="E592" s="627" t="s">
        <v>1543</v>
      </c>
      <c r="F592" s="644"/>
      <c r="G592" s="644"/>
      <c r="H592" s="644"/>
      <c r="I592" s="644"/>
      <c r="J592" s="644"/>
      <c r="K592" s="644"/>
      <c r="L592" s="644"/>
      <c r="M592" s="644"/>
      <c r="N592" s="644">
        <v>2</v>
      </c>
      <c r="O592" s="644">
        <v>328</v>
      </c>
      <c r="P592" s="632"/>
      <c r="Q592" s="645">
        <v>164</v>
      </c>
    </row>
    <row r="593" spans="1:17" ht="14.4" customHeight="1" x14ac:dyDescent="0.3">
      <c r="A593" s="626" t="s">
        <v>1857</v>
      </c>
      <c r="B593" s="627" t="s">
        <v>1424</v>
      </c>
      <c r="C593" s="627" t="s">
        <v>1407</v>
      </c>
      <c r="D593" s="627" t="s">
        <v>1732</v>
      </c>
      <c r="E593" s="627" t="s">
        <v>1733</v>
      </c>
      <c r="F593" s="644">
        <v>1</v>
      </c>
      <c r="G593" s="644">
        <v>9838</v>
      </c>
      <c r="H593" s="644">
        <v>1</v>
      </c>
      <c r="I593" s="644">
        <v>9838</v>
      </c>
      <c r="J593" s="644">
        <v>1</v>
      </c>
      <c r="K593" s="644">
        <v>9840</v>
      </c>
      <c r="L593" s="644">
        <v>1.0002032933523073</v>
      </c>
      <c r="M593" s="644">
        <v>9840</v>
      </c>
      <c r="N593" s="644"/>
      <c r="O593" s="644"/>
      <c r="P593" s="632"/>
      <c r="Q593" s="645"/>
    </row>
    <row r="594" spans="1:17" ht="14.4" customHeight="1" x14ac:dyDescent="0.3">
      <c r="A594" s="626" t="s">
        <v>1857</v>
      </c>
      <c r="B594" s="627" t="s">
        <v>1424</v>
      </c>
      <c r="C594" s="627" t="s">
        <v>1407</v>
      </c>
      <c r="D594" s="627" t="s">
        <v>1546</v>
      </c>
      <c r="E594" s="627" t="s">
        <v>1547</v>
      </c>
      <c r="F594" s="644">
        <v>12</v>
      </c>
      <c r="G594" s="644">
        <v>101520</v>
      </c>
      <c r="H594" s="644">
        <v>1</v>
      </c>
      <c r="I594" s="644">
        <v>8460</v>
      </c>
      <c r="J594" s="644">
        <v>14</v>
      </c>
      <c r="K594" s="644">
        <v>118468</v>
      </c>
      <c r="L594" s="644">
        <v>1.1669424743892829</v>
      </c>
      <c r="M594" s="644">
        <v>8462</v>
      </c>
      <c r="N594" s="644">
        <v>14</v>
      </c>
      <c r="O594" s="644">
        <v>118580</v>
      </c>
      <c r="P594" s="632">
        <v>1.1680457052797479</v>
      </c>
      <c r="Q594" s="645">
        <v>8470</v>
      </c>
    </row>
    <row r="595" spans="1:17" ht="14.4" customHeight="1" x14ac:dyDescent="0.3">
      <c r="A595" s="626" t="s">
        <v>1857</v>
      </c>
      <c r="B595" s="627" t="s">
        <v>1424</v>
      </c>
      <c r="C595" s="627" t="s">
        <v>1407</v>
      </c>
      <c r="D595" s="627" t="s">
        <v>1548</v>
      </c>
      <c r="E595" s="627" t="s">
        <v>1549</v>
      </c>
      <c r="F595" s="644">
        <v>5</v>
      </c>
      <c r="G595" s="644">
        <v>1295</v>
      </c>
      <c r="H595" s="644">
        <v>1</v>
      </c>
      <c r="I595" s="644">
        <v>259</v>
      </c>
      <c r="J595" s="644">
        <v>8</v>
      </c>
      <c r="K595" s="644">
        <v>2080</v>
      </c>
      <c r="L595" s="644">
        <v>1.6061776061776061</v>
      </c>
      <c r="M595" s="644">
        <v>260</v>
      </c>
      <c r="N595" s="644">
        <v>3</v>
      </c>
      <c r="O595" s="644">
        <v>783</v>
      </c>
      <c r="P595" s="632">
        <v>0.60463320463320458</v>
      </c>
      <c r="Q595" s="645">
        <v>261</v>
      </c>
    </row>
    <row r="596" spans="1:17" ht="14.4" customHeight="1" x14ac:dyDescent="0.3">
      <c r="A596" s="626" t="s">
        <v>1857</v>
      </c>
      <c r="B596" s="627" t="s">
        <v>1424</v>
      </c>
      <c r="C596" s="627" t="s">
        <v>1407</v>
      </c>
      <c r="D596" s="627" t="s">
        <v>1550</v>
      </c>
      <c r="E596" s="627" t="s">
        <v>1551</v>
      </c>
      <c r="F596" s="644"/>
      <c r="G596" s="644"/>
      <c r="H596" s="644"/>
      <c r="I596" s="644"/>
      <c r="J596" s="644">
        <v>1</v>
      </c>
      <c r="K596" s="644">
        <v>2055</v>
      </c>
      <c r="L596" s="644"/>
      <c r="M596" s="644">
        <v>2055</v>
      </c>
      <c r="N596" s="644"/>
      <c r="O596" s="644"/>
      <c r="P596" s="632"/>
      <c r="Q596" s="645"/>
    </row>
    <row r="597" spans="1:17" ht="14.4" customHeight="1" x14ac:dyDescent="0.3">
      <c r="A597" s="626" t="s">
        <v>1885</v>
      </c>
      <c r="B597" s="627" t="s">
        <v>1424</v>
      </c>
      <c r="C597" s="627" t="s">
        <v>1425</v>
      </c>
      <c r="D597" s="627" t="s">
        <v>1560</v>
      </c>
      <c r="E597" s="627" t="s">
        <v>656</v>
      </c>
      <c r="F597" s="644">
        <v>0.22</v>
      </c>
      <c r="G597" s="644">
        <v>1087.6599999999999</v>
      </c>
      <c r="H597" s="644">
        <v>1</v>
      </c>
      <c r="I597" s="644">
        <v>4943.9090909090901</v>
      </c>
      <c r="J597" s="644"/>
      <c r="K597" s="644"/>
      <c r="L597" s="644"/>
      <c r="M597" s="644"/>
      <c r="N597" s="644">
        <v>0.2</v>
      </c>
      <c r="O597" s="644">
        <v>972.62</v>
      </c>
      <c r="P597" s="632">
        <v>0.89423165327400123</v>
      </c>
      <c r="Q597" s="645">
        <v>4863.0999999999995</v>
      </c>
    </row>
    <row r="598" spans="1:17" ht="14.4" customHeight="1" x14ac:dyDescent="0.3">
      <c r="A598" s="626" t="s">
        <v>1885</v>
      </c>
      <c r="B598" s="627" t="s">
        <v>1424</v>
      </c>
      <c r="C598" s="627" t="s">
        <v>1425</v>
      </c>
      <c r="D598" s="627" t="s">
        <v>1430</v>
      </c>
      <c r="E598" s="627" t="s">
        <v>1431</v>
      </c>
      <c r="F598" s="644">
        <v>1.8</v>
      </c>
      <c r="G598" s="644">
        <v>1808.6799999999998</v>
      </c>
      <c r="H598" s="644">
        <v>1</v>
      </c>
      <c r="I598" s="644">
        <v>1004.8222222222221</v>
      </c>
      <c r="J598" s="644"/>
      <c r="K598" s="644"/>
      <c r="L598" s="644"/>
      <c r="M598" s="644"/>
      <c r="N598" s="644"/>
      <c r="O598" s="644"/>
      <c r="P598" s="632"/>
      <c r="Q598" s="645"/>
    </row>
    <row r="599" spans="1:17" ht="14.4" customHeight="1" x14ac:dyDescent="0.3">
      <c r="A599" s="626" t="s">
        <v>1885</v>
      </c>
      <c r="B599" s="627" t="s">
        <v>1424</v>
      </c>
      <c r="C599" s="627" t="s">
        <v>1425</v>
      </c>
      <c r="D599" s="627" t="s">
        <v>1432</v>
      </c>
      <c r="E599" s="627" t="s">
        <v>656</v>
      </c>
      <c r="F599" s="644">
        <v>0.35000000000000003</v>
      </c>
      <c r="G599" s="644">
        <v>3460.71</v>
      </c>
      <c r="H599" s="644">
        <v>1</v>
      </c>
      <c r="I599" s="644">
        <v>9887.7428571428554</v>
      </c>
      <c r="J599" s="644">
        <v>0.37000000000000005</v>
      </c>
      <c r="K599" s="644">
        <v>3658.4999999999995</v>
      </c>
      <c r="L599" s="644">
        <v>1.0571530119541943</v>
      </c>
      <c r="M599" s="644">
        <v>9887.8378378378347</v>
      </c>
      <c r="N599" s="644">
        <v>0.73000000000000009</v>
      </c>
      <c r="O599" s="644">
        <v>6386.920000000001</v>
      </c>
      <c r="P599" s="632">
        <v>1.8455519243161087</v>
      </c>
      <c r="Q599" s="645">
        <v>8749.2054794520554</v>
      </c>
    </row>
    <row r="600" spans="1:17" ht="14.4" customHeight="1" x14ac:dyDescent="0.3">
      <c r="A600" s="626" t="s">
        <v>1885</v>
      </c>
      <c r="B600" s="627" t="s">
        <v>1424</v>
      </c>
      <c r="C600" s="627" t="s">
        <v>1425</v>
      </c>
      <c r="D600" s="627" t="s">
        <v>1436</v>
      </c>
      <c r="E600" s="627" t="s">
        <v>1437</v>
      </c>
      <c r="F600" s="644">
        <v>0.1</v>
      </c>
      <c r="G600" s="644">
        <v>454.76</v>
      </c>
      <c r="H600" s="644">
        <v>1</v>
      </c>
      <c r="I600" s="644">
        <v>4547.5999999999995</v>
      </c>
      <c r="J600" s="644"/>
      <c r="K600" s="644"/>
      <c r="L600" s="644"/>
      <c r="M600" s="644"/>
      <c r="N600" s="644"/>
      <c r="O600" s="644"/>
      <c r="P600" s="632"/>
      <c r="Q600" s="645"/>
    </row>
    <row r="601" spans="1:17" ht="14.4" customHeight="1" x14ac:dyDescent="0.3">
      <c r="A601" s="626" t="s">
        <v>1885</v>
      </c>
      <c r="B601" s="627" t="s">
        <v>1424</v>
      </c>
      <c r="C601" s="627" t="s">
        <v>1425</v>
      </c>
      <c r="D601" s="627" t="s">
        <v>1438</v>
      </c>
      <c r="E601" s="627" t="s">
        <v>1437</v>
      </c>
      <c r="F601" s="644">
        <v>7.0000000000000007E-2</v>
      </c>
      <c r="G601" s="644">
        <v>636.66</v>
      </c>
      <c r="H601" s="644">
        <v>1</v>
      </c>
      <c r="I601" s="644">
        <v>9095.1428571428551</v>
      </c>
      <c r="J601" s="644"/>
      <c r="K601" s="644"/>
      <c r="L601" s="644"/>
      <c r="M601" s="644"/>
      <c r="N601" s="644"/>
      <c r="O601" s="644"/>
      <c r="P601" s="632"/>
      <c r="Q601" s="645"/>
    </row>
    <row r="602" spans="1:17" ht="14.4" customHeight="1" x14ac:dyDescent="0.3">
      <c r="A602" s="626" t="s">
        <v>1885</v>
      </c>
      <c r="B602" s="627" t="s">
        <v>1424</v>
      </c>
      <c r="C602" s="627" t="s">
        <v>1425</v>
      </c>
      <c r="D602" s="627" t="s">
        <v>1439</v>
      </c>
      <c r="E602" s="627" t="s">
        <v>1440</v>
      </c>
      <c r="F602" s="644"/>
      <c r="G602" s="644"/>
      <c r="H602" s="644"/>
      <c r="I602" s="644"/>
      <c r="J602" s="644">
        <v>0.1</v>
      </c>
      <c r="K602" s="644">
        <v>194.93</v>
      </c>
      <c r="L602" s="644"/>
      <c r="M602" s="644">
        <v>1949.3</v>
      </c>
      <c r="N602" s="644"/>
      <c r="O602" s="644"/>
      <c r="P602" s="632"/>
      <c r="Q602" s="645"/>
    </row>
    <row r="603" spans="1:17" ht="14.4" customHeight="1" x14ac:dyDescent="0.3">
      <c r="A603" s="626" t="s">
        <v>1885</v>
      </c>
      <c r="B603" s="627" t="s">
        <v>1424</v>
      </c>
      <c r="C603" s="627" t="s">
        <v>1425</v>
      </c>
      <c r="D603" s="627" t="s">
        <v>1441</v>
      </c>
      <c r="E603" s="627" t="s">
        <v>1437</v>
      </c>
      <c r="F603" s="644">
        <v>1.9</v>
      </c>
      <c r="G603" s="644">
        <v>3456.16</v>
      </c>
      <c r="H603" s="644">
        <v>1</v>
      </c>
      <c r="I603" s="644">
        <v>1819.0315789473684</v>
      </c>
      <c r="J603" s="644">
        <v>0.75</v>
      </c>
      <c r="K603" s="644">
        <v>1364.28</v>
      </c>
      <c r="L603" s="644">
        <v>0.39473866950604142</v>
      </c>
      <c r="M603" s="644">
        <v>1819.04</v>
      </c>
      <c r="N603" s="644"/>
      <c r="O603" s="644"/>
      <c r="P603" s="632"/>
      <c r="Q603" s="645"/>
    </row>
    <row r="604" spans="1:17" ht="14.4" customHeight="1" x14ac:dyDescent="0.3">
      <c r="A604" s="626" t="s">
        <v>1885</v>
      </c>
      <c r="B604" s="627" t="s">
        <v>1424</v>
      </c>
      <c r="C604" s="627" t="s">
        <v>1425</v>
      </c>
      <c r="D604" s="627" t="s">
        <v>1443</v>
      </c>
      <c r="E604" s="627" t="s">
        <v>573</v>
      </c>
      <c r="F604" s="644">
        <v>0.05</v>
      </c>
      <c r="G604" s="644">
        <v>45.19</v>
      </c>
      <c r="H604" s="644">
        <v>1</v>
      </c>
      <c r="I604" s="644">
        <v>903.8</v>
      </c>
      <c r="J604" s="644"/>
      <c r="K604" s="644"/>
      <c r="L604" s="644"/>
      <c r="M604" s="644"/>
      <c r="N604" s="644"/>
      <c r="O604" s="644"/>
      <c r="P604" s="632"/>
      <c r="Q604" s="645"/>
    </row>
    <row r="605" spans="1:17" ht="14.4" customHeight="1" x14ac:dyDescent="0.3">
      <c r="A605" s="626" t="s">
        <v>1885</v>
      </c>
      <c r="B605" s="627" t="s">
        <v>1424</v>
      </c>
      <c r="C605" s="627" t="s">
        <v>1425</v>
      </c>
      <c r="D605" s="627" t="s">
        <v>1444</v>
      </c>
      <c r="E605" s="627" t="s">
        <v>1437</v>
      </c>
      <c r="F605" s="644">
        <v>0.08</v>
      </c>
      <c r="G605" s="644">
        <v>2874.0699999999997</v>
      </c>
      <c r="H605" s="644">
        <v>1</v>
      </c>
      <c r="I605" s="644">
        <v>35925.874999999993</v>
      </c>
      <c r="J605" s="644">
        <v>0.11</v>
      </c>
      <c r="K605" s="644">
        <v>3674.4400000000005</v>
      </c>
      <c r="L605" s="644">
        <v>1.2784796473293973</v>
      </c>
      <c r="M605" s="644">
        <v>33404.000000000007</v>
      </c>
      <c r="N605" s="644"/>
      <c r="O605" s="644"/>
      <c r="P605" s="632"/>
      <c r="Q605" s="645"/>
    </row>
    <row r="606" spans="1:17" ht="14.4" customHeight="1" x14ac:dyDescent="0.3">
      <c r="A606" s="626" t="s">
        <v>1885</v>
      </c>
      <c r="B606" s="627" t="s">
        <v>1424</v>
      </c>
      <c r="C606" s="627" t="s">
        <v>1425</v>
      </c>
      <c r="D606" s="627" t="s">
        <v>1445</v>
      </c>
      <c r="E606" s="627" t="s">
        <v>1437</v>
      </c>
      <c r="F606" s="644"/>
      <c r="G606" s="644"/>
      <c r="H606" s="644"/>
      <c r="I606" s="644"/>
      <c r="J606" s="644"/>
      <c r="K606" s="644"/>
      <c r="L606" s="644"/>
      <c r="M606" s="644"/>
      <c r="N606" s="644">
        <v>8.4</v>
      </c>
      <c r="O606" s="644">
        <v>5506.3600000000006</v>
      </c>
      <c r="P606" s="632"/>
      <c r="Q606" s="645">
        <v>655.51904761904768</v>
      </c>
    </row>
    <row r="607" spans="1:17" ht="14.4" customHeight="1" x14ac:dyDescent="0.3">
      <c r="A607" s="626" t="s">
        <v>1885</v>
      </c>
      <c r="B607" s="627" t="s">
        <v>1424</v>
      </c>
      <c r="C607" s="627" t="s">
        <v>1425</v>
      </c>
      <c r="D607" s="627" t="s">
        <v>1446</v>
      </c>
      <c r="E607" s="627" t="s">
        <v>1437</v>
      </c>
      <c r="F607" s="644"/>
      <c r="G607" s="644"/>
      <c r="H607" s="644"/>
      <c r="I607" s="644"/>
      <c r="J607" s="644"/>
      <c r="K607" s="644"/>
      <c r="L607" s="644"/>
      <c r="M607" s="644"/>
      <c r="N607" s="644">
        <v>9.9999999999999992E-2</v>
      </c>
      <c r="O607" s="644">
        <v>1262.25</v>
      </c>
      <c r="P607" s="632"/>
      <c r="Q607" s="645">
        <v>12622.500000000002</v>
      </c>
    </row>
    <row r="608" spans="1:17" ht="14.4" customHeight="1" x14ac:dyDescent="0.3">
      <c r="A608" s="626" t="s">
        <v>1885</v>
      </c>
      <c r="B608" s="627" t="s">
        <v>1424</v>
      </c>
      <c r="C608" s="627" t="s">
        <v>1425</v>
      </c>
      <c r="D608" s="627" t="s">
        <v>1450</v>
      </c>
      <c r="E608" s="627" t="s">
        <v>1440</v>
      </c>
      <c r="F608" s="644"/>
      <c r="G608" s="644"/>
      <c r="H608" s="644"/>
      <c r="I608" s="644"/>
      <c r="J608" s="644"/>
      <c r="K608" s="644"/>
      <c r="L608" s="644"/>
      <c r="M608" s="644"/>
      <c r="N608" s="644">
        <v>0.30000000000000004</v>
      </c>
      <c r="O608" s="644">
        <v>159.69</v>
      </c>
      <c r="P608" s="632"/>
      <c r="Q608" s="645">
        <v>532.29999999999995</v>
      </c>
    </row>
    <row r="609" spans="1:17" ht="14.4" customHeight="1" x14ac:dyDescent="0.3">
      <c r="A609" s="626" t="s">
        <v>1885</v>
      </c>
      <c r="B609" s="627" t="s">
        <v>1424</v>
      </c>
      <c r="C609" s="627" t="s">
        <v>1402</v>
      </c>
      <c r="D609" s="627" t="s">
        <v>1583</v>
      </c>
      <c r="E609" s="627" t="s">
        <v>1584</v>
      </c>
      <c r="F609" s="644">
        <v>1</v>
      </c>
      <c r="G609" s="644">
        <v>589.59</v>
      </c>
      <c r="H609" s="644">
        <v>1</v>
      </c>
      <c r="I609" s="644">
        <v>589.59</v>
      </c>
      <c r="J609" s="644"/>
      <c r="K609" s="644"/>
      <c r="L609" s="644"/>
      <c r="M609" s="644"/>
      <c r="N609" s="644"/>
      <c r="O609" s="644"/>
      <c r="P609" s="632"/>
      <c r="Q609" s="645"/>
    </row>
    <row r="610" spans="1:17" ht="14.4" customHeight="1" x14ac:dyDescent="0.3">
      <c r="A610" s="626" t="s">
        <v>1885</v>
      </c>
      <c r="B610" s="627" t="s">
        <v>1424</v>
      </c>
      <c r="C610" s="627" t="s">
        <v>1402</v>
      </c>
      <c r="D610" s="627" t="s">
        <v>1587</v>
      </c>
      <c r="E610" s="627" t="s">
        <v>1588</v>
      </c>
      <c r="F610" s="644"/>
      <c r="G610" s="644"/>
      <c r="H610" s="644"/>
      <c r="I610" s="644"/>
      <c r="J610" s="644"/>
      <c r="K610" s="644"/>
      <c r="L610" s="644"/>
      <c r="M610" s="644"/>
      <c r="N610" s="644">
        <v>2</v>
      </c>
      <c r="O610" s="644">
        <v>1944.64</v>
      </c>
      <c r="P610" s="632"/>
      <c r="Q610" s="645">
        <v>972.32</v>
      </c>
    </row>
    <row r="611" spans="1:17" ht="14.4" customHeight="1" x14ac:dyDescent="0.3">
      <c r="A611" s="626" t="s">
        <v>1885</v>
      </c>
      <c r="B611" s="627" t="s">
        <v>1424</v>
      </c>
      <c r="C611" s="627" t="s">
        <v>1402</v>
      </c>
      <c r="D611" s="627" t="s">
        <v>1791</v>
      </c>
      <c r="E611" s="627" t="s">
        <v>1588</v>
      </c>
      <c r="F611" s="644"/>
      <c r="G611" s="644"/>
      <c r="H611" s="644"/>
      <c r="I611" s="644"/>
      <c r="J611" s="644"/>
      <c r="K611" s="644"/>
      <c r="L611" s="644"/>
      <c r="M611" s="644"/>
      <c r="N611" s="644">
        <v>1</v>
      </c>
      <c r="O611" s="644">
        <v>1408.42</v>
      </c>
      <c r="P611" s="632"/>
      <c r="Q611" s="645">
        <v>1408.42</v>
      </c>
    </row>
    <row r="612" spans="1:17" ht="14.4" customHeight="1" x14ac:dyDescent="0.3">
      <c r="A612" s="626" t="s">
        <v>1885</v>
      </c>
      <c r="B612" s="627" t="s">
        <v>1424</v>
      </c>
      <c r="C612" s="627" t="s">
        <v>1402</v>
      </c>
      <c r="D612" s="627" t="s">
        <v>1589</v>
      </c>
      <c r="E612" s="627" t="s">
        <v>1588</v>
      </c>
      <c r="F612" s="644">
        <v>3</v>
      </c>
      <c r="G612" s="644">
        <v>5121.93</v>
      </c>
      <c r="H612" s="644">
        <v>1</v>
      </c>
      <c r="I612" s="644">
        <v>1707.3100000000002</v>
      </c>
      <c r="J612" s="644"/>
      <c r="K612" s="644"/>
      <c r="L612" s="644"/>
      <c r="M612" s="644"/>
      <c r="N612" s="644">
        <v>1</v>
      </c>
      <c r="O612" s="644">
        <v>907.5</v>
      </c>
      <c r="P612" s="632">
        <v>0.1771793054571226</v>
      </c>
      <c r="Q612" s="645">
        <v>907.5</v>
      </c>
    </row>
    <row r="613" spans="1:17" ht="14.4" customHeight="1" x14ac:dyDescent="0.3">
      <c r="A613" s="626" t="s">
        <v>1885</v>
      </c>
      <c r="B613" s="627" t="s">
        <v>1424</v>
      </c>
      <c r="C613" s="627" t="s">
        <v>1402</v>
      </c>
      <c r="D613" s="627" t="s">
        <v>1590</v>
      </c>
      <c r="E613" s="627" t="s">
        <v>1588</v>
      </c>
      <c r="F613" s="644"/>
      <c r="G613" s="644"/>
      <c r="H613" s="644"/>
      <c r="I613" s="644"/>
      <c r="J613" s="644"/>
      <c r="K613" s="644"/>
      <c r="L613" s="644"/>
      <c r="M613" s="644"/>
      <c r="N613" s="644">
        <v>1</v>
      </c>
      <c r="O613" s="644">
        <v>1310.83</v>
      </c>
      <c r="P613" s="632"/>
      <c r="Q613" s="645">
        <v>1310.83</v>
      </c>
    </row>
    <row r="614" spans="1:17" ht="14.4" customHeight="1" x14ac:dyDescent="0.3">
      <c r="A614" s="626" t="s">
        <v>1885</v>
      </c>
      <c r="B614" s="627" t="s">
        <v>1424</v>
      </c>
      <c r="C614" s="627" t="s">
        <v>1402</v>
      </c>
      <c r="D614" s="627" t="s">
        <v>1591</v>
      </c>
      <c r="E614" s="627" t="s">
        <v>1592</v>
      </c>
      <c r="F614" s="644"/>
      <c r="G614" s="644"/>
      <c r="H614" s="644"/>
      <c r="I614" s="644"/>
      <c r="J614" s="644"/>
      <c r="K614" s="644"/>
      <c r="L614" s="644"/>
      <c r="M614" s="644"/>
      <c r="N614" s="644">
        <v>2</v>
      </c>
      <c r="O614" s="644">
        <v>1878.28</v>
      </c>
      <c r="P614" s="632"/>
      <c r="Q614" s="645">
        <v>939.14</v>
      </c>
    </row>
    <row r="615" spans="1:17" ht="14.4" customHeight="1" x14ac:dyDescent="0.3">
      <c r="A615" s="626" t="s">
        <v>1885</v>
      </c>
      <c r="B615" s="627" t="s">
        <v>1424</v>
      </c>
      <c r="C615" s="627" t="s">
        <v>1402</v>
      </c>
      <c r="D615" s="627" t="s">
        <v>1792</v>
      </c>
      <c r="E615" s="627" t="s">
        <v>1793</v>
      </c>
      <c r="F615" s="644"/>
      <c r="G615" s="644"/>
      <c r="H615" s="644"/>
      <c r="I615" s="644"/>
      <c r="J615" s="644"/>
      <c r="K615" s="644"/>
      <c r="L615" s="644"/>
      <c r="M615" s="644"/>
      <c r="N615" s="644">
        <v>3</v>
      </c>
      <c r="O615" s="644">
        <v>24020.79</v>
      </c>
      <c r="P615" s="632"/>
      <c r="Q615" s="645">
        <v>8006.93</v>
      </c>
    </row>
    <row r="616" spans="1:17" ht="14.4" customHeight="1" x14ac:dyDescent="0.3">
      <c r="A616" s="626" t="s">
        <v>1885</v>
      </c>
      <c r="B616" s="627" t="s">
        <v>1424</v>
      </c>
      <c r="C616" s="627" t="s">
        <v>1402</v>
      </c>
      <c r="D616" s="627" t="s">
        <v>1594</v>
      </c>
      <c r="E616" s="627" t="s">
        <v>1595</v>
      </c>
      <c r="F616" s="644">
        <v>1</v>
      </c>
      <c r="G616" s="644">
        <v>3003.38</v>
      </c>
      <c r="H616" s="644">
        <v>1</v>
      </c>
      <c r="I616" s="644">
        <v>3003.38</v>
      </c>
      <c r="J616" s="644"/>
      <c r="K616" s="644"/>
      <c r="L616" s="644"/>
      <c r="M616" s="644"/>
      <c r="N616" s="644"/>
      <c r="O616" s="644"/>
      <c r="P616" s="632"/>
      <c r="Q616" s="645"/>
    </row>
    <row r="617" spans="1:17" ht="14.4" customHeight="1" x14ac:dyDescent="0.3">
      <c r="A617" s="626" t="s">
        <v>1885</v>
      </c>
      <c r="B617" s="627" t="s">
        <v>1424</v>
      </c>
      <c r="C617" s="627" t="s">
        <v>1402</v>
      </c>
      <c r="D617" s="627" t="s">
        <v>1600</v>
      </c>
      <c r="E617" s="627" t="s">
        <v>1601</v>
      </c>
      <c r="F617" s="644">
        <v>1</v>
      </c>
      <c r="G617" s="644">
        <v>4137.8900000000003</v>
      </c>
      <c r="H617" s="644">
        <v>1</v>
      </c>
      <c r="I617" s="644">
        <v>4137.8900000000003</v>
      </c>
      <c r="J617" s="644"/>
      <c r="K617" s="644"/>
      <c r="L617" s="644"/>
      <c r="M617" s="644"/>
      <c r="N617" s="644"/>
      <c r="O617" s="644"/>
      <c r="P617" s="632"/>
      <c r="Q617" s="645"/>
    </row>
    <row r="618" spans="1:17" ht="14.4" customHeight="1" x14ac:dyDescent="0.3">
      <c r="A618" s="626" t="s">
        <v>1885</v>
      </c>
      <c r="B618" s="627" t="s">
        <v>1424</v>
      </c>
      <c r="C618" s="627" t="s">
        <v>1402</v>
      </c>
      <c r="D618" s="627" t="s">
        <v>1602</v>
      </c>
      <c r="E618" s="627" t="s">
        <v>1603</v>
      </c>
      <c r="F618" s="644">
        <v>1</v>
      </c>
      <c r="G618" s="644">
        <v>1002.8</v>
      </c>
      <c r="H618" s="644">
        <v>1</v>
      </c>
      <c r="I618" s="644">
        <v>1002.8</v>
      </c>
      <c r="J618" s="644"/>
      <c r="K618" s="644"/>
      <c r="L618" s="644"/>
      <c r="M618" s="644"/>
      <c r="N618" s="644">
        <v>1</v>
      </c>
      <c r="O618" s="644">
        <v>895.4</v>
      </c>
      <c r="P618" s="632">
        <v>0.89289988033506185</v>
      </c>
      <c r="Q618" s="645">
        <v>895.4</v>
      </c>
    </row>
    <row r="619" spans="1:17" ht="14.4" customHeight="1" x14ac:dyDescent="0.3">
      <c r="A619" s="626" t="s">
        <v>1885</v>
      </c>
      <c r="B619" s="627" t="s">
        <v>1424</v>
      </c>
      <c r="C619" s="627" t="s">
        <v>1402</v>
      </c>
      <c r="D619" s="627" t="s">
        <v>1608</v>
      </c>
      <c r="E619" s="627" t="s">
        <v>1609</v>
      </c>
      <c r="F619" s="644"/>
      <c r="G619" s="644"/>
      <c r="H619" s="644"/>
      <c r="I619" s="644"/>
      <c r="J619" s="644"/>
      <c r="K619" s="644"/>
      <c r="L619" s="644"/>
      <c r="M619" s="644"/>
      <c r="N619" s="644">
        <v>2</v>
      </c>
      <c r="O619" s="644">
        <v>5941.52</v>
      </c>
      <c r="P619" s="632"/>
      <c r="Q619" s="645">
        <v>2970.76</v>
      </c>
    </row>
    <row r="620" spans="1:17" ht="14.4" customHeight="1" x14ac:dyDescent="0.3">
      <c r="A620" s="626" t="s">
        <v>1885</v>
      </c>
      <c r="B620" s="627" t="s">
        <v>1424</v>
      </c>
      <c r="C620" s="627" t="s">
        <v>1402</v>
      </c>
      <c r="D620" s="627" t="s">
        <v>1610</v>
      </c>
      <c r="E620" s="627" t="s">
        <v>1611</v>
      </c>
      <c r="F620" s="644">
        <v>1</v>
      </c>
      <c r="G620" s="644">
        <v>2170.9699999999998</v>
      </c>
      <c r="H620" s="644">
        <v>1</v>
      </c>
      <c r="I620" s="644">
        <v>2170.9699999999998</v>
      </c>
      <c r="J620" s="644"/>
      <c r="K620" s="644"/>
      <c r="L620" s="644"/>
      <c r="M620" s="644"/>
      <c r="N620" s="644"/>
      <c r="O620" s="644"/>
      <c r="P620" s="632"/>
      <c r="Q620" s="645"/>
    </row>
    <row r="621" spans="1:17" ht="14.4" customHeight="1" x14ac:dyDescent="0.3">
      <c r="A621" s="626" t="s">
        <v>1885</v>
      </c>
      <c r="B621" s="627" t="s">
        <v>1424</v>
      </c>
      <c r="C621" s="627" t="s">
        <v>1402</v>
      </c>
      <c r="D621" s="627" t="s">
        <v>1614</v>
      </c>
      <c r="E621" s="627" t="s">
        <v>1615</v>
      </c>
      <c r="F621" s="644"/>
      <c r="G621" s="644"/>
      <c r="H621" s="644"/>
      <c r="I621" s="644"/>
      <c r="J621" s="644"/>
      <c r="K621" s="644"/>
      <c r="L621" s="644"/>
      <c r="M621" s="644"/>
      <c r="N621" s="644">
        <v>2</v>
      </c>
      <c r="O621" s="644">
        <v>5589.34</v>
      </c>
      <c r="P621" s="632"/>
      <c r="Q621" s="645">
        <v>2794.67</v>
      </c>
    </row>
    <row r="622" spans="1:17" ht="14.4" customHeight="1" x14ac:dyDescent="0.3">
      <c r="A622" s="626" t="s">
        <v>1885</v>
      </c>
      <c r="B622" s="627" t="s">
        <v>1424</v>
      </c>
      <c r="C622" s="627" t="s">
        <v>1402</v>
      </c>
      <c r="D622" s="627" t="s">
        <v>1616</v>
      </c>
      <c r="E622" s="627" t="s">
        <v>1617</v>
      </c>
      <c r="F622" s="644">
        <v>2</v>
      </c>
      <c r="G622" s="644">
        <v>1211.3</v>
      </c>
      <c r="H622" s="644">
        <v>1</v>
      </c>
      <c r="I622" s="644">
        <v>605.65</v>
      </c>
      <c r="J622" s="644"/>
      <c r="K622" s="644"/>
      <c r="L622" s="644"/>
      <c r="M622" s="644"/>
      <c r="N622" s="644"/>
      <c r="O622" s="644"/>
      <c r="P622" s="632"/>
      <c r="Q622" s="645"/>
    </row>
    <row r="623" spans="1:17" ht="14.4" customHeight="1" x14ac:dyDescent="0.3">
      <c r="A623" s="626" t="s">
        <v>1885</v>
      </c>
      <c r="B623" s="627" t="s">
        <v>1424</v>
      </c>
      <c r="C623" s="627" t="s">
        <v>1402</v>
      </c>
      <c r="D623" s="627" t="s">
        <v>1620</v>
      </c>
      <c r="E623" s="627" t="s">
        <v>1621</v>
      </c>
      <c r="F623" s="644"/>
      <c r="G623" s="644"/>
      <c r="H623" s="644"/>
      <c r="I623" s="644"/>
      <c r="J623" s="644"/>
      <c r="K623" s="644"/>
      <c r="L623" s="644"/>
      <c r="M623" s="644"/>
      <c r="N623" s="644">
        <v>2</v>
      </c>
      <c r="O623" s="644">
        <v>1662.32</v>
      </c>
      <c r="P623" s="632"/>
      <c r="Q623" s="645">
        <v>831.16</v>
      </c>
    </row>
    <row r="624" spans="1:17" ht="14.4" customHeight="1" x14ac:dyDescent="0.3">
      <c r="A624" s="626" t="s">
        <v>1885</v>
      </c>
      <c r="B624" s="627" t="s">
        <v>1424</v>
      </c>
      <c r="C624" s="627" t="s">
        <v>1402</v>
      </c>
      <c r="D624" s="627" t="s">
        <v>1716</v>
      </c>
      <c r="E624" s="627" t="s">
        <v>1717</v>
      </c>
      <c r="F624" s="644"/>
      <c r="G624" s="644"/>
      <c r="H624" s="644"/>
      <c r="I624" s="644"/>
      <c r="J624" s="644"/>
      <c r="K624" s="644"/>
      <c r="L624" s="644"/>
      <c r="M624" s="644"/>
      <c r="N624" s="644">
        <v>2</v>
      </c>
      <c r="O624" s="644">
        <v>6543.12</v>
      </c>
      <c r="P624" s="632"/>
      <c r="Q624" s="645">
        <v>3271.56</v>
      </c>
    </row>
    <row r="625" spans="1:17" ht="14.4" customHeight="1" x14ac:dyDescent="0.3">
      <c r="A625" s="626" t="s">
        <v>1885</v>
      </c>
      <c r="B625" s="627" t="s">
        <v>1424</v>
      </c>
      <c r="C625" s="627" t="s">
        <v>1402</v>
      </c>
      <c r="D625" s="627" t="s">
        <v>1629</v>
      </c>
      <c r="E625" s="627" t="s">
        <v>1630</v>
      </c>
      <c r="F625" s="644"/>
      <c r="G625" s="644"/>
      <c r="H625" s="644"/>
      <c r="I625" s="644"/>
      <c r="J625" s="644"/>
      <c r="K625" s="644"/>
      <c r="L625" s="644"/>
      <c r="M625" s="644"/>
      <c r="N625" s="644">
        <v>1</v>
      </c>
      <c r="O625" s="644">
        <v>359.1</v>
      </c>
      <c r="P625" s="632"/>
      <c r="Q625" s="645">
        <v>359.1</v>
      </c>
    </row>
    <row r="626" spans="1:17" ht="14.4" customHeight="1" x14ac:dyDescent="0.3">
      <c r="A626" s="626" t="s">
        <v>1885</v>
      </c>
      <c r="B626" s="627" t="s">
        <v>1424</v>
      </c>
      <c r="C626" s="627" t="s">
        <v>1402</v>
      </c>
      <c r="D626" s="627" t="s">
        <v>1864</v>
      </c>
      <c r="E626" s="627" t="s">
        <v>1865</v>
      </c>
      <c r="F626" s="644"/>
      <c r="G626" s="644"/>
      <c r="H626" s="644"/>
      <c r="I626" s="644"/>
      <c r="J626" s="644"/>
      <c r="K626" s="644"/>
      <c r="L626" s="644"/>
      <c r="M626" s="644"/>
      <c r="N626" s="644">
        <v>1</v>
      </c>
      <c r="O626" s="644">
        <v>34960</v>
      </c>
      <c r="P626" s="632"/>
      <c r="Q626" s="645">
        <v>34960</v>
      </c>
    </row>
    <row r="627" spans="1:17" ht="14.4" customHeight="1" x14ac:dyDescent="0.3">
      <c r="A627" s="626" t="s">
        <v>1885</v>
      </c>
      <c r="B627" s="627" t="s">
        <v>1424</v>
      </c>
      <c r="C627" s="627" t="s">
        <v>1402</v>
      </c>
      <c r="D627" s="627" t="s">
        <v>1631</v>
      </c>
      <c r="E627" s="627" t="s">
        <v>1632</v>
      </c>
      <c r="F627" s="644"/>
      <c r="G627" s="644"/>
      <c r="H627" s="644"/>
      <c r="I627" s="644"/>
      <c r="J627" s="644"/>
      <c r="K627" s="644"/>
      <c r="L627" s="644"/>
      <c r="M627" s="644"/>
      <c r="N627" s="644">
        <v>3</v>
      </c>
      <c r="O627" s="644">
        <v>42782.1</v>
      </c>
      <c r="P627" s="632"/>
      <c r="Q627" s="645">
        <v>14260.699999999999</v>
      </c>
    </row>
    <row r="628" spans="1:17" ht="14.4" customHeight="1" x14ac:dyDescent="0.3">
      <c r="A628" s="626" t="s">
        <v>1885</v>
      </c>
      <c r="B628" s="627" t="s">
        <v>1424</v>
      </c>
      <c r="C628" s="627" t="s">
        <v>1402</v>
      </c>
      <c r="D628" s="627" t="s">
        <v>1633</v>
      </c>
      <c r="E628" s="627" t="s">
        <v>1634</v>
      </c>
      <c r="F628" s="644">
        <v>1</v>
      </c>
      <c r="G628" s="644">
        <v>6587.13</v>
      </c>
      <c r="H628" s="644">
        <v>1</v>
      </c>
      <c r="I628" s="644">
        <v>6587.13</v>
      </c>
      <c r="J628" s="644"/>
      <c r="K628" s="644"/>
      <c r="L628" s="644"/>
      <c r="M628" s="644"/>
      <c r="N628" s="644">
        <v>2</v>
      </c>
      <c r="O628" s="644">
        <v>7012.7</v>
      </c>
      <c r="P628" s="632">
        <v>1.0646062852866118</v>
      </c>
      <c r="Q628" s="645">
        <v>3506.35</v>
      </c>
    </row>
    <row r="629" spans="1:17" ht="14.4" customHeight="1" x14ac:dyDescent="0.3">
      <c r="A629" s="626" t="s">
        <v>1885</v>
      </c>
      <c r="B629" s="627" t="s">
        <v>1424</v>
      </c>
      <c r="C629" s="627" t="s">
        <v>1402</v>
      </c>
      <c r="D629" s="627" t="s">
        <v>1456</v>
      </c>
      <c r="E629" s="627" t="s">
        <v>1457</v>
      </c>
      <c r="F629" s="644"/>
      <c r="G629" s="644"/>
      <c r="H629" s="644"/>
      <c r="I629" s="644"/>
      <c r="J629" s="644"/>
      <c r="K629" s="644"/>
      <c r="L629" s="644"/>
      <c r="M629" s="644"/>
      <c r="N629" s="644">
        <v>3</v>
      </c>
      <c r="O629" s="644">
        <v>5179.2000000000007</v>
      </c>
      <c r="P629" s="632"/>
      <c r="Q629" s="645">
        <v>1726.4000000000003</v>
      </c>
    </row>
    <row r="630" spans="1:17" ht="14.4" customHeight="1" x14ac:dyDescent="0.3">
      <c r="A630" s="626" t="s">
        <v>1885</v>
      </c>
      <c r="B630" s="627" t="s">
        <v>1424</v>
      </c>
      <c r="C630" s="627" t="s">
        <v>1402</v>
      </c>
      <c r="D630" s="627" t="s">
        <v>1641</v>
      </c>
      <c r="E630" s="627" t="s">
        <v>1642</v>
      </c>
      <c r="F630" s="644">
        <v>1</v>
      </c>
      <c r="G630" s="644">
        <v>380.86</v>
      </c>
      <c r="H630" s="644">
        <v>1</v>
      </c>
      <c r="I630" s="644">
        <v>380.86</v>
      </c>
      <c r="J630" s="644"/>
      <c r="K630" s="644"/>
      <c r="L630" s="644"/>
      <c r="M630" s="644"/>
      <c r="N630" s="644">
        <v>1</v>
      </c>
      <c r="O630" s="644">
        <v>380.86</v>
      </c>
      <c r="P630" s="632">
        <v>1</v>
      </c>
      <c r="Q630" s="645">
        <v>380.86</v>
      </c>
    </row>
    <row r="631" spans="1:17" ht="14.4" customHeight="1" x14ac:dyDescent="0.3">
      <c r="A631" s="626" t="s">
        <v>1885</v>
      </c>
      <c r="B631" s="627" t="s">
        <v>1424</v>
      </c>
      <c r="C631" s="627" t="s">
        <v>1402</v>
      </c>
      <c r="D631" s="627" t="s">
        <v>1874</v>
      </c>
      <c r="E631" s="627" t="s">
        <v>1875</v>
      </c>
      <c r="F631" s="644"/>
      <c r="G631" s="644"/>
      <c r="H631" s="644"/>
      <c r="I631" s="644"/>
      <c r="J631" s="644"/>
      <c r="K631" s="644"/>
      <c r="L631" s="644"/>
      <c r="M631" s="644"/>
      <c r="N631" s="644">
        <v>2</v>
      </c>
      <c r="O631" s="644">
        <v>22031</v>
      </c>
      <c r="P631" s="632"/>
      <c r="Q631" s="645">
        <v>11015.5</v>
      </c>
    </row>
    <row r="632" spans="1:17" ht="14.4" customHeight="1" x14ac:dyDescent="0.3">
      <c r="A632" s="626" t="s">
        <v>1885</v>
      </c>
      <c r="B632" s="627" t="s">
        <v>1424</v>
      </c>
      <c r="C632" s="627" t="s">
        <v>1402</v>
      </c>
      <c r="D632" s="627" t="s">
        <v>1886</v>
      </c>
      <c r="E632" s="627" t="s">
        <v>1887</v>
      </c>
      <c r="F632" s="644"/>
      <c r="G632" s="644"/>
      <c r="H632" s="644"/>
      <c r="I632" s="644"/>
      <c r="J632" s="644"/>
      <c r="K632" s="644"/>
      <c r="L632" s="644"/>
      <c r="M632" s="644"/>
      <c r="N632" s="644">
        <v>1</v>
      </c>
      <c r="O632" s="644">
        <v>11010</v>
      </c>
      <c r="P632" s="632"/>
      <c r="Q632" s="645">
        <v>11010</v>
      </c>
    </row>
    <row r="633" spans="1:17" ht="14.4" customHeight="1" x14ac:dyDescent="0.3">
      <c r="A633" s="626" t="s">
        <v>1885</v>
      </c>
      <c r="B633" s="627" t="s">
        <v>1424</v>
      </c>
      <c r="C633" s="627" t="s">
        <v>1402</v>
      </c>
      <c r="D633" s="627" t="s">
        <v>1882</v>
      </c>
      <c r="E633" s="627" t="s">
        <v>1883</v>
      </c>
      <c r="F633" s="644"/>
      <c r="G633" s="644"/>
      <c r="H633" s="644"/>
      <c r="I633" s="644"/>
      <c r="J633" s="644"/>
      <c r="K633" s="644"/>
      <c r="L633" s="644"/>
      <c r="M633" s="644"/>
      <c r="N633" s="644">
        <v>1</v>
      </c>
      <c r="O633" s="644">
        <v>1356.6</v>
      </c>
      <c r="P633" s="632"/>
      <c r="Q633" s="645">
        <v>1356.6</v>
      </c>
    </row>
    <row r="634" spans="1:17" ht="14.4" customHeight="1" x14ac:dyDescent="0.3">
      <c r="A634" s="626" t="s">
        <v>1885</v>
      </c>
      <c r="B634" s="627" t="s">
        <v>1424</v>
      </c>
      <c r="C634" s="627" t="s">
        <v>1407</v>
      </c>
      <c r="D634" s="627" t="s">
        <v>1466</v>
      </c>
      <c r="E634" s="627" t="s">
        <v>1467</v>
      </c>
      <c r="F634" s="644">
        <v>2</v>
      </c>
      <c r="G634" s="644">
        <v>310</v>
      </c>
      <c r="H634" s="644">
        <v>1</v>
      </c>
      <c r="I634" s="644">
        <v>155</v>
      </c>
      <c r="J634" s="644"/>
      <c r="K634" s="644"/>
      <c r="L634" s="644"/>
      <c r="M634" s="644"/>
      <c r="N634" s="644"/>
      <c r="O634" s="644"/>
      <c r="P634" s="632"/>
      <c r="Q634" s="645"/>
    </row>
    <row r="635" spans="1:17" ht="14.4" customHeight="1" x14ac:dyDescent="0.3">
      <c r="A635" s="626" t="s">
        <v>1885</v>
      </c>
      <c r="B635" s="627" t="s">
        <v>1424</v>
      </c>
      <c r="C635" s="627" t="s">
        <v>1407</v>
      </c>
      <c r="D635" s="627" t="s">
        <v>1470</v>
      </c>
      <c r="E635" s="627" t="s">
        <v>1471</v>
      </c>
      <c r="F635" s="644"/>
      <c r="G635" s="644"/>
      <c r="H635" s="644"/>
      <c r="I635" s="644"/>
      <c r="J635" s="644"/>
      <c r="K635" s="644"/>
      <c r="L635" s="644"/>
      <c r="M635" s="644"/>
      <c r="N635" s="644">
        <v>1</v>
      </c>
      <c r="O635" s="644">
        <v>129</v>
      </c>
      <c r="P635" s="632"/>
      <c r="Q635" s="645">
        <v>129</v>
      </c>
    </row>
    <row r="636" spans="1:17" ht="14.4" customHeight="1" x14ac:dyDescent="0.3">
      <c r="A636" s="626" t="s">
        <v>1885</v>
      </c>
      <c r="B636" s="627" t="s">
        <v>1424</v>
      </c>
      <c r="C636" s="627" t="s">
        <v>1407</v>
      </c>
      <c r="D636" s="627" t="s">
        <v>1472</v>
      </c>
      <c r="E636" s="627" t="s">
        <v>1473</v>
      </c>
      <c r="F636" s="644">
        <v>15</v>
      </c>
      <c r="G636" s="644">
        <v>3345</v>
      </c>
      <c r="H636" s="644">
        <v>1</v>
      </c>
      <c r="I636" s="644">
        <v>223</v>
      </c>
      <c r="J636" s="644">
        <v>1</v>
      </c>
      <c r="K636" s="644">
        <v>224</v>
      </c>
      <c r="L636" s="644">
        <v>6.6965620328849035E-2</v>
      </c>
      <c r="M636" s="644">
        <v>224</v>
      </c>
      <c r="N636" s="644">
        <v>6</v>
      </c>
      <c r="O636" s="644">
        <v>1350</v>
      </c>
      <c r="P636" s="632">
        <v>0.40358744394618834</v>
      </c>
      <c r="Q636" s="645">
        <v>225</v>
      </c>
    </row>
    <row r="637" spans="1:17" ht="14.4" customHeight="1" x14ac:dyDescent="0.3">
      <c r="A637" s="626" t="s">
        <v>1885</v>
      </c>
      <c r="B637" s="627" t="s">
        <v>1424</v>
      </c>
      <c r="C637" s="627" t="s">
        <v>1407</v>
      </c>
      <c r="D637" s="627" t="s">
        <v>1478</v>
      </c>
      <c r="E637" s="627" t="s">
        <v>1479</v>
      </c>
      <c r="F637" s="644"/>
      <c r="G637" s="644"/>
      <c r="H637" s="644"/>
      <c r="I637" s="644"/>
      <c r="J637" s="644">
        <v>1</v>
      </c>
      <c r="K637" s="644">
        <v>226</v>
      </c>
      <c r="L637" s="644"/>
      <c r="M637" s="644">
        <v>226</v>
      </c>
      <c r="N637" s="644">
        <v>7</v>
      </c>
      <c r="O637" s="644">
        <v>1589</v>
      </c>
      <c r="P637" s="632"/>
      <c r="Q637" s="645">
        <v>227</v>
      </c>
    </row>
    <row r="638" spans="1:17" ht="14.4" customHeight="1" x14ac:dyDescent="0.3">
      <c r="A638" s="626" t="s">
        <v>1885</v>
      </c>
      <c r="B638" s="627" t="s">
        <v>1424</v>
      </c>
      <c r="C638" s="627" t="s">
        <v>1407</v>
      </c>
      <c r="D638" s="627" t="s">
        <v>1486</v>
      </c>
      <c r="E638" s="627" t="s">
        <v>1487</v>
      </c>
      <c r="F638" s="644"/>
      <c r="G638" s="644"/>
      <c r="H638" s="644"/>
      <c r="I638" s="644"/>
      <c r="J638" s="644">
        <v>6</v>
      </c>
      <c r="K638" s="644">
        <v>1596</v>
      </c>
      <c r="L638" s="644"/>
      <c r="M638" s="644">
        <v>266</v>
      </c>
      <c r="N638" s="644"/>
      <c r="O638" s="644"/>
      <c r="P638" s="632"/>
      <c r="Q638" s="645"/>
    </row>
    <row r="639" spans="1:17" ht="14.4" customHeight="1" x14ac:dyDescent="0.3">
      <c r="A639" s="626" t="s">
        <v>1885</v>
      </c>
      <c r="B639" s="627" t="s">
        <v>1424</v>
      </c>
      <c r="C639" s="627" t="s">
        <v>1407</v>
      </c>
      <c r="D639" s="627" t="s">
        <v>1854</v>
      </c>
      <c r="E639" s="627" t="s">
        <v>1855</v>
      </c>
      <c r="F639" s="644"/>
      <c r="G639" s="644"/>
      <c r="H639" s="644"/>
      <c r="I639" s="644"/>
      <c r="J639" s="644"/>
      <c r="K639" s="644"/>
      <c r="L639" s="644"/>
      <c r="M639" s="644"/>
      <c r="N639" s="644">
        <v>1</v>
      </c>
      <c r="O639" s="644">
        <v>13862</v>
      </c>
      <c r="P639" s="632"/>
      <c r="Q639" s="645">
        <v>13862</v>
      </c>
    </row>
    <row r="640" spans="1:17" ht="14.4" customHeight="1" x14ac:dyDescent="0.3">
      <c r="A640" s="626" t="s">
        <v>1885</v>
      </c>
      <c r="B640" s="627" t="s">
        <v>1424</v>
      </c>
      <c r="C640" s="627" t="s">
        <v>1407</v>
      </c>
      <c r="D640" s="627" t="s">
        <v>1655</v>
      </c>
      <c r="E640" s="627" t="s">
        <v>1656</v>
      </c>
      <c r="F640" s="644">
        <v>1</v>
      </c>
      <c r="G640" s="644">
        <v>4164</v>
      </c>
      <c r="H640" s="644">
        <v>1</v>
      </c>
      <c r="I640" s="644">
        <v>4164</v>
      </c>
      <c r="J640" s="644">
        <v>1</v>
      </c>
      <c r="K640" s="644">
        <v>4166</v>
      </c>
      <c r="L640" s="644">
        <v>1.0004803073967339</v>
      </c>
      <c r="M640" s="644">
        <v>4166</v>
      </c>
      <c r="N640" s="644">
        <v>2</v>
      </c>
      <c r="O640" s="644">
        <v>8346</v>
      </c>
      <c r="P640" s="632">
        <v>2.0043227665706054</v>
      </c>
      <c r="Q640" s="645">
        <v>4173</v>
      </c>
    </row>
    <row r="641" spans="1:17" ht="14.4" customHeight="1" x14ac:dyDescent="0.3">
      <c r="A641" s="626" t="s">
        <v>1885</v>
      </c>
      <c r="B641" s="627" t="s">
        <v>1424</v>
      </c>
      <c r="C641" s="627" t="s">
        <v>1407</v>
      </c>
      <c r="D641" s="627" t="s">
        <v>1657</v>
      </c>
      <c r="E641" s="627" t="s">
        <v>1658</v>
      </c>
      <c r="F641" s="644">
        <v>2</v>
      </c>
      <c r="G641" s="644">
        <v>566</v>
      </c>
      <c r="H641" s="644">
        <v>1</v>
      </c>
      <c r="I641" s="644">
        <v>283</v>
      </c>
      <c r="J641" s="644"/>
      <c r="K641" s="644"/>
      <c r="L641" s="644"/>
      <c r="M641" s="644"/>
      <c r="N641" s="644"/>
      <c r="O641" s="644"/>
      <c r="P641" s="632"/>
      <c r="Q641" s="645"/>
    </row>
    <row r="642" spans="1:17" ht="14.4" customHeight="1" x14ac:dyDescent="0.3">
      <c r="A642" s="626" t="s">
        <v>1885</v>
      </c>
      <c r="B642" s="627" t="s">
        <v>1424</v>
      </c>
      <c r="C642" s="627" t="s">
        <v>1407</v>
      </c>
      <c r="D642" s="627" t="s">
        <v>1659</v>
      </c>
      <c r="E642" s="627" t="s">
        <v>1660</v>
      </c>
      <c r="F642" s="644">
        <v>2</v>
      </c>
      <c r="G642" s="644">
        <v>12640</v>
      </c>
      <c r="H642" s="644">
        <v>1</v>
      </c>
      <c r="I642" s="644">
        <v>6320</v>
      </c>
      <c r="J642" s="644"/>
      <c r="K642" s="644"/>
      <c r="L642" s="644"/>
      <c r="M642" s="644"/>
      <c r="N642" s="644"/>
      <c r="O642" s="644"/>
      <c r="P642" s="632"/>
      <c r="Q642" s="645"/>
    </row>
    <row r="643" spans="1:17" ht="14.4" customHeight="1" x14ac:dyDescent="0.3">
      <c r="A643" s="626" t="s">
        <v>1885</v>
      </c>
      <c r="B643" s="627" t="s">
        <v>1424</v>
      </c>
      <c r="C643" s="627" t="s">
        <v>1407</v>
      </c>
      <c r="D643" s="627" t="s">
        <v>1663</v>
      </c>
      <c r="E643" s="627" t="s">
        <v>1664</v>
      </c>
      <c r="F643" s="644"/>
      <c r="G643" s="644"/>
      <c r="H643" s="644"/>
      <c r="I643" s="644"/>
      <c r="J643" s="644">
        <v>2</v>
      </c>
      <c r="K643" s="644">
        <v>7724</v>
      </c>
      <c r="L643" s="644"/>
      <c r="M643" s="644">
        <v>3862</v>
      </c>
      <c r="N643" s="644">
        <v>5</v>
      </c>
      <c r="O643" s="644">
        <v>19335</v>
      </c>
      <c r="P643" s="632"/>
      <c r="Q643" s="645">
        <v>3867</v>
      </c>
    </row>
    <row r="644" spans="1:17" ht="14.4" customHeight="1" x14ac:dyDescent="0.3">
      <c r="A644" s="626" t="s">
        <v>1885</v>
      </c>
      <c r="B644" s="627" t="s">
        <v>1424</v>
      </c>
      <c r="C644" s="627" t="s">
        <v>1407</v>
      </c>
      <c r="D644" s="627" t="s">
        <v>1665</v>
      </c>
      <c r="E644" s="627" t="s">
        <v>1666</v>
      </c>
      <c r="F644" s="644"/>
      <c r="G644" s="644"/>
      <c r="H644" s="644"/>
      <c r="I644" s="644"/>
      <c r="J644" s="644">
        <v>2</v>
      </c>
      <c r="K644" s="644">
        <v>10424</v>
      </c>
      <c r="L644" s="644"/>
      <c r="M644" s="644">
        <v>5212</v>
      </c>
      <c r="N644" s="644"/>
      <c r="O644" s="644"/>
      <c r="P644" s="632"/>
      <c r="Q644" s="645"/>
    </row>
    <row r="645" spans="1:17" ht="14.4" customHeight="1" x14ac:dyDescent="0.3">
      <c r="A645" s="626" t="s">
        <v>1885</v>
      </c>
      <c r="B645" s="627" t="s">
        <v>1424</v>
      </c>
      <c r="C645" s="627" t="s">
        <v>1407</v>
      </c>
      <c r="D645" s="627" t="s">
        <v>1667</v>
      </c>
      <c r="E645" s="627" t="s">
        <v>1668</v>
      </c>
      <c r="F645" s="644"/>
      <c r="G645" s="644"/>
      <c r="H645" s="644"/>
      <c r="I645" s="644"/>
      <c r="J645" s="644"/>
      <c r="K645" s="644"/>
      <c r="L645" s="644"/>
      <c r="M645" s="644"/>
      <c r="N645" s="644">
        <v>1</v>
      </c>
      <c r="O645" s="644">
        <v>7938</v>
      </c>
      <c r="P645" s="632"/>
      <c r="Q645" s="645">
        <v>7938</v>
      </c>
    </row>
    <row r="646" spans="1:17" ht="14.4" customHeight="1" x14ac:dyDescent="0.3">
      <c r="A646" s="626" t="s">
        <v>1885</v>
      </c>
      <c r="B646" s="627" t="s">
        <v>1424</v>
      </c>
      <c r="C646" s="627" t="s">
        <v>1407</v>
      </c>
      <c r="D646" s="627" t="s">
        <v>1671</v>
      </c>
      <c r="E646" s="627" t="s">
        <v>1672</v>
      </c>
      <c r="F646" s="644">
        <v>1</v>
      </c>
      <c r="G646" s="644">
        <v>1702</v>
      </c>
      <c r="H646" s="644">
        <v>1</v>
      </c>
      <c r="I646" s="644">
        <v>1702</v>
      </c>
      <c r="J646" s="644"/>
      <c r="K646" s="644"/>
      <c r="L646" s="644"/>
      <c r="M646" s="644"/>
      <c r="N646" s="644"/>
      <c r="O646" s="644"/>
      <c r="P646" s="632"/>
      <c r="Q646" s="645"/>
    </row>
    <row r="647" spans="1:17" ht="14.4" customHeight="1" x14ac:dyDescent="0.3">
      <c r="A647" s="626" t="s">
        <v>1885</v>
      </c>
      <c r="B647" s="627" t="s">
        <v>1424</v>
      </c>
      <c r="C647" s="627" t="s">
        <v>1407</v>
      </c>
      <c r="D647" s="627" t="s">
        <v>1496</v>
      </c>
      <c r="E647" s="627" t="s">
        <v>1497</v>
      </c>
      <c r="F647" s="644">
        <v>4</v>
      </c>
      <c r="G647" s="644">
        <v>5176</v>
      </c>
      <c r="H647" s="644">
        <v>1</v>
      </c>
      <c r="I647" s="644">
        <v>1294</v>
      </c>
      <c r="J647" s="644">
        <v>3</v>
      </c>
      <c r="K647" s="644">
        <v>3882</v>
      </c>
      <c r="L647" s="644">
        <v>0.75</v>
      </c>
      <c r="M647" s="644">
        <v>1294</v>
      </c>
      <c r="N647" s="644">
        <v>7</v>
      </c>
      <c r="O647" s="644">
        <v>9079</v>
      </c>
      <c r="P647" s="632">
        <v>1.7540571870170016</v>
      </c>
      <c r="Q647" s="645">
        <v>1297</v>
      </c>
    </row>
    <row r="648" spans="1:17" ht="14.4" customHeight="1" x14ac:dyDescent="0.3">
      <c r="A648" s="626" t="s">
        <v>1885</v>
      </c>
      <c r="B648" s="627" t="s">
        <v>1424</v>
      </c>
      <c r="C648" s="627" t="s">
        <v>1407</v>
      </c>
      <c r="D648" s="627" t="s">
        <v>1498</v>
      </c>
      <c r="E648" s="627" t="s">
        <v>1499</v>
      </c>
      <c r="F648" s="644">
        <v>2</v>
      </c>
      <c r="G648" s="644">
        <v>2356</v>
      </c>
      <c r="H648" s="644">
        <v>1</v>
      </c>
      <c r="I648" s="644">
        <v>1178</v>
      </c>
      <c r="J648" s="644">
        <v>2</v>
      </c>
      <c r="K648" s="644">
        <v>2356</v>
      </c>
      <c r="L648" s="644">
        <v>1</v>
      </c>
      <c r="M648" s="644">
        <v>1178</v>
      </c>
      <c r="N648" s="644">
        <v>6</v>
      </c>
      <c r="O648" s="644">
        <v>7080</v>
      </c>
      <c r="P648" s="632">
        <v>3.00509337860781</v>
      </c>
      <c r="Q648" s="645">
        <v>1180</v>
      </c>
    </row>
    <row r="649" spans="1:17" ht="14.4" customHeight="1" x14ac:dyDescent="0.3">
      <c r="A649" s="626" t="s">
        <v>1885</v>
      </c>
      <c r="B649" s="627" t="s">
        <v>1424</v>
      </c>
      <c r="C649" s="627" t="s">
        <v>1407</v>
      </c>
      <c r="D649" s="627" t="s">
        <v>1500</v>
      </c>
      <c r="E649" s="627" t="s">
        <v>1501</v>
      </c>
      <c r="F649" s="644">
        <v>4</v>
      </c>
      <c r="G649" s="644">
        <v>20628</v>
      </c>
      <c r="H649" s="644">
        <v>1</v>
      </c>
      <c r="I649" s="644">
        <v>5157</v>
      </c>
      <c r="J649" s="644">
        <v>1</v>
      </c>
      <c r="K649" s="644">
        <v>5158</v>
      </c>
      <c r="L649" s="644">
        <v>0.25004847779716888</v>
      </c>
      <c r="M649" s="644">
        <v>5158</v>
      </c>
      <c r="N649" s="644"/>
      <c r="O649" s="644"/>
      <c r="P649" s="632"/>
      <c r="Q649" s="645"/>
    </row>
    <row r="650" spans="1:17" ht="14.4" customHeight="1" x14ac:dyDescent="0.3">
      <c r="A650" s="626" t="s">
        <v>1885</v>
      </c>
      <c r="B650" s="627" t="s">
        <v>1424</v>
      </c>
      <c r="C650" s="627" t="s">
        <v>1407</v>
      </c>
      <c r="D650" s="627" t="s">
        <v>1673</v>
      </c>
      <c r="E650" s="627" t="s">
        <v>1674</v>
      </c>
      <c r="F650" s="644"/>
      <c r="G650" s="644"/>
      <c r="H650" s="644"/>
      <c r="I650" s="644"/>
      <c r="J650" s="644">
        <v>2</v>
      </c>
      <c r="K650" s="644">
        <v>1604</v>
      </c>
      <c r="L650" s="644"/>
      <c r="M650" s="644">
        <v>802</v>
      </c>
      <c r="N650" s="644">
        <v>1</v>
      </c>
      <c r="O650" s="644">
        <v>808</v>
      </c>
      <c r="P650" s="632"/>
      <c r="Q650" s="645">
        <v>808</v>
      </c>
    </row>
    <row r="651" spans="1:17" ht="14.4" customHeight="1" x14ac:dyDescent="0.3">
      <c r="A651" s="626" t="s">
        <v>1885</v>
      </c>
      <c r="B651" s="627" t="s">
        <v>1424</v>
      </c>
      <c r="C651" s="627" t="s">
        <v>1407</v>
      </c>
      <c r="D651" s="627" t="s">
        <v>1508</v>
      </c>
      <c r="E651" s="627" t="s">
        <v>1509</v>
      </c>
      <c r="F651" s="644">
        <v>139</v>
      </c>
      <c r="G651" s="644">
        <v>24603</v>
      </c>
      <c r="H651" s="644">
        <v>1</v>
      </c>
      <c r="I651" s="644">
        <v>177</v>
      </c>
      <c r="J651" s="644">
        <v>140</v>
      </c>
      <c r="K651" s="644">
        <v>24920</v>
      </c>
      <c r="L651" s="644">
        <v>1.0128846075681828</v>
      </c>
      <c r="M651" s="644">
        <v>178</v>
      </c>
      <c r="N651" s="644">
        <v>155</v>
      </c>
      <c r="O651" s="644">
        <v>27745</v>
      </c>
      <c r="P651" s="632">
        <v>1.1277080030890543</v>
      </c>
      <c r="Q651" s="645">
        <v>179</v>
      </c>
    </row>
    <row r="652" spans="1:17" ht="14.4" customHeight="1" x14ac:dyDescent="0.3">
      <c r="A652" s="626" t="s">
        <v>1885</v>
      </c>
      <c r="B652" s="627" t="s">
        <v>1424</v>
      </c>
      <c r="C652" s="627" t="s">
        <v>1407</v>
      </c>
      <c r="D652" s="627" t="s">
        <v>1510</v>
      </c>
      <c r="E652" s="627" t="s">
        <v>1511</v>
      </c>
      <c r="F652" s="644">
        <v>38</v>
      </c>
      <c r="G652" s="644">
        <v>77862</v>
      </c>
      <c r="H652" s="644">
        <v>1</v>
      </c>
      <c r="I652" s="644">
        <v>2049</v>
      </c>
      <c r="J652" s="644">
        <v>32</v>
      </c>
      <c r="K652" s="644">
        <v>65600</v>
      </c>
      <c r="L652" s="644">
        <v>0.84251624669286684</v>
      </c>
      <c r="M652" s="644">
        <v>2050</v>
      </c>
      <c r="N652" s="644">
        <v>46</v>
      </c>
      <c r="O652" s="644">
        <v>94438</v>
      </c>
      <c r="P652" s="632">
        <v>1.2128894711155633</v>
      </c>
      <c r="Q652" s="645">
        <v>2053</v>
      </c>
    </row>
    <row r="653" spans="1:17" ht="14.4" customHeight="1" x14ac:dyDescent="0.3">
      <c r="A653" s="626" t="s">
        <v>1885</v>
      </c>
      <c r="B653" s="627" t="s">
        <v>1424</v>
      </c>
      <c r="C653" s="627" t="s">
        <v>1407</v>
      </c>
      <c r="D653" s="627" t="s">
        <v>1526</v>
      </c>
      <c r="E653" s="627" t="s">
        <v>1527</v>
      </c>
      <c r="F653" s="644"/>
      <c r="G653" s="644"/>
      <c r="H653" s="644"/>
      <c r="I653" s="644"/>
      <c r="J653" s="644">
        <v>1</v>
      </c>
      <c r="K653" s="644">
        <v>155</v>
      </c>
      <c r="L653" s="644"/>
      <c r="M653" s="644">
        <v>155</v>
      </c>
      <c r="N653" s="644">
        <v>1</v>
      </c>
      <c r="O653" s="644">
        <v>156</v>
      </c>
      <c r="P653" s="632"/>
      <c r="Q653" s="645">
        <v>156</v>
      </c>
    </row>
    <row r="654" spans="1:17" ht="14.4" customHeight="1" x14ac:dyDescent="0.3">
      <c r="A654" s="626" t="s">
        <v>1885</v>
      </c>
      <c r="B654" s="627" t="s">
        <v>1424</v>
      </c>
      <c r="C654" s="627" t="s">
        <v>1407</v>
      </c>
      <c r="D654" s="627" t="s">
        <v>1528</v>
      </c>
      <c r="E654" s="627" t="s">
        <v>1529</v>
      </c>
      <c r="F654" s="644">
        <v>1</v>
      </c>
      <c r="G654" s="644">
        <v>199</v>
      </c>
      <c r="H654" s="644">
        <v>1</v>
      </c>
      <c r="I654" s="644">
        <v>199</v>
      </c>
      <c r="J654" s="644"/>
      <c r="K654" s="644"/>
      <c r="L654" s="644"/>
      <c r="M654" s="644"/>
      <c r="N654" s="644"/>
      <c r="O654" s="644"/>
      <c r="P654" s="632"/>
      <c r="Q654" s="645"/>
    </row>
    <row r="655" spans="1:17" ht="14.4" customHeight="1" x14ac:dyDescent="0.3">
      <c r="A655" s="626" t="s">
        <v>1885</v>
      </c>
      <c r="B655" s="627" t="s">
        <v>1424</v>
      </c>
      <c r="C655" s="627" t="s">
        <v>1407</v>
      </c>
      <c r="D655" s="627" t="s">
        <v>1530</v>
      </c>
      <c r="E655" s="627" t="s">
        <v>1531</v>
      </c>
      <c r="F655" s="644">
        <v>63</v>
      </c>
      <c r="G655" s="644">
        <v>12852</v>
      </c>
      <c r="H655" s="644">
        <v>1</v>
      </c>
      <c r="I655" s="644">
        <v>204</v>
      </c>
      <c r="J655" s="644">
        <v>2</v>
      </c>
      <c r="K655" s="644">
        <v>410</v>
      </c>
      <c r="L655" s="644">
        <v>3.1901649548708375E-2</v>
      </c>
      <c r="M655" s="644">
        <v>205</v>
      </c>
      <c r="N655" s="644">
        <v>28</v>
      </c>
      <c r="O655" s="644">
        <v>5796</v>
      </c>
      <c r="P655" s="632">
        <v>0.45098039215686275</v>
      </c>
      <c r="Q655" s="645">
        <v>207</v>
      </c>
    </row>
    <row r="656" spans="1:17" ht="14.4" customHeight="1" x14ac:dyDescent="0.3">
      <c r="A656" s="626" t="s">
        <v>1885</v>
      </c>
      <c r="B656" s="627" t="s">
        <v>1424</v>
      </c>
      <c r="C656" s="627" t="s">
        <v>1407</v>
      </c>
      <c r="D656" s="627" t="s">
        <v>1538</v>
      </c>
      <c r="E656" s="627" t="s">
        <v>1539</v>
      </c>
      <c r="F656" s="644">
        <v>3</v>
      </c>
      <c r="G656" s="644">
        <v>1308</v>
      </c>
      <c r="H656" s="644">
        <v>1</v>
      </c>
      <c r="I656" s="644">
        <v>436</v>
      </c>
      <c r="J656" s="644"/>
      <c r="K656" s="644"/>
      <c r="L656" s="644"/>
      <c r="M656" s="644"/>
      <c r="N656" s="644"/>
      <c r="O656" s="644"/>
      <c r="P656" s="632"/>
      <c r="Q656" s="645"/>
    </row>
    <row r="657" spans="1:17" ht="14.4" customHeight="1" x14ac:dyDescent="0.3">
      <c r="A657" s="626" t="s">
        <v>1885</v>
      </c>
      <c r="B657" s="627" t="s">
        <v>1424</v>
      </c>
      <c r="C657" s="627" t="s">
        <v>1407</v>
      </c>
      <c r="D657" s="627" t="s">
        <v>1540</v>
      </c>
      <c r="E657" s="627" t="s">
        <v>1541</v>
      </c>
      <c r="F657" s="644">
        <v>17</v>
      </c>
      <c r="G657" s="644">
        <v>36635</v>
      </c>
      <c r="H657" s="644">
        <v>1</v>
      </c>
      <c r="I657" s="644">
        <v>2155</v>
      </c>
      <c r="J657" s="644">
        <v>9</v>
      </c>
      <c r="K657" s="644">
        <v>19404</v>
      </c>
      <c r="L657" s="644">
        <v>0.52965743141804289</v>
      </c>
      <c r="M657" s="644">
        <v>2156</v>
      </c>
      <c r="N657" s="644">
        <v>50</v>
      </c>
      <c r="O657" s="644">
        <v>107950</v>
      </c>
      <c r="P657" s="632">
        <v>2.9466357308584685</v>
      </c>
      <c r="Q657" s="645">
        <v>2159</v>
      </c>
    </row>
    <row r="658" spans="1:17" ht="14.4" customHeight="1" x14ac:dyDescent="0.3">
      <c r="A658" s="626" t="s">
        <v>1885</v>
      </c>
      <c r="B658" s="627" t="s">
        <v>1424</v>
      </c>
      <c r="C658" s="627" t="s">
        <v>1407</v>
      </c>
      <c r="D658" s="627" t="s">
        <v>1675</v>
      </c>
      <c r="E658" s="627" t="s">
        <v>1664</v>
      </c>
      <c r="F658" s="644"/>
      <c r="G658" s="644"/>
      <c r="H658" s="644"/>
      <c r="I658" s="644"/>
      <c r="J658" s="644">
        <v>2</v>
      </c>
      <c r="K658" s="644">
        <v>3778</v>
      </c>
      <c r="L658" s="644"/>
      <c r="M658" s="644">
        <v>1889</v>
      </c>
      <c r="N658" s="644">
        <v>6</v>
      </c>
      <c r="O658" s="644">
        <v>11352</v>
      </c>
      <c r="P658" s="632"/>
      <c r="Q658" s="645">
        <v>1892</v>
      </c>
    </row>
    <row r="659" spans="1:17" ht="14.4" customHeight="1" x14ac:dyDescent="0.3">
      <c r="A659" s="626" t="s">
        <v>1885</v>
      </c>
      <c r="B659" s="627" t="s">
        <v>1424</v>
      </c>
      <c r="C659" s="627" t="s">
        <v>1407</v>
      </c>
      <c r="D659" s="627" t="s">
        <v>1546</v>
      </c>
      <c r="E659" s="627" t="s">
        <v>1547</v>
      </c>
      <c r="F659" s="644">
        <v>8</v>
      </c>
      <c r="G659" s="644">
        <v>67680</v>
      </c>
      <c r="H659" s="644">
        <v>1</v>
      </c>
      <c r="I659" s="644">
        <v>8460</v>
      </c>
      <c r="J659" s="644">
        <v>2</v>
      </c>
      <c r="K659" s="644">
        <v>16924</v>
      </c>
      <c r="L659" s="644">
        <v>0.25005910165484635</v>
      </c>
      <c r="M659" s="644">
        <v>8462</v>
      </c>
      <c r="N659" s="644">
        <v>10</v>
      </c>
      <c r="O659" s="644">
        <v>84700</v>
      </c>
      <c r="P659" s="632">
        <v>1.2514775413711583</v>
      </c>
      <c r="Q659" s="645">
        <v>8470</v>
      </c>
    </row>
    <row r="660" spans="1:17" ht="14.4" customHeight="1" x14ac:dyDescent="0.3">
      <c r="A660" s="626" t="s">
        <v>1885</v>
      </c>
      <c r="B660" s="627" t="s">
        <v>1424</v>
      </c>
      <c r="C660" s="627" t="s">
        <v>1407</v>
      </c>
      <c r="D660" s="627" t="s">
        <v>1550</v>
      </c>
      <c r="E660" s="627" t="s">
        <v>1551</v>
      </c>
      <c r="F660" s="644"/>
      <c r="G660" s="644"/>
      <c r="H660" s="644"/>
      <c r="I660" s="644"/>
      <c r="J660" s="644"/>
      <c r="K660" s="644"/>
      <c r="L660" s="644"/>
      <c r="M660" s="644"/>
      <c r="N660" s="644">
        <v>3</v>
      </c>
      <c r="O660" s="644">
        <v>6186</v>
      </c>
      <c r="P660" s="632"/>
      <c r="Q660" s="645">
        <v>2062</v>
      </c>
    </row>
    <row r="661" spans="1:17" ht="14.4" customHeight="1" x14ac:dyDescent="0.3">
      <c r="A661" s="626" t="s">
        <v>1885</v>
      </c>
      <c r="B661" s="627" t="s">
        <v>1424</v>
      </c>
      <c r="C661" s="627" t="s">
        <v>1407</v>
      </c>
      <c r="D661" s="627" t="s">
        <v>1678</v>
      </c>
      <c r="E661" s="627" t="s">
        <v>1679</v>
      </c>
      <c r="F661" s="644"/>
      <c r="G661" s="644"/>
      <c r="H661" s="644"/>
      <c r="I661" s="644"/>
      <c r="J661" s="644"/>
      <c r="K661" s="644"/>
      <c r="L661" s="644"/>
      <c r="M661" s="644"/>
      <c r="N661" s="644">
        <v>1</v>
      </c>
      <c r="O661" s="644">
        <v>0</v>
      </c>
      <c r="P661" s="632"/>
      <c r="Q661" s="645">
        <v>0</v>
      </c>
    </row>
    <row r="662" spans="1:17" ht="14.4" customHeight="1" x14ac:dyDescent="0.3">
      <c r="A662" s="626" t="s">
        <v>1888</v>
      </c>
      <c r="B662" s="627" t="s">
        <v>1401</v>
      </c>
      <c r="C662" s="627" t="s">
        <v>1407</v>
      </c>
      <c r="D662" s="627" t="s">
        <v>1412</v>
      </c>
      <c r="E662" s="627" t="s">
        <v>1413</v>
      </c>
      <c r="F662" s="644">
        <v>1</v>
      </c>
      <c r="G662" s="644">
        <v>131</v>
      </c>
      <c r="H662" s="644">
        <v>1</v>
      </c>
      <c r="I662" s="644">
        <v>131</v>
      </c>
      <c r="J662" s="644"/>
      <c r="K662" s="644"/>
      <c r="L662" s="644"/>
      <c r="M662" s="644"/>
      <c r="N662" s="644"/>
      <c r="O662" s="644"/>
      <c r="P662" s="632"/>
      <c r="Q662" s="645"/>
    </row>
    <row r="663" spans="1:17" ht="14.4" customHeight="1" x14ac:dyDescent="0.3">
      <c r="A663" s="626" t="s">
        <v>1888</v>
      </c>
      <c r="B663" s="627" t="s">
        <v>1401</v>
      </c>
      <c r="C663" s="627" t="s">
        <v>1407</v>
      </c>
      <c r="D663" s="627" t="s">
        <v>1420</v>
      </c>
      <c r="E663" s="627" t="s">
        <v>1421</v>
      </c>
      <c r="F663" s="644">
        <v>1</v>
      </c>
      <c r="G663" s="644">
        <v>742</v>
      </c>
      <c r="H663" s="644">
        <v>1</v>
      </c>
      <c r="I663" s="644">
        <v>742</v>
      </c>
      <c r="J663" s="644"/>
      <c r="K663" s="644"/>
      <c r="L663" s="644"/>
      <c r="M663" s="644"/>
      <c r="N663" s="644"/>
      <c r="O663" s="644"/>
      <c r="P663" s="632"/>
      <c r="Q663" s="645"/>
    </row>
    <row r="664" spans="1:17" ht="14.4" customHeight="1" x14ac:dyDescent="0.3">
      <c r="A664" s="626" t="s">
        <v>1888</v>
      </c>
      <c r="B664" s="627" t="s">
        <v>1424</v>
      </c>
      <c r="C664" s="627" t="s">
        <v>1425</v>
      </c>
      <c r="D664" s="627" t="s">
        <v>1560</v>
      </c>
      <c r="E664" s="627" t="s">
        <v>656</v>
      </c>
      <c r="F664" s="644"/>
      <c r="G664" s="644"/>
      <c r="H664" s="644"/>
      <c r="I664" s="644"/>
      <c r="J664" s="644">
        <v>0.06</v>
      </c>
      <c r="K664" s="644">
        <v>296.63</v>
      </c>
      <c r="L664" s="644"/>
      <c r="M664" s="644">
        <v>4943.833333333333</v>
      </c>
      <c r="N664" s="644"/>
      <c r="O664" s="644"/>
      <c r="P664" s="632"/>
      <c r="Q664" s="645"/>
    </row>
    <row r="665" spans="1:17" ht="14.4" customHeight="1" x14ac:dyDescent="0.3">
      <c r="A665" s="626" t="s">
        <v>1888</v>
      </c>
      <c r="B665" s="627" t="s">
        <v>1424</v>
      </c>
      <c r="C665" s="627" t="s">
        <v>1425</v>
      </c>
      <c r="D665" s="627" t="s">
        <v>1430</v>
      </c>
      <c r="E665" s="627" t="s">
        <v>1431</v>
      </c>
      <c r="F665" s="644">
        <v>1.3</v>
      </c>
      <c r="G665" s="644">
        <v>1306.27</v>
      </c>
      <c r="H665" s="644">
        <v>1</v>
      </c>
      <c r="I665" s="644">
        <v>1004.8230769230769</v>
      </c>
      <c r="J665" s="644"/>
      <c r="K665" s="644"/>
      <c r="L665" s="644"/>
      <c r="M665" s="644"/>
      <c r="N665" s="644"/>
      <c r="O665" s="644"/>
      <c r="P665" s="632"/>
      <c r="Q665" s="645"/>
    </row>
    <row r="666" spans="1:17" ht="14.4" customHeight="1" x14ac:dyDescent="0.3">
      <c r="A666" s="626" t="s">
        <v>1888</v>
      </c>
      <c r="B666" s="627" t="s">
        <v>1424</v>
      </c>
      <c r="C666" s="627" t="s">
        <v>1425</v>
      </c>
      <c r="D666" s="627" t="s">
        <v>1432</v>
      </c>
      <c r="E666" s="627" t="s">
        <v>656</v>
      </c>
      <c r="F666" s="644">
        <v>0.44</v>
      </c>
      <c r="G666" s="644">
        <v>4350.66</v>
      </c>
      <c r="H666" s="644">
        <v>1</v>
      </c>
      <c r="I666" s="644">
        <v>9887.863636363636</v>
      </c>
      <c r="J666" s="644">
        <v>0.41</v>
      </c>
      <c r="K666" s="644">
        <v>4054.0199999999995</v>
      </c>
      <c r="L666" s="644">
        <v>0.93181724152197587</v>
      </c>
      <c r="M666" s="644">
        <v>9887.8536585365855</v>
      </c>
      <c r="N666" s="644">
        <v>0.43</v>
      </c>
      <c r="O666" s="644">
        <v>3762.16</v>
      </c>
      <c r="P666" s="632">
        <v>0.86473316692180036</v>
      </c>
      <c r="Q666" s="645">
        <v>8749.209302325582</v>
      </c>
    </row>
    <row r="667" spans="1:17" ht="14.4" customHeight="1" x14ac:dyDescent="0.3">
      <c r="A667" s="626" t="s">
        <v>1888</v>
      </c>
      <c r="B667" s="627" t="s">
        <v>1424</v>
      </c>
      <c r="C667" s="627" t="s">
        <v>1425</v>
      </c>
      <c r="D667" s="627" t="s">
        <v>1889</v>
      </c>
      <c r="E667" s="627" t="s">
        <v>656</v>
      </c>
      <c r="F667" s="644"/>
      <c r="G667" s="644"/>
      <c r="H667" s="644"/>
      <c r="I667" s="644"/>
      <c r="J667" s="644">
        <v>0.13</v>
      </c>
      <c r="K667" s="644">
        <v>2546.46</v>
      </c>
      <c r="L667" s="644"/>
      <c r="M667" s="644">
        <v>19588.153846153848</v>
      </c>
      <c r="N667" s="644"/>
      <c r="O667" s="644"/>
      <c r="P667" s="632"/>
      <c r="Q667" s="645"/>
    </row>
    <row r="668" spans="1:17" ht="14.4" customHeight="1" x14ac:dyDescent="0.3">
      <c r="A668" s="626" t="s">
        <v>1888</v>
      </c>
      <c r="B668" s="627" t="s">
        <v>1424</v>
      </c>
      <c r="C668" s="627" t="s">
        <v>1425</v>
      </c>
      <c r="D668" s="627" t="s">
        <v>1439</v>
      </c>
      <c r="E668" s="627" t="s">
        <v>1440</v>
      </c>
      <c r="F668" s="644">
        <v>0.2</v>
      </c>
      <c r="G668" s="644">
        <v>389.86</v>
      </c>
      <c r="H668" s="644">
        <v>1</v>
      </c>
      <c r="I668" s="644">
        <v>1949.3</v>
      </c>
      <c r="J668" s="644"/>
      <c r="K668" s="644"/>
      <c r="L668" s="644"/>
      <c r="M668" s="644"/>
      <c r="N668" s="644"/>
      <c r="O668" s="644"/>
      <c r="P668" s="632"/>
      <c r="Q668" s="645"/>
    </row>
    <row r="669" spans="1:17" ht="14.4" customHeight="1" x14ac:dyDescent="0.3">
      <c r="A669" s="626" t="s">
        <v>1888</v>
      </c>
      <c r="B669" s="627" t="s">
        <v>1424</v>
      </c>
      <c r="C669" s="627" t="s">
        <v>1425</v>
      </c>
      <c r="D669" s="627" t="s">
        <v>1441</v>
      </c>
      <c r="E669" s="627" t="s">
        <v>1437</v>
      </c>
      <c r="F669" s="644">
        <v>1.9</v>
      </c>
      <c r="G669" s="644">
        <v>3456.16</v>
      </c>
      <c r="H669" s="644">
        <v>1</v>
      </c>
      <c r="I669" s="644">
        <v>1819.0315789473684</v>
      </c>
      <c r="J669" s="644">
        <v>0.55000000000000004</v>
      </c>
      <c r="K669" s="644">
        <v>1000.46</v>
      </c>
      <c r="L669" s="644">
        <v>0.28947155224295174</v>
      </c>
      <c r="M669" s="644">
        <v>1819.0181818181818</v>
      </c>
      <c r="N669" s="644"/>
      <c r="O669" s="644"/>
      <c r="P669" s="632"/>
      <c r="Q669" s="645"/>
    </row>
    <row r="670" spans="1:17" ht="14.4" customHeight="1" x14ac:dyDescent="0.3">
      <c r="A670" s="626" t="s">
        <v>1888</v>
      </c>
      <c r="B670" s="627" t="s">
        <v>1424</v>
      </c>
      <c r="C670" s="627" t="s">
        <v>1425</v>
      </c>
      <c r="D670" s="627" t="s">
        <v>1444</v>
      </c>
      <c r="E670" s="627" t="s">
        <v>1437</v>
      </c>
      <c r="F670" s="644">
        <v>0.04</v>
      </c>
      <c r="G670" s="644">
        <v>1309.7</v>
      </c>
      <c r="H670" s="644">
        <v>1</v>
      </c>
      <c r="I670" s="644">
        <v>32742.5</v>
      </c>
      <c r="J670" s="644">
        <v>7.0000000000000007E-2</v>
      </c>
      <c r="K670" s="644">
        <v>2437.5</v>
      </c>
      <c r="L670" s="644">
        <v>1.8611132320378712</v>
      </c>
      <c r="M670" s="644">
        <v>34821.428571428565</v>
      </c>
      <c r="N670" s="644"/>
      <c r="O670" s="644"/>
      <c r="P670" s="632"/>
      <c r="Q670" s="645"/>
    </row>
    <row r="671" spans="1:17" ht="14.4" customHeight="1" x14ac:dyDescent="0.3">
      <c r="A671" s="626" t="s">
        <v>1888</v>
      </c>
      <c r="B671" s="627" t="s">
        <v>1424</v>
      </c>
      <c r="C671" s="627" t="s">
        <v>1425</v>
      </c>
      <c r="D671" s="627" t="s">
        <v>1445</v>
      </c>
      <c r="E671" s="627" t="s">
        <v>1437</v>
      </c>
      <c r="F671" s="644"/>
      <c r="G671" s="644"/>
      <c r="H671" s="644"/>
      <c r="I671" s="644"/>
      <c r="J671" s="644"/>
      <c r="K671" s="644"/>
      <c r="L671" s="644"/>
      <c r="M671" s="644"/>
      <c r="N671" s="644">
        <v>3.6999999999999993</v>
      </c>
      <c r="O671" s="644">
        <v>2425.41</v>
      </c>
      <c r="P671" s="632"/>
      <c r="Q671" s="645">
        <v>655.51621621621632</v>
      </c>
    </row>
    <row r="672" spans="1:17" ht="14.4" customHeight="1" x14ac:dyDescent="0.3">
      <c r="A672" s="626" t="s">
        <v>1888</v>
      </c>
      <c r="B672" s="627" t="s">
        <v>1424</v>
      </c>
      <c r="C672" s="627" t="s">
        <v>1425</v>
      </c>
      <c r="D672" s="627" t="s">
        <v>1446</v>
      </c>
      <c r="E672" s="627" t="s">
        <v>1437</v>
      </c>
      <c r="F672" s="644"/>
      <c r="G672" s="644"/>
      <c r="H672" s="644"/>
      <c r="I672" s="644"/>
      <c r="J672" s="644"/>
      <c r="K672" s="644"/>
      <c r="L672" s="644"/>
      <c r="M672" s="644"/>
      <c r="N672" s="644">
        <v>0.02</v>
      </c>
      <c r="O672" s="644">
        <v>224.56</v>
      </c>
      <c r="P672" s="632"/>
      <c r="Q672" s="645">
        <v>11228</v>
      </c>
    </row>
    <row r="673" spans="1:17" ht="14.4" customHeight="1" x14ac:dyDescent="0.3">
      <c r="A673" s="626" t="s">
        <v>1888</v>
      </c>
      <c r="B673" s="627" t="s">
        <v>1424</v>
      </c>
      <c r="C673" s="627" t="s">
        <v>1425</v>
      </c>
      <c r="D673" s="627" t="s">
        <v>1450</v>
      </c>
      <c r="E673" s="627" t="s">
        <v>1440</v>
      </c>
      <c r="F673" s="644"/>
      <c r="G673" s="644"/>
      <c r="H673" s="644"/>
      <c r="I673" s="644"/>
      <c r="J673" s="644"/>
      <c r="K673" s="644"/>
      <c r="L673" s="644"/>
      <c r="M673" s="644"/>
      <c r="N673" s="644">
        <v>0.4</v>
      </c>
      <c r="O673" s="644">
        <v>212.92</v>
      </c>
      <c r="P673" s="632"/>
      <c r="Q673" s="645">
        <v>532.29999999999995</v>
      </c>
    </row>
    <row r="674" spans="1:17" ht="14.4" customHeight="1" x14ac:dyDescent="0.3">
      <c r="A674" s="626" t="s">
        <v>1888</v>
      </c>
      <c r="B674" s="627" t="s">
        <v>1424</v>
      </c>
      <c r="C674" s="627" t="s">
        <v>1402</v>
      </c>
      <c r="D674" s="627" t="s">
        <v>1587</v>
      </c>
      <c r="E674" s="627" t="s">
        <v>1588</v>
      </c>
      <c r="F674" s="644"/>
      <c r="G674" s="644"/>
      <c r="H674" s="644"/>
      <c r="I674" s="644"/>
      <c r="J674" s="644">
        <v>3</v>
      </c>
      <c r="K674" s="644">
        <v>2916.96</v>
      </c>
      <c r="L674" s="644"/>
      <c r="M674" s="644">
        <v>972.32</v>
      </c>
      <c r="N674" s="644">
        <v>3</v>
      </c>
      <c r="O674" s="644">
        <v>2916.96</v>
      </c>
      <c r="P674" s="632"/>
      <c r="Q674" s="645">
        <v>972.32</v>
      </c>
    </row>
    <row r="675" spans="1:17" ht="14.4" customHeight="1" x14ac:dyDescent="0.3">
      <c r="A675" s="626" t="s">
        <v>1888</v>
      </c>
      <c r="B675" s="627" t="s">
        <v>1424</v>
      </c>
      <c r="C675" s="627" t="s">
        <v>1402</v>
      </c>
      <c r="D675" s="627" t="s">
        <v>1589</v>
      </c>
      <c r="E675" s="627" t="s">
        <v>1588</v>
      </c>
      <c r="F675" s="644">
        <v>2</v>
      </c>
      <c r="G675" s="644">
        <v>3414.62</v>
      </c>
      <c r="H675" s="644">
        <v>1</v>
      </c>
      <c r="I675" s="644">
        <v>1707.31</v>
      </c>
      <c r="J675" s="644"/>
      <c r="K675" s="644"/>
      <c r="L675" s="644"/>
      <c r="M675" s="644"/>
      <c r="N675" s="644"/>
      <c r="O675" s="644"/>
      <c r="P675" s="632"/>
      <c r="Q675" s="645"/>
    </row>
    <row r="676" spans="1:17" ht="14.4" customHeight="1" x14ac:dyDescent="0.3">
      <c r="A676" s="626" t="s">
        <v>1888</v>
      </c>
      <c r="B676" s="627" t="s">
        <v>1424</v>
      </c>
      <c r="C676" s="627" t="s">
        <v>1402</v>
      </c>
      <c r="D676" s="627" t="s">
        <v>1712</v>
      </c>
      <c r="E676" s="627" t="s">
        <v>1713</v>
      </c>
      <c r="F676" s="644">
        <v>1</v>
      </c>
      <c r="G676" s="644">
        <v>19196.8</v>
      </c>
      <c r="H676" s="644">
        <v>1</v>
      </c>
      <c r="I676" s="644">
        <v>19196.8</v>
      </c>
      <c r="J676" s="644"/>
      <c r="K676" s="644"/>
      <c r="L676" s="644"/>
      <c r="M676" s="644"/>
      <c r="N676" s="644"/>
      <c r="O676" s="644"/>
      <c r="P676" s="632"/>
      <c r="Q676" s="645"/>
    </row>
    <row r="677" spans="1:17" ht="14.4" customHeight="1" x14ac:dyDescent="0.3">
      <c r="A677" s="626" t="s">
        <v>1888</v>
      </c>
      <c r="B677" s="627" t="s">
        <v>1424</v>
      </c>
      <c r="C677" s="627" t="s">
        <v>1402</v>
      </c>
      <c r="D677" s="627" t="s">
        <v>1602</v>
      </c>
      <c r="E677" s="627" t="s">
        <v>1603</v>
      </c>
      <c r="F677" s="644"/>
      <c r="G677" s="644"/>
      <c r="H677" s="644"/>
      <c r="I677" s="644"/>
      <c r="J677" s="644">
        <v>6</v>
      </c>
      <c r="K677" s="644">
        <v>5659.5</v>
      </c>
      <c r="L677" s="644"/>
      <c r="M677" s="644">
        <v>943.25</v>
      </c>
      <c r="N677" s="644">
        <v>1</v>
      </c>
      <c r="O677" s="644">
        <v>895.4</v>
      </c>
      <c r="P677" s="632"/>
      <c r="Q677" s="645">
        <v>895.4</v>
      </c>
    </row>
    <row r="678" spans="1:17" ht="14.4" customHeight="1" x14ac:dyDescent="0.3">
      <c r="A678" s="626" t="s">
        <v>1888</v>
      </c>
      <c r="B678" s="627" t="s">
        <v>1424</v>
      </c>
      <c r="C678" s="627" t="s">
        <v>1402</v>
      </c>
      <c r="D678" s="627" t="s">
        <v>1890</v>
      </c>
      <c r="E678" s="627" t="s">
        <v>1891</v>
      </c>
      <c r="F678" s="644">
        <v>6</v>
      </c>
      <c r="G678" s="644">
        <v>20160</v>
      </c>
      <c r="H678" s="644">
        <v>1</v>
      </c>
      <c r="I678" s="644">
        <v>3360</v>
      </c>
      <c r="J678" s="644">
        <v>6</v>
      </c>
      <c r="K678" s="644">
        <v>20160</v>
      </c>
      <c r="L678" s="644">
        <v>1</v>
      </c>
      <c r="M678" s="644">
        <v>3360</v>
      </c>
      <c r="N678" s="644">
        <v>10</v>
      </c>
      <c r="O678" s="644">
        <v>33600</v>
      </c>
      <c r="P678" s="632">
        <v>1.6666666666666667</v>
      </c>
      <c r="Q678" s="645">
        <v>3360</v>
      </c>
    </row>
    <row r="679" spans="1:17" ht="14.4" customHeight="1" x14ac:dyDescent="0.3">
      <c r="A679" s="626" t="s">
        <v>1888</v>
      </c>
      <c r="B679" s="627" t="s">
        <v>1424</v>
      </c>
      <c r="C679" s="627" t="s">
        <v>1402</v>
      </c>
      <c r="D679" s="627" t="s">
        <v>1614</v>
      </c>
      <c r="E679" s="627" t="s">
        <v>1615</v>
      </c>
      <c r="F679" s="644">
        <v>6</v>
      </c>
      <c r="G679" s="644">
        <v>31555.379999999997</v>
      </c>
      <c r="H679" s="644">
        <v>1</v>
      </c>
      <c r="I679" s="644">
        <v>5259.23</v>
      </c>
      <c r="J679" s="644">
        <v>8</v>
      </c>
      <c r="K679" s="644">
        <v>39743.120000000003</v>
      </c>
      <c r="L679" s="644">
        <v>1.2594720773446559</v>
      </c>
      <c r="M679" s="644">
        <v>4967.8900000000003</v>
      </c>
      <c r="N679" s="644">
        <v>10</v>
      </c>
      <c r="O679" s="644">
        <v>28084.34</v>
      </c>
      <c r="P679" s="632">
        <v>0.89000164155842842</v>
      </c>
      <c r="Q679" s="645">
        <v>2808.4340000000002</v>
      </c>
    </row>
    <row r="680" spans="1:17" ht="14.4" customHeight="1" x14ac:dyDescent="0.3">
      <c r="A680" s="626" t="s">
        <v>1888</v>
      </c>
      <c r="B680" s="627" t="s">
        <v>1424</v>
      </c>
      <c r="C680" s="627" t="s">
        <v>1402</v>
      </c>
      <c r="D680" s="627" t="s">
        <v>1620</v>
      </c>
      <c r="E680" s="627" t="s">
        <v>1621</v>
      </c>
      <c r="F680" s="644">
        <v>1</v>
      </c>
      <c r="G680" s="644">
        <v>831.16</v>
      </c>
      <c r="H680" s="644">
        <v>1</v>
      </c>
      <c r="I680" s="644">
        <v>831.16</v>
      </c>
      <c r="J680" s="644"/>
      <c r="K680" s="644"/>
      <c r="L680" s="644"/>
      <c r="M680" s="644"/>
      <c r="N680" s="644">
        <v>2</v>
      </c>
      <c r="O680" s="644">
        <v>1662.32</v>
      </c>
      <c r="P680" s="632">
        <v>2</v>
      </c>
      <c r="Q680" s="645">
        <v>831.16</v>
      </c>
    </row>
    <row r="681" spans="1:17" ht="14.4" customHeight="1" x14ac:dyDescent="0.3">
      <c r="A681" s="626" t="s">
        <v>1888</v>
      </c>
      <c r="B681" s="627" t="s">
        <v>1424</v>
      </c>
      <c r="C681" s="627" t="s">
        <v>1402</v>
      </c>
      <c r="D681" s="627" t="s">
        <v>1622</v>
      </c>
      <c r="E681" s="627" t="s">
        <v>1621</v>
      </c>
      <c r="F681" s="644">
        <v>1</v>
      </c>
      <c r="G681" s="644">
        <v>888.06</v>
      </c>
      <c r="H681" s="644">
        <v>1</v>
      </c>
      <c r="I681" s="644">
        <v>888.06</v>
      </c>
      <c r="J681" s="644"/>
      <c r="K681" s="644"/>
      <c r="L681" s="644"/>
      <c r="M681" s="644"/>
      <c r="N681" s="644"/>
      <c r="O681" s="644"/>
      <c r="P681" s="632"/>
      <c r="Q681" s="645"/>
    </row>
    <row r="682" spans="1:17" ht="14.4" customHeight="1" x14ac:dyDescent="0.3">
      <c r="A682" s="626" t="s">
        <v>1888</v>
      </c>
      <c r="B682" s="627" t="s">
        <v>1424</v>
      </c>
      <c r="C682" s="627" t="s">
        <v>1402</v>
      </c>
      <c r="D682" s="627" t="s">
        <v>1629</v>
      </c>
      <c r="E682" s="627" t="s">
        <v>1630</v>
      </c>
      <c r="F682" s="644">
        <v>3</v>
      </c>
      <c r="G682" s="644">
        <v>1077.3000000000002</v>
      </c>
      <c r="H682" s="644">
        <v>1</v>
      </c>
      <c r="I682" s="644">
        <v>359.10000000000008</v>
      </c>
      <c r="J682" s="644">
        <v>4</v>
      </c>
      <c r="K682" s="644">
        <v>1436.4</v>
      </c>
      <c r="L682" s="644">
        <v>1.3333333333333333</v>
      </c>
      <c r="M682" s="644">
        <v>359.1</v>
      </c>
      <c r="N682" s="644">
        <v>3</v>
      </c>
      <c r="O682" s="644">
        <v>1077.3000000000002</v>
      </c>
      <c r="P682" s="632">
        <v>1</v>
      </c>
      <c r="Q682" s="645">
        <v>359.10000000000008</v>
      </c>
    </row>
    <row r="683" spans="1:17" ht="14.4" customHeight="1" x14ac:dyDescent="0.3">
      <c r="A683" s="626" t="s">
        <v>1888</v>
      </c>
      <c r="B683" s="627" t="s">
        <v>1424</v>
      </c>
      <c r="C683" s="627" t="s">
        <v>1402</v>
      </c>
      <c r="D683" s="627" t="s">
        <v>1452</v>
      </c>
      <c r="E683" s="627" t="s">
        <v>1453</v>
      </c>
      <c r="F683" s="644">
        <v>1</v>
      </c>
      <c r="G683" s="644">
        <v>893.9</v>
      </c>
      <c r="H683" s="644">
        <v>1</v>
      </c>
      <c r="I683" s="644">
        <v>893.9</v>
      </c>
      <c r="J683" s="644"/>
      <c r="K683" s="644"/>
      <c r="L683" s="644"/>
      <c r="M683" s="644"/>
      <c r="N683" s="644"/>
      <c r="O683" s="644"/>
      <c r="P683" s="632"/>
      <c r="Q683" s="645"/>
    </row>
    <row r="684" spans="1:17" ht="14.4" customHeight="1" x14ac:dyDescent="0.3">
      <c r="A684" s="626" t="s">
        <v>1888</v>
      </c>
      <c r="B684" s="627" t="s">
        <v>1424</v>
      </c>
      <c r="C684" s="627" t="s">
        <v>1402</v>
      </c>
      <c r="D684" s="627" t="s">
        <v>1633</v>
      </c>
      <c r="E684" s="627" t="s">
        <v>1634</v>
      </c>
      <c r="F684" s="644">
        <v>5</v>
      </c>
      <c r="G684" s="644">
        <v>32935.65</v>
      </c>
      <c r="H684" s="644">
        <v>1</v>
      </c>
      <c r="I684" s="644">
        <v>6587.13</v>
      </c>
      <c r="J684" s="644">
        <v>8</v>
      </c>
      <c r="K684" s="644">
        <v>48763.119999999995</v>
      </c>
      <c r="L684" s="644">
        <v>1.4805573899406872</v>
      </c>
      <c r="M684" s="644">
        <v>6095.3899999999994</v>
      </c>
      <c r="N684" s="644">
        <v>9</v>
      </c>
      <c r="O684" s="644">
        <v>31552.489999999998</v>
      </c>
      <c r="P684" s="632">
        <v>0.95800416873509397</v>
      </c>
      <c r="Q684" s="645">
        <v>3505.8322222222218</v>
      </c>
    </row>
    <row r="685" spans="1:17" ht="14.4" customHeight="1" x14ac:dyDescent="0.3">
      <c r="A685" s="626" t="s">
        <v>1888</v>
      </c>
      <c r="B685" s="627" t="s">
        <v>1424</v>
      </c>
      <c r="C685" s="627" t="s">
        <v>1402</v>
      </c>
      <c r="D685" s="627" t="s">
        <v>1635</v>
      </c>
      <c r="E685" s="627" t="s">
        <v>1636</v>
      </c>
      <c r="F685" s="644">
        <v>1</v>
      </c>
      <c r="G685" s="644">
        <v>26449.24</v>
      </c>
      <c r="H685" s="644">
        <v>1</v>
      </c>
      <c r="I685" s="644">
        <v>26449.24</v>
      </c>
      <c r="J685" s="644"/>
      <c r="K685" s="644"/>
      <c r="L685" s="644"/>
      <c r="M685" s="644"/>
      <c r="N685" s="644"/>
      <c r="O685" s="644"/>
      <c r="P685" s="632"/>
      <c r="Q685" s="645"/>
    </row>
    <row r="686" spans="1:17" ht="14.4" customHeight="1" x14ac:dyDescent="0.3">
      <c r="A686" s="626" t="s">
        <v>1888</v>
      </c>
      <c r="B686" s="627" t="s">
        <v>1424</v>
      </c>
      <c r="C686" s="627" t="s">
        <v>1402</v>
      </c>
      <c r="D686" s="627" t="s">
        <v>1816</v>
      </c>
      <c r="E686" s="627" t="s">
        <v>1817</v>
      </c>
      <c r="F686" s="644">
        <v>1</v>
      </c>
      <c r="G686" s="644">
        <v>11608.31</v>
      </c>
      <c r="H686" s="644">
        <v>1</v>
      </c>
      <c r="I686" s="644">
        <v>11608.31</v>
      </c>
      <c r="J686" s="644"/>
      <c r="K686" s="644"/>
      <c r="L686" s="644"/>
      <c r="M686" s="644"/>
      <c r="N686" s="644"/>
      <c r="O686" s="644"/>
      <c r="P686" s="632"/>
      <c r="Q686" s="645"/>
    </row>
    <row r="687" spans="1:17" ht="14.4" customHeight="1" x14ac:dyDescent="0.3">
      <c r="A687" s="626" t="s">
        <v>1888</v>
      </c>
      <c r="B687" s="627" t="s">
        <v>1424</v>
      </c>
      <c r="C687" s="627" t="s">
        <v>1402</v>
      </c>
      <c r="D687" s="627" t="s">
        <v>1641</v>
      </c>
      <c r="E687" s="627" t="s">
        <v>1642</v>
      </c>
      <c r="F687" s="644">
        <v>1</v>
      </c>
      <c r="G687" s="644">
        <v>380.86</v>
      </c>
      <c r="H687" s="644">
        <v>1</v>
      </c>
      <c r="I687" s="644">
        <v>380.86</v>
      </c>
      <c r="J687" s="644"/>
      <c r="K687" s="644"/>
      <c r="L687" s="644"/>
      <c r="M687" s="644"/>
      <c r="N687" s="644"/>
      <c r="O687" s="644"/>
      <c r="P687" s="632"/>
      <c r="Q687" s="645"/>
    </row>
    <row r="688" spans="1:17" ht="14.4" customHeight="1" x14ac:dyDescent="0.3">
      <c r="A688" s="626" t="s">
        <v>1888</v>
      </c>
      <c r="B688" s="627" t="s">
        <v>1424</v>
      </c>
      <c r="C688" s="627" t="s">
        <v>1407</v>
      </c>
      <c r="D688" s="627" t="s">
        <v>1464</v>
      </c>
      <c r="E688" s="627" t="s">
        <v>1465</v>
      </c>
      <c r="F688" s="644">
        <v>1</v>
      </c>
      <c r="G688" s="644">
        <v>213</v>
      </c>
      <c r="H688" s="644">
        <v>1</v>
      </c>
      <c r="I688" s="644">
        <v>213</v>
      </c>
      <c r="J688" s="644"/>
      <c r="K688" s="644"/>
      <c r="L688" s="644"/>
      <c r="M688" s="644"/>
      <c r="N688" s="644">
        <v>1</v>
      </c>
      <c r="O688" s="644">
        <v>215</v>
      </c>
      <c r="P688" s="632">
        <v>1.0093896713615023</v>
      </c>
      <c r="Q688" s="645">
        <v>215</v>
      </c>
    </row>
    <row r="689" spans="1:17" ht="14.4" customHeight="1" x14ac:dyDescent="0.3">
      <c r="A689" s="626" t="s">
        <v>1888</v>
      </c>
      <c r="B689" s="627" t="s">
        <v>1424</v>
      </c>
      <c r="C689" s="627" t="s">
        <v>1407</v>
      </c>
      <c r="D689" s="627" t="s">
        <v>1466</v>
      </c>
      <c r="E689" s="627" t="s">
        <v>1467</v>
      </c>
      <c r="F689" s="644">
        <v>1</v>
      </c>
      <c r="G689" s="644">
        <v>155</v>
      </c>
      <c r="H689" s="644">
        <v>1</v>
      </c>
      <c r="I689" s="644">
        <v>155</v>
      </c>
      <c r="J689" s="644"/>
      <c r="K689" s="644"/>
      <c r="L689" s="644"/>
      <c r="M689" s="644"/>
      <c r="N689" s="644">
        <v>1</v>
      </c>
      <c r="O689" s="644">
        <v>156</v>
      </c>
      <c r="P689" s="632">
        <v>1.0064516129032257</v>
      </c>
      <c r="Q689" s="645">
        <v>156</v>
      </c>
    </row>
    <row r="690" spans="1:17" ht="14.4" customHeight="1" x14ac:dyDescent="0.3">
      <c r="A690" s="626" t="s">
        <v>1888</v>
      </c>
      <c r="B690" s="627" t="s">
        <v>1424</v>
      </c>
      <c r="C690" s="627" t="s">
        <v>1407</v>
      </c>
      <c r="D690" s="627" t="s">
        <v>1470</v>
      </c>
      <c r="E690" s="627" t="s">
        <v>1471</v>
      </c>
      <c r="F690" s="644"/>
      <c r="G690" s="644"/>
      <c r="H690" s="644"/>
      <c r="I690" s="644"/>
      <c r="J690" s="644"/>
      <c r="K690" s="644"/>
      <c r="L690" s="644"/>
      <c r="M690" s="644"/>
      <c r="N690" s="644">
        <v>1</v>
      </c>
      <c r="O690" s="644">
        <v>129</v>
      </c>
      <c r="P690" s="632"/>
      <c r="Q690" s="645">
        <v>129</v>
      </c>
    </row>
    <row r="691" spans="1:17" ht="14.4" customHeight="1" x14ac:dyDescent="0.3">
      <c r="A691" s="626" t="s">
        <v>1888</v>
      </c>
      <c r="B691" s="627" t="s">
        <v>1424</v>
      </c>
      <c r="C691" s="627" t="s">
        <v>1407</v>
      </c>
      <c r="D691" s="627" t="s">
        <v>1478</v>
      </c>
      <c r="E691" s="627" t="s">
        <v>1479</v>
      </c>
      <c r="F691" s="644">
        <v>6</v>
      </c>
      <c r="G691" s="644">
        <v>1350</v>
      </c>
      <c r="H691" s="644">
        <v>1</v>
      </c>
      <c r="I691" s="644">
        <v>225</v>
      </c>
      <c r="J691" s="644">
        <v>3</v>
      </c>
      <c r="K691" s="644">
        <v>678</v>
      </c>
      <c r="L691" s="644">
        <v>0.50222222222222224</v>
      </c>
      <c r="M691" s="644">
        <v>226</v>
      </c>
      <c r="N691" s="644">
        <v>3</v>
      </c>
      <c r="O691" s="644">
        <v>681</v>
      </c>
      <c r="P691" s="632">
        <v>0.50444444444444447</v>
      </c>
      <c r="Q691" s="645">
        <v>227</v>
      </c>
    </row>
    <row r="692" spans="1:17" ht="14.4" customHeight="1" x14ac:dyDescent="0.3">
      <c r="A692" s="626" t="s">
        <v>1888</v>
      </c>
      <c r="B692" s="627" t="s">
        <v>1424</v>
      </c>
      <c r="C692" s="627" t="s">
        <v>1407</v>
      </c>
      <c r="D692" s="627" t="s">
        <v>1573</v>
      </c>
      <c r="E692" s="627" t="s">
        <v>1574</v>
      </c>
      <c r="F692" s="644"/>
      <c r="G692" s="644"/>
      <c r="H692" s="644"/>
      <c r="I692" s="644"/>
      <c r="J692" s="644">
        <v>1</v>
      </c>
      <c r="K692" s="644">
        <v>461</v>
      </c>
      <c r="L692" s="644"/>
      <c r="M692" s="644">
        <v>461</v>
      </c>
      <c r="N692" s="644"/>
      <c r="O692" s="644"/>
      <c r="P692" s="632"/>
      <c r="Q692" s="645"/>
    </row>
    <row r="693" spans="1:17" ht="14.4" customHeight="1" x14ac:dyDescent="0.3">
      <c r="A693" s="626" t="s">
        <v>1888</v>
      </c>
      <c r="B693" s="627" t="s">
        <v>1424</v>
      </c>
      <c r="C693" s="627" t="s">
        <v>1407</v>
      </c>
      <c r="D693" s="627" t="s">
        <v>1488</v>
      </c>
      <c r="E693" s="627" t="s">
        <v>1489</v>
      </c>
      <c r="F693" s="644">
        <v>1</v>
      </c>
      <c r="G693" s="644">
        <v>350</v>
      </c>
      <c r="H693" s="644">
        <v>1</v>
      </c>
      <c r="I693" s="644">
        <v>350</v>
      </c>
      <c r="J693" s="644"/>
      <c r="K693" s="644"/>
      <c r="L693" s="644"/>
      <c r="M693" s="644"/>
      <c r="N693" s="644"/>
      <c r="O693" s="644"/>
      <c r="P693" s="632"/>
      <c r="Q693" s="645"/>
    </row>
    <row r="694" spans="1:17" ht="14.4" customHeight="1" x14ac:dyDescent="0.3">
      <c r="A694" s="626" t="s">
        <v>1888</v>
      </c>
      <c r="B694" s="627" t="s">
        <v>1424</v>
      </c>
      <c r="C694" s="627" t="s">
        <v>1407</v>
      </c>
      <c r="D694" s="627" t="s">
        <v>1653</v>
      </c>
      <c r="E694" s="627" t="s">
        <v>1654</v>
      </c>
      <c r="F694" s="644">
        <v>1</v>
      </c>
      <c r="G694" s="644">
        <v>4576</v>
      </c>
      <c r="H694" s="644">
        <v>1</v>
      </c>
      <c r="I694" s="644">
        <v>4576</v>
      </c>
      <c r="J694" s="644"/>
      <c r="K694" s="644"/>
      <c r="L694" s="644"/>
      <c r="M694" s="644"/>
      <c r="N694" s="644"/>
      <c r="O694" s="644"/>
      <c r="P694" s="632"/>
      <c r="Q694" s="645"/>
    </row>
    <row r="695" spans="1:17" ht="14.4" customHeight="1" x14ac:dyDescent="0.3">
      <c r="A695" s="626" t="s">
        <v>1888</v>
      </c>
      <c r="B695" s="627" t="s">
        <v>1424</v>
      </c>
      <c r="C695" s="627" t="s">
        <v>1407</v>
      </c>
      <c r="D695" s="627" t="s">
        <v>1655</v>
      </c>
      <c r="E695" s="627" t="s">
        <v>1656</v>
      </c>
      <c r="F695" s="644">
        <v>3</v>
      </c>
      <c r="G695" s="644">
        <v>12492</v>
      </c>
      <c r="H695" s="644">
        <v>1</v>
      </c>
      <c r="I695" s="644">
        <v>4164</v>
      </c>
      <c r="J695" s="644">
        <v>5</v>
      </c>
      <c r="K695" s="644">
        <v>20830</v>
      </c>
      <c r="L695" s="644">
        <v>1.6674671789945565</v>
      </c>
      <c r="M695" s="644">
        <v>4166</v>
      </c>
      <c r="N695" s="644">
        <v>5</v>
      </c>
      <c r="O695" s="644">
        <v>20865</v>
      </c>
      <c r="P695" s="632">
        <v>1.6702689721421711</v>
      </c>
      <c r="Q695" s="645">
        <v>4173</v>
      </c>
    </row>
    <row r="696" spans="1:17" ht="14.4" customHeight="1" x14ac:dyDescent="0.3">
      <c r="A696" s="626" t="s">
        <v>1888</v>
      </c>
      <c r="B696" s="627" t="s">
        <v>1424</v>
      </c>
      <c r="C696" s="627" t="s">
        <v>1407</v>
      </c>
      <c r="D696" s="627" t="s">
        <v>1663</v>
      </c>
      <c r="E696" s="627" t="s">
        <v>1664</v>
      </c>
      <c r="F696" s="644">
        <v>9</v>
      </c>
      <c r="G696" s="644">
        <v>34740</v>
      </c>
      <c r="H696" s="644">
        <v>1</v>
      </c>
      <c r="I696" s="644">
        <v>3860</v>
      </c>
      <c r="J696" s="644">
        <v>6</v>
      </c>
      <c r="K696" s="644">
        <v>23172</v>
      </c>
      <c r="L696" s="644">
        <v>0.66701208981001725</v>
      </c>
      <c r="M696" s="644">
        <v>3862</v>
      </c>
      <c r="N696" s="644">
        <v>10</v>
      </c>
      <c r="O696" s="644">
        <v>38670</v>
      </c>
      <c r="P696" s="632">
        <v>1.113126079447323</v>
      </c>
      <c r="Q696" s="645">
        <v>3867</v>
      </c>
    </row>
    <row r="697" spans="1:17" ht="14.4" customHeight="1" x14ac:dyDescent="0.3">
      <c r="A697" s="626" t="s">
        <v>1888</v>
      </c>
      <c r="B697" s="627" t="s">
        <v>1424</v>
      </c>
      <c r="C697" s="627" t="s">
        <v>1407</v>
      </c>
      <c r="D697" s="627" t="s">
        <v>1496</v>
      </c>
      <c r="E697" s="627" t="s">
        <v>1497</v>
      </c>
      <c r="F697" s="644">
        <v>5</v>
      </c>
      <c r="G697" s="644">
        <v>6470</v>
      </c>
      <c r="H697" s="644">
        <v>1</v>
      </c>
      <c r="I697" s="644">
        <v>1294</v>
      </c>
      <c r="J697" s="644">
        <v>2</v>
      </c>
      <c r="K697" s="644">
        <v>2588</v>
      </c>
      <c r="L697" s="644">
        <v>0.4</v>
      </c>
      <c r="M697" s="644">
        <v>1294</v>
      </c>
      <c r="N697" s="644">
        <v>8</v>
      </c>
      <c r="O697" s="644">
        <v>10376</v>
      </c>
      <c r="P697" s="632">
        <v>1.6037094281298301</v>
      </c>
      <c r="Q697" s="645">
        <v>1297</v>
      </c>
    </row>
    <row r="698" spans="1:17" ht="14.4" customHeight="1" x14ac:dyDescent="0.3">
      <c r="A698" s="626" t="s">
        <v>1888</v>
      </c>
      <c r="B698" s="627" t="s">
        <v>1424</v>
      </c>
      <c r="C698" s="627" t="s">
        <v>1407</v>
      </c>
      <c r="D698" s="627" t="s">
        <v>1498</v>
      </c>
      <c r="E698" s="627" t="s">
        <v>1499</v>
      </c>
      <c r="F698" s="644">
        <v>3</v>
      </c>
      <c r="G698" s="644">
        <v>3534</v>
      </c>
      <c r="H698" s="644">
        <v>1</v>
      </c>
      <c r="I698" s="644">
        <v>1178</v>
      </c>
      <c r="J698" s="644">
        <v>2</v>
      </c>
      <c r="K698" s="644">
        <v>2356</v>
      </c>
      <c r="L698" s="644">
        <v>0.66666666666666663</v>
      </c>
      <c r="M698" s="644">
        <v>1178</v>
      </c>
      <c r="N698" s="644">
        <v>6</v>
      </c>
      <c r="O698" s="644">
        <v>7080</v>
      </c>
      <c r="P698" s="632">
        <v>2.0033955857385397</v>
      </c>
      <c r="Q698" s="645">
        <v>1180</v>
      </c>
    </row>
    <row r="699" spans="1:17" ht="14.4" customHeight="1" x14ac:dyDescent="0.3">
      <c r="A699" s="626" t="s">
        <v>1888</v>
      </c>
      <c r="B699" s="627" t="s">
        <v>1424</v>
      </c>
      <c r="C699" s="627" t="s">
        <v>1407</v>
      </c>
      <c r="D699" s="627" t="s">
        <v>1500</v>
      </c>
      <c r="E699" s="627" t="s">
        <v>1501</v>
      </c>
      <c r="F699" s="644">
        <v>3</v>
      </c>
      <c r="G699" s="644">
        <v>15471</v>
      </c>
      <c r="H699" s="644">
        <v>1</v>
      </c>
      <c r="I699" s="644">
        <v>5157</v>
      </c>
      <c r="J699" s="644">
        <v>4</v>
      </c>
      <c r="K699" s="644">
        <v>20632</v>
      </c>
      <c r="L699" s="644">
        <v>1.3335918815849008</v>
      </c>
      <c r="M699" s="644">
        <v>5158</v>
      </c>
      <c r="N699" s="644">
        <v>6</v>
      </c>
      <c r="O699" s="644">
        <v>30972</v>
      </c>
      <c r="P699" s="632">
        <v>2.001939111886756</v>
      </c>
      <c r="Q699" s="645">
        <v>5162</v>
      </c>
    </row>
    <row r="700" spans="1:17" ht="14.4" customHeight="1" x14ac:dyDescent="0.3">
      <c r="A700" s="626" t="s">
        <v>1888</v>
      </c>
      <c r="B700" s="627" t="s">
        <v>1424</v>
      </c>
      <c r="C700" s="627" t="s">
        <v>1407</v>
      </c>
      <c r="D700" s="627" t="s">
        <v>1504</v>
      </c>
      <c r="E700" s="627" t="s">
        <v>1505</v>
      </c>
      <c r="F700" s="644">
        <v>3</v>
      </c>
      <c r="G700" s="644">
        <v>16860</v>
      </c>
      <c r="H700" s="644">
        <v>1</v>
      </c>
      <c r="I700" s="644">
        <v>5620</v>
      </c>
      <c r="J700" s="644"/>
      <c r="K700" s="644"/>
      <c r="L700" s="644"/>
      <c r="M700" s="644"/>
      <c r="N700" s="644"/>
      <c r="O700" s="644"/>
      <c r="P700" s="632"/>
      <c r="Q700" s="645"/>
    </row>
    <row r="701" spans="1:17" ht="14.4" customHeight="1" x14ac:dyDescent="0.3">
      <c r="A701" s="626" t="s">
        <v>1888</v>
      </c>
      <c r="B701" s="627" t="s">
        <v>1424</v>
      </c>
      <c r="C701" s="627" t="s">
        <v>1407</v>
      </c>
      <c r="D701" s="627" t="s">
        <v>1508</v>
      </c>
      <c r="E701" s="627" t="s">
        <v>1509</v>
      </c>
      <c r="F701" s="644">
        <v>23</v>
      </c>
      <c r="G701" s="644">
        <v>4071</v>
      </c>
      <c r="H701" s="644">
        <v>1</v>
      </c>
      <c r="I701" s="644">
        <v>177</v>
      </c>
      <c r="J701" s="644">
        <v>13</v>
      </c>
      <c r="K701" s="644">
        <v>2314</v>
      </c>
      <c r="L701" s="644">
        <v>0.56841070989928766</v>
      </c>
      <c r="M701" s="644">
        <v>178</v>
      </c>
      <c r="N701" s="644">
        <v>7</v>
      </c>
      <c r="O701" s="644">
        <v>1253</v>
      </c>
      <c r="P701" s="632">
        <v>0.30778678457381481</v>
      </c>
      <c r="Q701" s="645">
        <v>179</v>
      </c>
    </row>
    <row r="702" spans="1:17" ht="14.4" customHeight="1" x14ac:dyDescent="0.3">
      <c r="A702" s="626" t="s">
        <v>1888</v>
      </c>
      <c r="B702" s="627" t="s">
        <v>1424</v>
      </c>
      <c r="C702" s="627" t="s">
        <v>1407</v>
      </c>
      <c r="D702" s="627" t="s">
        <v>1510</v>
      </c>
      <c r="E702" s="627" t="s">
        <v>1511</v>
      </c>
      <c r="F702" s="644">
        <v>2</v>
      </c>
      <c r="G702" s="644">
        <v>4098</v>
      </c>
      <c r="H702" s="644">
        <v>1</v>
      </c>
      <c r="I702" s="644">
        <v>2049</v>
      </c>
      <c r="J702" s="644">
        <v>1</v>
      </c>
      <c r="K702" s="644">
        <v>2050</v>
      </c>
      <c r="L702" s="644">
        <v>0.50024402147388969</v>
      </c>
      <c r="M702" s="644">
        <v>2050</v>
      </c>
      <c r="N702" s="644">
        <v>4</v>
      </c>
      <c r="O702" s="644">
        <v>8212</v>
      </c>
      <c r="P702" s="632">
        <v>2.003904343582235</v>
      </c>
      <c r="Q702" s="645">
        <v>2053</v>
      </c>
    </row>
    <row r="703" spans="1:17" ht="14.4" customHeight="1" x14ac:dyDescent="0.3">
      <c r="A703" s="626" t="s">
        <v>1888</v>
      </c>
      <c r="B703" s="627" t="s">
        <v>1424</v>
      </c>
      <c r="C703" s="627" t="s">
        <v>1407</v>
      </c>
      <c r="D703" s="627" t="s">
        <v>1518</v>
      </c>
      <c r="E703" s="627" t="s">
        <v>1519</v>
      </c>
      <c r="F703" s="644">
        <v>2</v>
      </c>
      <c r="G703" s="644">
        <v>10538</v>
      </c>
      <c r="H703" s="644">
        <v>1</v>
      </c>
      <c r="I703" s="644">
        <v>5269</v>
      </c>
      <c r="J703" s="644">
        <v>1</v>
      </c>
      <c r="K703" s="644">
        <v>5270</v>
      </c>
      <c r="L703" s="644">
        <v>0.5000948946669197</v>
      </c>
      <c r="M703" s="644">
        <v>5270</v>
      </c>
      <c r="N703" s="644">
        <v>7</v>
      </c>
      <c r="O703" s="644">
        <v>36918</v>
      </c>
      <c r="P703" s="632">
        <v>3.5033213133421901</v>
      </c>
      <c r="Q703" s="645">
        <v>5274</v>
      </c>
    </row>
    <row r="704" spans="1:17" ht="14.4" customHeight="1" x14ac:dyDescent="0.3">
      <c r="A704" s="626" t="s">
        <v>1888</v>
      </c>
      <c r="B704" s="627" t="s">
        <v>1424</v>
      </c>
      <c r="C704" s="627" t="s">
        <v>1407</v>
      </c>
      <c r="D704" s="627" t="s">
        <v>1530</v>
      </c>
      <c r="E704" s="627" t="s">
        <v>1531</v>
      </c>
      <c r="F704" s="644">
        <v>3</v>
      </c>
      <c r="G704" s="644">
        <v>612</v>
      </c>
      <c r="H704" s="644">
        <v>1</v>
      </c>
      <c r="I704" s="644">
        <v>204</v>
      </c>
      <c r="J704" s="644"/>
      <c r="K704" s="644"/>
      <c r="L704" s="644"/>
      <c r="M704" s="644"/>
      <c r="N704" s="644"/>
      <c r="O704" s="644"/>
      <c r="P704" s="632"/>
      <c r="Q704" s="645"/>
    </row>
    <row r="705" spans="1:17" ht="14.4" customHeight="1" x14ac:dyDescent="0.3">
      <c r="A705" s="626" t="s">
        <v>1888</v>
      </c>
      <c r="B705" s="627" t="s">
        <v>1424</v>
      </c>
      <c r="C705" s="627" t="s">
        <v>1407</v>
      </c>
      <c r="D705" s="627" t="s">
        <v>1536</v>
      </c>
      <c r="E705" s="627" t="s">
        <v>1537</v>
      </c>
      <c r="F705" s="644">
        <v>1</v>
      </c>
      <c r="G705" s="644">
        <v>163</v>
      </c>
      <c r="H705" s="644">
        <v>1</v>
      </c>
      <c r="I705" s="644">
        <v>163</v>
      </c>
      <c r="J705" s="644">
        <v>1</v>
      </c>
      <c r="K705" s="644">
        <v>163</v>
      </c>
      <c r="L705" s="644">
        <v>1</v>
      </c>
      <c r="M705" s="644">
        <v>163</v>
      </c>
      <c r="N705" s="644"/>
      <c r="O705" s="644"/>
      <c r="P705" s="632"/>
      <c r="Q705" s="645"/>
    </row>
    <row r="706" spans="1:17" ht="14.4" customHeight="1" x14ac:dyDescent="0.3">
      <c r="A706" s="626" t="s">
        <v>1888</v>
      </c>
      <c r="B706" s="627" t="s">
        <v>1424</v>
      </c>
      <c r="C706" s="627" t="s">
        <v>1407</v>
      </c>
      <c r="D706" s="627" t="s">
        <v>1540</v>
      </c>
      <c r="E706" s="627" t="s">
        <v>1541</v>
      </c>
      <c r="F706" s="644">
        <v>10</v>
      </c>
      <c r="G706" s="644">
        <v>21550</v>
      </c>
      <c r="H706" s="644">
        <v>1</v>
      </c>
      <c r="I706" s="644">
        <v>2155</v>
      </c>
      <c r="J706" s="644">
        <v>8</v>
      </c>
      <c r="K706" s="644">
        <v>17248</v>
      </c>
      <c r="L706" s="644">
        <v>0.80037122969837582</v>
      </c>
      <c r="M706" s="644">
        <v>2156</v>
      </c>
      <c r="N706" s="644">
        <v>6</v>
      </c>
      <c r="O706" s="644">
        <v>12954</v>
      </c>
      <c r="P706" s="632">
        <v>0.60111368909512763</v>
      </c>
      <c r="Q706" s="645">
        <v>2159</v>
      </c>
    </row>
    <row r="707" spans="1:17" ht="14.4" customHeight="1" x14ac:dyDescent="0.3">
      <c r="A707" s="626" t="s">
        <v>1888</v>
      </c>
      <c r="B707" s="627" t="s">
        <v>1424</v>
      </c>
      <c r="C707" s="627" t="s">
        <v>1407</v>
      </c>
      <c r="D707" s="627" t="s">
        <v>1675</v>
      </c>
      <c r="E707" s="627" t="s">
        <v>1664</v>
      </c>
      <c r="F707" s="644">
        <v>10</v>
      </c>
      <c r="G707" s="644">
        <v>18890</v>
      </c>
      <c r="H707" s="644">
        <v>1</v>
      </c>
      <c r="I707" s="644">
        <v>1889</v>
      </c>
      <c r="J707" s="644">
        <v>10</v>
      </c>
      <c r="K707" s="644">
        <v>18890</v>
      </c>
      <c r="L707" s="644">
        <v>1</v>
      </c>
      <c r="M707" s="644">
        <v>1889</v>
      </c>
      <c r="N707" s="644">
        <v>10</v>
      </c>
      <c r="O707" s="644">
        <v>18920</v>
      </c>
      <c r="P707" s="632">
        <v>1.0015881418740074</v>
      </c>
      <c r="Q707" s="645">
        <v>1892</v>
      </c>
    </row>
    <row r="708" spans="1:17" ht="14.4" customHeight="1" x14ac:dyDescent="0.3">
      <c r="A708" s="626" t="s">
        <v>1888</v>
      </c>
      <c r="B708" s="627" t="s">
        <v>1424</v>
      </c>
      <c r="C708" s="627" t="s">
        <v>1407</v>
      </c>
      <c r="D708" s="627" t="s">
        <v>1732</v>
      </c>
      <c r="E708" s="627" t="s">
        <v>1733</v>
      </c>
      <c r="F708" s="644">
        <v>1</v>
      </c>
      <c r="G708" s="644">
        <v>9838</v>
      </c>
      <c r="H708" s="644">
        <v>1</v>
      </c>
      <c r="I708" s="644">
        <v>9838</v>
      </c>
      <c r="J708" s="644"/>
      <c r="K708" s="644"/>
      <c r="L708" s="644"/>
      <c r="M708" s="644"/>
      <c r="N708" s="644"/>
      <c r="O708" s="644"/>
      <c r="P708" s="632"/>
      <c r="Q708" s="645"/>
    </row>
    <row r="709" spans="1:17" ht="14.4" customHeight="1" x14ac:dyDescent="0.3">
      <c r="A709" s="626" t="s">
        <v>1888</v>
      </c>
      <c r="B709" s="627" t="s">
        <v>1424</v>
      </c>
      <c r="C709" s="627" t="s">
        <v>1407</v>
      </c>
      <c r="D709" s="627" t="s">
        <v>1546</v>
      </c>
      <c r="E709" s="627" t="s">
        <v>1547</v>
      </c>
      <c r="F709" s="644">
        <v>9</v>
      </c>
      <c r="G709" s="644">
        <v>76140</v>
      </c>
      <c r="H709" s="644">
        <v>1</v>
      </c>
      <c r="I709" s="644">
        <v>8460</v>
      </c>
      <c r="J709" s="644">
        <v>8</v>
      </c>
      <c r="K709" s="644">
        <v>67696</v>
      </c>
      <c r="L709" s="644">
        <v>0.88909902810612029</v>
      </c>
      <c r="M709" s="644">
        <v>8462</v>
      </c>
      <c r="N709" s="644">
        <v>9</v>
      </c>
      <c r="O709" s="644">
        <v>76230</v>
      </c>
      <c r="P709" s="632">
        <v>1.0011820330969268</v>
      </c>
      <c r="Q709" s="645">
        <v>8470</v>
      </c>
    </row>
    <row r="710" spans="1:17" ht="14.4" customHeight="1" x14ac:dyDescent="0.3">
      <c r="A710" s="626" t="s">
        <v>1400</v>
      </c>
      <c r="B710" s="627" t="s">
        <v>1424</v>
      </c>
      <c r="C710" s="627" t="s">
        <v>1425</v>
      </c>
      <c r="D710" s="627" t="s">
        <v>1560</v>
      </c>
      <c r="E710" s="627" t="s">
        <v>656</v>
      </c>
      <c r="F710" s="644">
        <v>0.02</v>
      </c>
      <c r="G710" s="644">
        <v>98.87</v>
      </c>
      <c r="H710" s="644">
        <v>1</v>
      </c>
      <c r="I710" s="644">
        <v>4943.5</v>
      </c>
      <c r="J710" s="644"/>
      <c r="K710" s="644"/>
      <c r="L710" s="644"/>
      <c r="M710" s="644"/>
      <c r="N710" s="644">
        <v>0.04</v>
      </c>
      <c r="O710" s="644">
        <v>194.53</v>
      </c>
      <c r="P710" s="632">
        <v>1.9675331243046423</v>
      </c>
      <c r="Q710" s="645">
        <v>4863.25</v>
      </c>
    </row>
    <row r="711" spans="1:17" ht="14.4" customHeight="1" x14ac:dyDescent="0.3">
      <c r="A711" s="626" t="s">
        <v>1400</v>
      </c>
      <c r="B711" s="627" t="s">
        <v>1424</v>
      </c>
      <c r="C711" s="627" t="s">
        <v>1425</v>
      </c>
      <c r="D711" s="627" t="s">
        <v>1434</v>
      </c>
      <c r="E711" s="627" t="s">
        <v>565</v>
      </c>
      <c r="F711" s="644"/>
      <c r="G711" s="644"/>
      <c r="H711" s="644"/>
      <c r="I711" s="644"/>
      <c r="J711" s="644"/>
      <c r="K711" s="644"/>
      <c r="L711" s="644"/>
      <c r="M711" s="644"/>
      <c r="N711" s="644">
        <v>0.1</v>
      </c>
      <c r="O711" s="644">
        <v>51.7</v>
      </c>
      <c r="P711" s="632"/>
      <c r="Q711" s="645">
        <v>517</v>
      </c>
    </row>
    <row r="712" spans="1:17" ht="14.4" customHeight="1" x14ac:dyDescent="0.3">
      <c r="A712" s="626" t="s">
        <v>1400</v>
      </c>
      <c r="B712" s="627" t="s">
        <v>1424</v>
      </c>
      <c r="C712" s="627" t="s">
        <v>1425</v>
      </c>
      <c r="D712" s="627" t="s">
        <v>1436</v>
      </c>
      <c r="E712" s="627" t="s">
        <v>1437</v>
      </c>
      <c r="F712" s="644">
        <v>0.05</v>
      </c>
      <c r="G712" s="644">
        <v>227.38</v>
      </c>
      <c r="H712" s="644">
        <v>1</v>
      </c>
      <c r="I712" s="644">
        <v>4547.5999999999995</v>
      </c>
      <c r="J712" s="644"/>
      <c r="K712" s="644"/>
      <c r="L712" s="644"/>
      <c r="M712" s="644"/>
      <c r="N712" s="644"/>
      <c r="O712" s="644"/>
      <c r="P712" s="632"/>
      <c r="Q712" s="645"/>
    </row>
    <row r="713" spans="1:17" ht="14.4" customHeight="1" x14ac:dyDescent="0.3">
      <c r="A713" s="626" t="s">
        <v>1400</v>
      </c>
      <c r="B713" s="627" t="s">
        <v>1424</v>
      </c>
      <c r="C713" s="627" t="s">
        <v>1425</v>
      </c>
      <c r="D713" s="627" t="s">
        <v>1438</v>
      </c>
      <c r="E713" s="627" t="s">
        <v>1437</v>
      </c>
      <c r="F713" s="644">
        <v>0.06</v>
      </c>
      <c r="G713" s="644">
        <v>545.71</v>
      </c>
      <c r="H713" s="644">
        <v>1</v>
      </c>
      <c r="I713" s="644">
        <v>9095.1666666666679</v>
      </c>
      <c r="J713" s="644">
        <v>6.0000000000000005E-2</v>
      </c>
      <c r="K713" s="644">
        <v>500.22999999999996</v>
      </c>
      <c r="L713" s="644">
        <v>0.91665903135364923</v>
      </c>
      <c r="M713" s="644">
        <v>8337.1666666666661</v>
      </c>
      <c r="N713" s="644"/>
      <c r="O713" s="644"/>
      <c r="P713" s="632"/>
      <c r="Q713" s="645"/>
    </row>
    <row r="714" spans="1:17" ht="14.4" customHeight="1" x14ac:dyDescent="0.3">
      <c r="A714" s="626" t="s">
        <v>1400</v>
      </c>
      <c r="B714" s="627" t="s">
        <v>1424</v>
      </c>
      <c r="C714" s="627" t="s">
        <v>1425</v>
      </c>
      <c r="D714" s="627" t="s">
        <v>1441</v>
      </c>
      <c r="E714" s="627" t="s">
        <v>1437</v>
      </c>
      <c r="F714" s="644"/>
      <c r="G714" s="644"/>
      <c r="H714" s="644"/>
      <c r="I714" s="644"/>
      <c r="J714" s="644">
        <v>0.1</v>
      </c>
      <c r="K714" s="644">
        <v>181.9</v>
      </c>
      <c r="L714" s="644"/>
      <c r="M714" s="644">
        <v>1819</v>
      </c>
      <c r="N714" s="644"/>
      <c r="O714" s="644"/>
      <c r="P714" s="632"/>
      <c r="Q714" s="645"/>
    </row>
    <row r="715" spans="1:17" ht="14.4" customHeight="1" x14ac:dyDescent="0.3">
      <c r="A715" s="626" t="s">
        <v>1400</v>
      </c>
      <c r="B715" s="627" t="s">
        <v>1424</v>
      </c>
      <c r="C715" s="627" t="s">
        <v>1425</v>
      </c>
      <c r="D715" s="627" t="s">
        <v>1447</v>
      </c>
      <c r="E715" s="627" t="s">
        <v>1437</v>
      </c>
      <c r="F715" s="644"/>
      <c r="G715" s="644"/>
      <c r="H715" s="644"/>
      <c r="I715" s="644"/>
      <c r="J715" s="644"/>
      <c r="K715" s="644"/>
      <c r="L715" s="644"/>
      <c r="M715" s="644"/>
      <c r="N715" s="644">
        <v>0.03</v>
      </c>
      <c r="O715" s="644">
        <v>49.18</v>
      </c>
      <c r="P715" s="632"/>
      <c r="Q715" s="645">
        <v>1639.3333333333335</v>
      </c>
    </row>
    <row r="716" spans="1:17" ht="14.4" customHeight="1" x14ac:dyDescent="0.3">
      <c r="A716" s="626" t="s">
        <v>1400</v>
      </c>
      <c r="B716" s="627" t="s">
        <v>1424</v>
      </c>
      <c r="C716" s="627" t="s">
        <v>1425</v>
      </c>
      <c r="D716" s="627" t="s">
        <v>1450</v>
      </c>
      <c r="E716" s="627" t="s">
        <v>1440</v>
      </c>
      <c r="F716" s="644"/>
      <c r="G716" s="644"/>
      <c r="H716" s="644"/>
      <c r="I716" s="644"/>
      <c r="J716" s="644"/>
      <c r="K716" s="644"/>
      <c r="L716" s="644"/>
      <c r="M716" s="644"/>
      <c r="N716" s="644">
        <v>0.05</v>
      </c>
      <c r="O716" s="644">
        <v>26.62</v>
      </c>
      <c r="P716" s="632"/>
      <c r="Q716" s="645">
        <v>532.4</v>
      </c>
    </row>
    <row r="717" spans="1:17" ht="14.4" customHeight="1" x14ac:dyDescent="0.3">
      <c r="A717" s="626" t="s">
        <v>1400</v>
      </c>
      <c r="B717" s="627" t="s">
        <v>1424</v>
      </c>
      <c r="C717" s="627" t="s">
        <v>1425</v>
      </c>
      <c r="D717" s="627" t="s">
        <v>1451</v>
      </c>
      <c r="E717" s="627" t="s">
        <v>1437</v>
      </c>
      <c r="F717" s="644"/>
      <c r="G717" s="644"/>
      <c r="H717" s="644"/>
      <c r="I717" s="644"/>
      <c r="J717" s="644"/>
      <c r="K717" s="644"/>
      <c r="L717" s="644"/>
      <c r="M717" s="644"/>
      <c r="N717" s="644">
        <v>0.06</v>
      </c>
      <c r="O717" s="644">
        <v>196.56</v>
      </c>
      <c r="P717" s="632"/>
      <c r="Q717" s="645">
        <v>3276</v>
      </c>
    </row>
    <row r="718" spans="1:17" ht="14.4" customHeight="1" x14ac:dyDescent="0.3">
      <c r="A718" s="626" t="s">
        <v>1400</v>
      </c>
      <c r="B718" s="627" t="s">
        <v>1424</v>
      </c>
      <c r="C718" s="627" t="s">
        <v>1407</v>
      </c>
      <c r="D718" s="627" t="s">
        <v>1468</v>
      </c>
      <c r="E718" s="627" t="s">
        <v>1469</v>
      </c>
      <c r="F718" s="644">
        <v>1</v>
      </c>
      <c r="G718" s="644">
        <v>187</v>
      </c>
      <c r="H718" s="644">
        <v>1</v>
      </c>
      <c r="I718" s="644">
        <v>187</v>
      </c>
      <c r="J718" s="644"/>
      <c r="K718" s="644"/>
      <c r="L718" s="644"/>
      <c r="M718" s="644"/>
      <c r="N718" s="644"/>
      <c r="O718" s="644"/>
      <c r="P718" s="632"/>
      <c r="Q718" s="645"/>
    </row>
    <row r="719" spans="1:17" ht="14.4" customHeight="1" x14ac:dyDescent="0.3">
      <c r="A719" s="626" t="s">
        <v>1400</v>
      </c>
      <c r="B719" s="627" t="s">
        <v>1424</v>
      </c>
      <c r="C719" s="627" t="s">
        <v>1407</v>
      </c>
      <c r="D719" s="627" t="s">
        <v>1472</v>
      </c>
      <c r="E719" s="627" t="s">
        <v>1473</v>
      </c>
      <c r="F719" s="644">
        <v>8</v>
      </c>
      <c r="G719" s="644">
        <v>1784</v>
      </c>
      <c r="H719" s="644">
        <v>1</v>
      </c>
      <c r="I719" s="644">
        <v>223</v>
      </c>
      <c r="J719" s="644">
        <v>3</v>
      </c>
      <c r="K719" s="644">
        <v>672</v>
      </c>
      <c r="L719" s="644">
        <v>0.37668161434977576</v>
      </c>
      <c r="M719" s="644">
        <v>224</v>
      </c>
      <c r="N719" s="644">
        <v>1</v>
      </c>
      <c r="O719" s="644">
        <v>225</v>
      </c>
      <c r="P719" s="632">
        <v>0.12612107623318386</v>
      </c>
      <c r="Q719" s="645">
        <v>225</v>
      </c>
    </row>
    <row r="720" spans="1:17" ht="14.4" customHeight="1" x14ac:dyDescent="0.3">
      <c r="A720" s="626" t="s">
        <v>1400</v>
      </c>
      <c r="B720" s="627" t="s">
        <v>1424</v>
      </c>
      <c r="C720" s="627" t="s">
        <v>1407</v>
      </c>
      <c r="D720" s="627" t="s">
        <v>1478</v>
      </c>
      <c r="E720" s="627" t="s">
        <v>1479</v>
      </c>
      <c r="F720" s="644">
        <v>9</v>
      </c>
      <c r="G720" s="644">
        <v>2025</v>
      </c>
      <c r="H720" s="644">
        <v>1</v>
      </c>
      <c r="I720" s="644">
        <v>225</v>
      </c>
      <c r="J720" s="644">
        <v>5</v>
      </c>
      <c r="K720" s="644">
        <v>1130</v>
      </c>
      <c r="L720" s="644">
        <v>0.55802469135802468</v>
      </c>
      <c r="M720" s="644">
        <v>226</v>
      </c>
      <c r="N720" s="644">
        <v>6</v>
      </c>
      <c r="O720" s="644">
        <v>1362</v>
      </c>
      <c r="P720" s="632">
        <v>0.67259259259259263</v>
      </c>
      <c r="Q720" s="645">
        <v>227</v>
      </c>
    </row>
    <row r="721" spans="1:17" ht="14.4" customHeight="1" x14ac:dyDescent="0.3">
      <c r="A721" s="626" t="s">
        <v>1400</v>
      </c>
      <c r="B721" s="627" t="s">
        <v>1424</v>
      </c>
      <c r="C721" s="627" t="s">
        <v>1407</v>
      </c>
      <c r="D721" s="627" t="s">
        <v>1573</v>
      </c>
      <c r="E721" s="627" t="s">
        <v>1574</v>
      </c>
      <c r="F721" s="644"/>
      <c r="G721" s="644"/>
      <c r="H721" s="644"/>
      <c r="I721" s="644"/>
      <c r="J721" s="644">
        <v>1</v>
      </c>
      <c r="K721" s="644">
        <v>461</v>
      </c>
      <c r="L721" s="644"/>
      <c r="M721" s="644">
        <v>461</v>
      </c>
      <c r="N721" s="644">
        <v>1</v>
      </c>
      <c r="O721" s="644">
        <v>462</v>
      </c>
      <c r="P721" s="632"/>
      <c r="Q721" s="645">
        <v>462</v>
      </c>
    </row>
    <row r="722" spans="1:17" ht="14.4" customHeight="1" x14ac:dyDescent="0.3">
      <c r="A722" s="626" t="s">
        <v>1400</v>
      </c>
      <c r="B722" s="627" t="s">
        <v>1424</v>
      </c>
      <c r="C722" s="627" t="s">
        <v>1407</v>
      </c>
      <c r="D722" s="627" t="s">
        <v>1500</v>
      </c>
      <c r="E722" s="627" t="s">
        <v>1501</v>
      </c>
      <c r="F722" s="644">
        <v>4</v>
      </c>
      <c r="G722" s="644">
        <v>20628</v>
      </c>
      <c r="H722" s="644">
        <v>1</v>
      </c>
      <c r="I722" s="644">
        <v>5157</v>
      </c>
      <c r="J722" s="644">
        <v>11</v>
      </c>
      <c r="K722" s="644">
        <v>56738</v>
      </c>
      <c r="L722" s="644">
        <v>2.750533255768858</v>
      </c>
      <c r="M722" s="644">
        <v>5158</v>
      </c>
      <c r="N722" s="644">
        <v>2</v>
      </c>
      <c r="O722" s="644">
        <v>10324</v>
      </c>
      <c r="P722" s="632">
        <v>0.500484777971689</v>
      </c>
      <c r="Q722" s="645">
        <v>5162</v>
      </c>
    </row>
    <row r="723" spans="1:17" ht="14.4" customHeight="1" x14ac:dyDescent="0.3">
      <c r="A723" s="626" t="s">
        <v>1400</v>
      </c>
      <c r="B723" s="627" t="s">
        <v>1424</v>
      </c>
      <c r="C723" s="627" t="s">
        <v>1407</v>
      </c>
      <c r="D723" s="627" t="s">
        <v>1508</v>
      </c>
      <c r="E723" s="627" t="s">
        <v>1509</v>
      </c>
      <c r="F723" s="644">
        <v>61</v>
      </c>
      <c r="G723" s="644">
        <v>10797</v>
      </c>
      <c r="H723" s="644">
        <v>1</v>
      </c>
      <c r="I723" s="644">
        <v>177</v>
      </c>
      <c r="J723" s="644">
        <v>51</v>
      </c>
      <c r="K723" s="644">
        <v>9078</v>
      </c>
      <c r="L723" s="644">
        <v>0.84078910808557927</v>
      </c>
      <c r="M723" s="644">
        <v>178</v>
      </c>
      <c r="N723" s="644">
        <v>28</v>
      </c>
      <c r="O723" s="644">
        <v>5012</v>
      </c>
      <c r="P723" s="632">
        <v>0.46420301935722885</v>
      </c>
      <c r="Q723" s="645">
        <v>179</v>
      </c>
    </row>
    <row r="724" spans="1:17" ht="14.4" customHeight="1" x14ac:dyDescent="0.3">
      <c r="A724" s="626" t="s">
        <v>1400</v>
      </c>
      <c r="B724" s="627" t="s">
        <v>1424</v>
      </c>
      <c r="C724" s="627" t="s">
        <v>1407</v>
      </c>
      <c r="D724" s="627" t="s">
        <v>1516</v>
      </c>
      <c r="E724" s="627" t="s">
        <v>1517</v>
      </c>
      <c r="F724" s="644">
        <v>2</v>
      </c>
      <c r="G724" s="644">
        <v>5474</v>
      </c>
      <c r="H724" s="644">
        <v>1</v>
      </c>
      <c r="I724" s="644">
        <v>2737</v>
      </c>
      <c r="J724" s="644">
        <v>6</v>
      </c>
      <c r="K724" s="644">
        <v>16422</v>
      </c>
      <c r="L724" s="644">
        <v>3</v>
      </c>
      <c r="M724" s="644">
        <v>2737</v>
      </c>
      <c r="N724" s="644">
        <v>2</v>
      </c>
      <c r="O724" s="644">
        <v>5480</v>
      </c>
      <c r="P724" s="632">
        <v>1.0010960906101571</v>
      </c>
      <c r="Q724" s="645">
        <v>2740</v>
      </c>
    </row>
    <row r="725" spans="1:17" ht="14.4" customHeight="1" x14ac:dyDescent="0.3">
      <c r="A725" s="626" t="s">
        <v>1400</v>
      </c>
      <c r="B725" s="627" t="s">
        <v>1424</v>
      </c>
      <c r="C725" s="627" t="s">
        <v>1407</v>
      </c>
      <c r="D725" s="627" t="s">
        <v>1518</v>
      </c>
      <c r="E725" s="627" t="s">
        <v>1519</v>
      </c>
      <c r="F725" s="644"/>
      <c r="G725" s="644"/>
      <c r="H725" s="644"/>
      <c r="I725" s="644"/>
      <c r="J725" s="644">
        <v>1</v>
      </c>
      <c r="K725" s="644">
        <v>5270</v>
      </c>
      <c r="L725" s="644"/>
      <c r="M725" s="644">
        <v>5270</v>
      </c>
      <c r="N725" s="644">
        <v>1</v>
      </c>
      <c r="O725" s="644">
        <v>5274</v>
      </c>
      <c r="P725" s="632"/>
      <c r="Q725" s="645">
        <v>5274</v>
      </c>
    </row>
    <row r="726" spans="1:17" ht="14.4" customHeight="1" x14ac:dyDescent="0.3">
      <c r="A726" s="626" t="s">
        <v>1400</v>
      </c>
      <c r="B726" s="627" t="s">
        <v>1424</v>
      </c>
      <c r="C726" s="627" t="s">
        <v>1407</v>
      </c>
      <c r="D726" s="627" t="s">
        <v>1522</v>
      </c>
      <c r="E726" s="627" t="s">
        <v>1523</v>
      </c>
      <c r="F726" s="644">
        <v>2</v>
      </c>
      <c r="G726" s="644">
        <v>1350</v>
      </c>
      <c r="H726" s="644">
        <v>1</v>
      </c>
      <c r="I726" s="644">
        <v>675</v>
      </c>
      <c r="J726" s="644">
        <v>1</v>
      </c>
      <c r="K726" s="644">
        <v>675</v>
      </c>
      <c r="L726" s="644">
        <v>0.5</v>
      </c>
      <c r="M726" s="644">
        <v>675</v>
      </c>
      <c r="N726" s="644"/>
      <c r="O726" s="644"/>
      <c r="P726" s="632"/>
      <c r="Q726" s="645"/>
    </row>
    <row r="727" spans="1:17" ht="14.4" customHeight="1" x14ac:dyDescent="0.3">
      <c r="A727" s="626" t="s">
        <v>1400</v>
      </c>
      <c r="B727" s="627" t="s">
        <v>1424</v>
      </c>
      <c r="C727" s="627" t="s">
        <v>1407</v>
      </c>
      <c r="D727" s="627" t="s">
        <v>1579</v>
      </c>
      <c r="E727" s="627" t="s">
        <v>1580</v>
      </c>
      <c r="F727" s="644"/>
      <c r="G727" s="644"/>
      <c r="H727" s="644"/>
      <c r="I727" s="644"/>
      <c r="J727" s="644">
        <v>1</v>
      </c>
      <c r="K727" s="644">
        <v>569</v>
      </c>
      <c r="L727" s="644"/>
      <c r="M727" s="644">
        <v>569</v>
      </c>
      <c r="N727" s="644">
        <v>1</v>
      </c>
      <c r="O727" s="644">
        <v>571</v>
      </c>
      <c r="P727" s="632"/>
      <c r="Q727" s="645">
        <v>571</v>
      </c>
    </row>
    <row r="728" spans="1:17" ht="14.4" customHeight="1" x14ac:dyDescent="0.3">
      <c r="A728" s="626" t="s">
        <v>1400</v>
      </c>
      <c r="B728" s="627" t="s">
        <v>1424</v>
      </c>
      <c r="C728" s="627" t="s">
        <v>1407</v>
      </c>
      <c r="D728" s="627" t="s">
        <v>1526</v>
      </c>
      <c r="E728" s="627" t="s">
        <v>1527</v>
      </c>
      <c r="F728" s="644"/>
      <c r="G728" s="644"/>
      <c r="H728" s="644"/>
      <c r="I728" s="644"/>
      <c r="J728" s="644"/>
      <c r="K728" s="644"/>
      <c r="L728" s="644"/>
      <c r="M728" s="644"/>
      <c r="N728" s="644">
        <v>1</v>
      </c>
      <c r="O728" s="644">
        <v>156</v>
      </c>
      <c r="P728" s="632"/>
      <c r="Q728" s="645">
        <v>156</v>
      </c>
    </row>
    <row r="729" spans="1:17" ht="14.4" customHeight="1" x14ac:dyDescent="0.3">
      <c r="A729" s="626" t="s">
        <v>1400</v>
      </c>
      <c r="B729" s="627" t="s">
        <v>1424</v>
      </c>
      <c r="C729" s="627" t="s">
        <v>1407</v>
      </c>
      <c r="D729" s="627" t="s">
        <v>1544</v>
      </c>
      <c r="E729" s="627" t="s">
        <v>1545</v>
      </c>
      <c r="F729" s="644">
        <v>1</v>
      </c>
      <c r="G729" s="644">
        <v>934</v>
      </c>
      <c r="H729" s="644">
        <v>1</v>
      </c>
      <c r="I729" s="644">
        <v>934</v>
      </c>
      <c r="J729" s="644">
        <v>2</v>
      </c>
      <c r="K729" s="644">
        <v>1870</v>
      </c>
      <c r="L729" s="644">
        <v>2.0021413276231264</v>
      </c>
      <c r="M729" s="644">
        <v>935</v>
      </c>
      <c r="N729" s="644">
        <v>2</v>
      </c>
      <c r="O729" s="644">
        <v>1876</v>
      </c>
      <c r="P729" s="632">
        <v>2.0085653104925054</v>
      </c>
      <c r="Q729" s="645">
        <v>938</v>
      </c>
    </row>
    <row r="730" spans="1:17" ht="14.4" customHeight="1" x14ac:dyDescent="0.3">
      <c r="A730" s="626" t="s">
        <v>1892</v>
      </c>
      <c r="B730" s="627" t="s">
        <v>1424</v>
      </c>
      <c r="C730" s="627" t="s">
        <v>1425</v>
      </c>
      <c r="D730" s="627" t="s">
        <v>1560</v>
      </c>
      <c r="E730" s="627" t="s">
        <v>656</v>
      </c>
      <c r="F730" s="644">
        <v>0.16</v>
      </c>
      <c r="G730" s="644">
        <v>791.03</v>
      </c>
      <c r="H730" s="644">
        <v>1</v>
      </c>
      <c r="I730" s="644">
        <v>4943.9375</v>
      </c>
      <c r="J730" s="644">
        <v>0.2</v>
      </c>
      <c r="K730" s="644">
        <v>988.78</v>
      </c>
      <c r="L730" s="644">
        <v>1.2499905186908209</v>
      </c>
      <c r="M730" s="644">
        <v>4943.8999999999996</v>
      </c>
      <c r="N730" s="644">
        <v>0.12000000000000001</v>
      </c>
      <c r="O730" s="644">
        <v>583.57000000000005</v>
      </c>
      <c r="P730" s="632">
        <v>0.73773434635854529</v>
      </c>
      <c r="Q730" s="645">
        <v>4863.083333333333</v>
      </c>
    </row>
    <row r="731" spans="1:17" ht="14.4" customHeight="1" x14ac:dyDescent="0.3">
      <c r="A731" s="626" t="s">
        <v>1892</v>
      </c>
      <c r="B731" s="627" t="s">
        <v>1424</v>
      </c>
      <c r="C731" s="627" t="s">
        <v>1425</v>
      </c>
      <c r="D731" s="627" t="s">
        <v>1430</v>
      </c>
      <c r="E731" s="627" t="s">
        <v>1431</v>
      </c>
      <c r="F731" s="644">
        <v>0.7</v>
      </c>
      <c r="G731" s="644">
        <v>703.38</v>
      </c>
      <c r="H731" s="644">
        <v>1</v>
      </c>
      <c r="I731" s="644">
        <v>1004.8285714285715</v>
      </c>
      <c r="J731" s="644"/>
      <c r="K731" s="644"/>
      <c r="L731" s="644"/>
      <c r="M731" s="644"/>
      <c r="N731" s="644"/>
      <c r="O731" s="644"/>
      <c r="P731" s="632"/>
      <c r="Q731" s="645"/>
    </row>
    <row r="732" spans="1:17" ht="14.4" customHeight="1" x14ac:dyDescent="0.3">
      <c r="A732" s="626" t="s">
        <v>1892</v>
      </c>
      <c r="B732" s="627" t="s">
        <v>1424</v>
      </c>
      <c r="C732" s="627" t="s">
        <v>1425</v>
      </c>
      <c r="D732" s="627" t="s">
        <v>1432</v>
      </c>
      <c r="E732" s="627" t="s">
        <v>656</v>
      </c>
      <c r="F732" s="644">
        <v>0.1</v>
      </c>
      <c r="G732" s="644">
        <v>988.79</v>
      </c>
      <c r="H732" s="644">
        <v>1</v>
      </c>
      <c r="I732" s="644">
        <v>9887.9</v>
      </c>
      <c r="J732" s="644">
        <v>9.0000000000000011E-2</v>
      </c>
      <c r="K732" s="644">
        <v>840.45</v>
      </c>
      <c r="L732" s="644">
        <v>0.8499782562525916</v>
      </c>
      <c r="M732" s="644">
        <v>9338.3333333333321</v>
      </c>
      <c r="N732" s="644">
        <v>0.24000000000000002</v>
      </c>
      <c r="O732" s="644">
        <v>2099.8100000000004</v>
      </c>
      <c r="P732" s="632">
        <v>2.1236157323597533</v>
      </c>
      <c r="Q732" s="645">
        <v>8749.2083333333339</v>
      </c>
    </row>
    <row r="733" spans="1:17" ht="14.4" customHeight="1" x14ac:dyDescent="0.3">
      <c r="A733" s="626" t="s">
        <v>1892</v>
      </c>
      <c r="B733" s="627" t="s">
        <v>1424</v>
      </c>
      <c r="C733" s="627" t="s">
        <v>1425</v>
      </c>
      <c r="D733" s="627" t="s">
        <v>1893</v>
      </c>
      <c r="E733" s="627" t="s">
        <v>656</v>
      </c>
      <c r="F733" s="644"/>
      <c r="G733" s="644"/>
      <c r="H733" s="644"/>
      <c r="I733" s="644"/>
      <c r="J733" s="644">
        <v>0.05</v>
      </c>
      <c r="K733" s="644">
        <v>222.46</v>
      </c>
      <c r="L733" s="644"/>
      <c r="M733" s="644">
        <v>4449.2</v>
      </c>
      <c r="N733" s="644"/>
      <c r="O733" s="644"/>
      <c r="P733" s="632"/>
      <c r="Q733" s="645"/>
    </row>
    <row r="734" spans="1:17" ht="14.4" customHeight="1" x14ac:dyDescent="0.3">
      <c r="A734" s="626" t="s">
        <v>1892</v>
      </c>
      <c r="B734" s="627" t="s">
        <v>1424</v>
      </c>
      <c r="C734" s="627" t="s">
        <v>1425</v>
      </c>
      <c r="D734" s="627" t="s">
        <v>1434</v>
      </c>
      <c r="E734" s="627" t="s">
        <v>565</v>
      </c>
      <c r="F734" s="644">
        <v>4.0999999999999996</v>
      </c>
      <c r="G734" s="644">
        <v>3458.17</v>
      </c>
      <c r="H734" s="644">
        <v>1</v>
      </c>
      <c r="I734" s="644">
        <v>843.45609756097565</v>
      </c>
      <c r="J734" s="644">
        <v>3.3</v>
      </c>
      <c r="K734" s="644">
        <v>2783.4</v>
      </c>
      <c r="L734" s="644">
        <v>0.80487656766440052</v>
      </c>
      <c r="M734" s="644">
        <v>843.4545454545455</v>
      </c>
      <c r="N734" s="644">
        <v>3.4000000000000004</v>
      </c>
      <c r="O734" s="644">
        <v>1757.8000000000002</v>
      </c>
      <c r="P734" s="632">
        <v>0.50830352469658813</v>
      </c>
      <c r="Q734" s="645">
        <v>517</v>
      </c>
    </row>
    <row r="735" spans="1:17" ht="14.4" customHeight="1" x14ac:dyDescent="0.3">
      <c r="A735" s="626" t="s">
        <v>1892</v>
      </c>
      <c r="B735" s="627" t="s">
        <v>1424</v>
      </c>
      <c r="C735" s="627" t="s">
        <v>1425</v>
      </c>
      <c r="D735" s="627" t="s">
        <v>1436</v>
      </c>
      <c r="E735" s="627" t="s">
        <v>1437</v>
      </c>
      <c r="F735" s="644">
        <v>0.32999999999999996</v>
      </c>
      <c r="G735" s="644">
        <v>1500.67</v>
      </c>
      <c r="H735" s="644">
        <v>1</v>
      </c>
      <c r="I735" s="644">
        <v>4547.484848484849</v>
      </c>
      <c r="J735" s="644"/>
      <c r="K735" s="644"/>
      <c r="L735" s="644"/>
      <c r="M735" s="644"/>
      <c r="N735" s="644"/>
      <c r="O735" s="644"/>
      <c r="P735" s="632"/>
      <c r="Q735" s="645"/>
    </row>
    <row r="736" spans="1:17" ht="14.4" customHeight="1" x14ac:dyDescent="0.3">
      <c r="A736" s="626" t="s">
        <v>1892</v>
      </c>
      <c r="B736" s="627" t="s">
        <v>1424</v>
      </c>
      <c r="C736" s="627" t="s">
        <v>1425</v>
      </c>
      <c r="D736" s="627" t="s">
        <v>1438</v>
      </c>
      <c r="E736" s="627" t="s">
        <v>1437</v>
      </c>
      <c r="F736" s="644">
        <v>0.17</v>
      </c>
      <c r="G736" s="644">
        <v>1546.1599999999999</v>
      </c>
      <c r="H736" s="644">
        <v>1</v>
      </c>
      <c r="I736" s="644">
        <v>9095.0588235294108</v>
      </c>
      <c r="J736" s="644">
        <v>0.37000000000000005</v>
      </c>
      <c r="K736" s="644">
        <v>3319.7400000000002</v>
      </c>
      <c r="L736" s="644">
        <v>2.1470869767682519</v>
      </c>
      <c r="M736" s="644">
        <v>8972.27027027027</v>
      </c>
      <c r="N736" s="644"/>
      <c r="O736" s="644"/>
      <c r="P736" s="632"/>
      <c r="Q736" s="645"/>
    </row>
    <row r="737" spans="1:17" ht="14.4" customHeight="1" x14ac:dyDescent="0.3">
      <c r="A737" s="626" t="s">
        <v>1892</v>
      </c>
      <c r="B737" s="627" t="s">
        <v>1424</v>
      </c>
      <c r="C737" s="627" t="s">
        <v>1425</v>
      </c>
      <c r="D737" s="627" t="s">
        <v>1439</v>
      </c>
      <c r="E737" s="627" t="s">
        <v>1440</v>
      </c>
      <c r="F737" s="644">
        <v>0.25</v>
      </c>
      <c r="G737" s="644">
        <v>487.33</v>
      </c>
      <c r="H737" s="644">
        <v>1</v>
      </c>
      <c r="I737" s="644">
        <v>1949.32</v>
      </c>
      <c r="J737" s="644">
        <v>0.15000000000000002</v>
      </c>
      <c r="K737" s="644">
        <v>292.39</v>
      </c>
      <c r="L737" s="644">
        <v>0.5999835840190425</v>
      </c>
      <c r="M737" s="644">
        <v>1949.2666666666662</v>
      </c>
      <c r="N737" s="644"/>
      <c r="O737" s="644"/>
      <c r="P737" s="632"/>
      <c r="Q737" s="645"/>
    </row>
    <row r="738" spans="1:17" ht="14.4" customHeight="1" x14ac:dyDescent="0.3">
      <c r="A738" s="626" t="s">
        <v>1892</v>
      </c>
      <c r="B738" s="627" t="s">
        <v>1424</v>
      </c>
      <c r="C738" s="627" t="s">
        <v>1425</v>
      </c>
      <c r="D738" s="627" t="s">
        <v>1441</v>
      </c>
      <c r="E738" s="627" t="s">
        <v>1437</v>
      </c>
      <c r="F738" s="644">
        <v>1.8800000000000001</v>
      </c>
      <c r="G738" s="644">
        <v>3410.69</v>
      </c>
      <c r="H738" s="644">
        <v>1</v>
      </c>
      <c r="I738" s="644">
        <v>1814.1968085106382</v>
      </c>
      <c r="J738" s="644">
        <v>2.15</v>
      </c>
      <c r="K738" s="644">
        <v>3910.9199999999992</v>
      </c>
      <c r="L738" s="644">
        <v>1.1466653375123506</v>
      </c>
      <c r="M738" s="644">
        <v>1819.0325581395346</v>
      </c>
      <c r="N738" s="644"/>
      <c r="O738" s="644"/>
      <c r="P738" s="632"/>
      <c r="Q738" s="645"/>
    </row>
    <row r="739" spans="1:17" ht="14.4" customHeight="1" x14ac:dyDescent="0.3">
      <c r="A739" s="626" t="s">
        <v>1892</v>
      </c>
      <c r="B739" s="627" t="s">
        <v>1424</v>
      </c>
      <c r="C739" s="627" t="s">
        <v>1425</v>
      </c>
      <c r="D739" s="627" t="s">
        <v>1442</v>
      </c>
      <c r="E739" s="627" t="s">
        <v>571</v>
      </c>
      <c r="F739" s="644">
        <v>0.3</v>
      </c>
      <c r="G739" s="644">
        <v>155.28</v>
      </c>
      <c r="H739" s="644">
        <v>1</v>
      </c>
      <c r="I739" s="644">
        <v>517.6</v>
      </c>
      <c r="J739" s="644">
        <v>0.55000000000000004</v>
      </c>
      <c r="K739" s="644">
        <v>284.68</v>
      </c>
      <c r="L739" s="644">
        <v>1.8333333333333333</v>
      </c>
      <c r="M739" s="644">
        <v>517.6</v>
      </c>
      <c r="N739" s="644">
        <v>0.5</v>
      </c>
      <c r="O739" s="644">
        <v>216.38</v>
      </c>
      <c r="P739" s="632">
        <v>1.3934827408552293</v>
      </c>
      <c r="Q739" s="645">
        <v>432.76</v>
      </c>
    </row>
    <row r="740" spans="1:17" ht="14.4" customHeight="1" x14ac:dyDescent="0.3">
      <c r="A740" s="626" t="s">
        <v>1892</v>
      </c>
      <c r="B740" s="627" t="s">
        <v>1424</v>
      </c>
      <c r="C740" s="627" t="s">
        <v>1425</v>
      </c>
      <c r="D740" s="627" t="s">
        <v>1443</v>
      </c>
      <c r="E740" s="627" t="s">
        <v>573</v>
      </c>
      <c r="F740" s="644"/>
      <c r="G740" s="644"/>
      <c r="H740" s="644"/>
      <c r="I740" s="644"/>
      <c r="J740" s="644">
        <v>0.05</v>
      </c>
      <c r="K740" s="644">
        <v>45.19</v>
      </c>
      <c r="L740" s="644"/>
      <c r="M740" s="644">
        <v>903.8</v>
      </c>
      <c r="N740" s="644"/>
      <c r="O740" s="644"/>
      <c r="P740" s="632"/>
      <c r="Q740" s="645"/>
    </row>
    <row r="741" spans="1:17" ht="14.4" customHeight="1" x14ac:dyDescent="0.3">
      <c r="A741" s="626" t="s">
        <v>1892</v>
      </c>
      <c r="B741" s="627" t="s">
        <v>1424</v>
      </c>
      <c r="C741" s="627" t="s">
        <v>1425</v>
      </c>
      <c r="D741" s="627" t="s">
        <v>1444</v>
      </c>
      <c r="E741" s="627" t="s">
        <v>1437</v>
      </c>
      <c r="F741" s="644"/>
      <c r="G741" s="644"/>
      <c r="H741" s="644"/>
      <c r="I741" s="644"/>
      <c r="J741" s="644">
        <v>0.04</v>
      </c>
      <c r="K741" s="644">
        <v>1491.6</v>
      </c>
      <c r="L741" s="644"/>
      <c r="M741" s="644">
        <v>37290</v>
      </c>
      <c r="N741" s="644"/>
      <c r="O741" s="644"/>
      <c r="P741" s="632"/>
      <c r="Q741" s="645"/>
    </row>
    <row r="742" spans="1:17" ht="14.4" customHeight="1" x14ac:dyDescent="0.3">
      <c r="A742" s="626" t="s">
        <v>1892</v>
      </c>
      <c r="B742" s="627" t="s">
        <v>1424</v>
      </c>
      <c r="C742" s="627" t="s">
        <v>1425</v>
      </c>
      <c r="D742" s="627" t="s">
        <v>1445</v>
      </c>
      <c r="E742" s="627" t="s">
        <v>1437</v>
      </c>
      <c r="F742" s="644"/>
      <c r="G742" s="644"/>
      <c r="H742" s="644"/>
      <c r="I742" s="644"/>
      <c r="J742" s="644"/>
      <c r="K742" s="644"/>
      <c r="L742" s="644"/>
      <c r="M742" s="644"/>
      <c r="N742" s="644">
        <v>2.2999999999999998</v>
      </c>
      <c r="O742" s="644">
        <v>1509.6800000000003</v>
      </c>
      <c r="P742" s="632"/>
      <c r="Q742" s="645">
        <v>656.38260869565238</v>
      </c>
    </row>
    <row r="743" spans="1:17" ht="14.4" customHeight="1" x14ac:dyDescent="0.3">
      <c r="A743" s="626" t="s">
        <v>1892</v>
      </c>
      <c r="B743" s="627" t="s">
        <v>1424</v>
      </c>
      <c r="C743" s="627" t="s">
        <v>1425</v>
      </c>
      <c r="D743" s="627" t="s">
        <v>1446</v>
      </c>
      <c r="E743" s="627" t="s">
        <v>1437</v>
      </c>
      <c r="F743" s="644"/>
      <c r="G743" s="644"/>
      <c r="H743" s="644"/>
      <c r="I743" s="644"/>
      <c r="J743" s="644"/>
      <c r="K743" s="644"/>
      <c r="L743" s="644"/>
      <c r="M743" s="644"/>
      <c r="N743" s="644">
        <v>0.08</v>
      </c>
      <c r="O743" s="644">
        <v>811.48</v>
      </c>
      <c r="P743" s="632"/>
      <c r="Q743" s="645">
        <v>10143.5</v>
      </c>
    </row>
    <row r="744" spans="1:17" ht="14.4" customHeight="1" x14ac:dyDescent="0.3">
      <c r="A744" s="626" t="s">
        <v>1892</v>
      </c>
      <c r="B744" s="627" t="s">
        <v>1424</v>
      </c>
      <c r="C744" s="627" t="s">
        <v>1425</v>
      </c>
      <c r="D744" s="627" t="s">
        <v>1447</v>
      </c>
      <c r="E744" s="627" t="s">
        <v>1437</v>
      </c>
      <c r="F744" s="644"/>
      <c r="G744" s="644"/>
      <c r="H744" s="644"/>
      <c r="I744" s="644"/>
      <c r="J744" s="644"/>
      <c r="K744" s="644"/>
      <c r="L744" s="644"/>
      <c r="M744" s="644"/>
      <c r="N744" s="644">
        <v>1.1200000000000001</v>
      </c>
      <c r="O744" s="644">
        <v>1836.1999999999998</v>
      </c>
      <c r="P744" s="632"/>
      <c r="Q744" s="645">
        <v>1639.4642857142853</v>
      </c>
    </row>
    <row r="745" spans="1:17" ht="14.4" customHeight="1" x14ac:dyDescent="0.3">
      <c r="A745" s="626" t="s">
        <v>1892</v>
      </c>
      <c r="B745" s="627" t="s">
        <v>1424</v>
      </c>
      <c r="C745" s="627" t="s">
        <v>1425</v>
      </c>
      <c r="D745" s="627" t="s">
        <v>1450</v>
      </c>
      <c r="E745" s="627" t="s">
        <v>1440</v>
      </c>
      <c r="F745" s="644"/>
      <c r="G745" s="644"/>
      <c r="H745" s="644"/>
      <c r="I745" s="644"/>
      <c r="J745" s="644"/>
      <c r="K745" s="644"/>
      <c r="L745" s="644"/>
      <c r="M745" s="644"/>
      <c r="N745" s="644">
        <v>0.30000000000000004</v>
      </c>
      <c r="O745" s="644">
        <v>159.69</v>
      </c>
      <c r="P745" s="632"/>
      <c r="Q745" s="645">
        <v>532.29999999999995</v>
      </c>
    </row>
    <row r="746" spans="1:17" ht="14.4" customHeight="1" x14ac:dyDescent="0.3">
      <c r="A746" s="626" t="s">
        <v>1892</v>
      </c>
      <c r="B746" s="627" t="s">
        <v>1424</v>
      </c>
      <c r="C746" s="627" t="s">
        <v>1425</v>
      </c>
      <c r="D746" s="627" t="s">
        <v>1451</v>
      </c>
      <c r="E746" s="627" t="s">
        <v>1437</v>
      </c>
      <c r="F746" s="644"/>
      <c r="G746" s="644"/>
      <c r="H746" s="644"/>
      <c r="I746" s="644"/>
      <c r="J746" s="644"/>
      <c r="K746" s="644"/>
      <c r="L746" s="644"/>
      <c r="M746" s="644"/>
      <c r="N746" s="644">
        <v>0.4</v>
      </c>
      <c r="O746" s="644">
        <v>1310.3599999999999</v>
      </c>
      <c r="P746" s="632"/>
      <c r="Q746" s="645">
        <v>3275.8999999999996</v>
      </c>
    </row>
    <row r="747" spans="1:17" ht="14.4" customHeight="1" x14ac:dyDescent="0.3">
      <c r="A747" s="626" t="s">
        <v>1892</v>
      </c>
      <c r="B747" s="627" t="s">
        <v>1424</v>
      </c>
      <c r="C747" s="627" t="s">
        <v>1402</v>
      </c>
      <c r="D747" s="627" t="s">
        <v>1589</v>
      </c>
      <c r="E747" s="627" t="s">
        <v>1588</v>
      </c>
      <c r="F747" s="644"/>
      <c r="G747" s="644"/>
      <c r="H747" s="644"/>
      <c r="I747" s="644"/>
      <c r="J747" s="644"/>
      <c r="K747" s="644"/>
      <c r="L747" s="644"/>
      <c r="M747" s="644"/>
      <c r="N747" s="644">
        <v>2</v>
      </c>
      <c r="O747" s="644">
        <v>1815</v>
      </c>
      <c r="P747" s="632"/>
      <c r="Q747" s="645">
        <v>907.5</v>
      </c>
    </row>
    <row r="748" spans="1:17" ht="14.4" customHeight="1" x14ac:dyDescent="0.3">
      <c r="A748" s="626" t="s">
        <v>1892</v>
      </c>
      <c r="B748" s="627" t="s">
        <v>1424</v>
      </c>
      <c r="C748" s="627" t="s">
        <v>1402</v>
      </c>
      <c r="D748" s="627" t="s">
        <v>1590</v>
      </c>
      <c r="E748" s="627" t="s">
        <v>1588</v>
      </c>
      <c r="F748" s="644">
        <v>1</v>
      </c>
      <c r="G748" s="644">
        <v>2066.3000000000002</v>
      </c>
      <c r="H748" s="644">
        <v>1</v>
      </c>
      <c r="I748" s="644">
        <v>2066.3000000000002</v>
      </c>
      <c r="J748" s="644"/>
      <c r="K748" s="644"/>
      <c r="L748" s="644"/>
      <c r="M748" s="644"/>
      <c r="N748" s="644"/>
      <c r="O748" s="644"/>
      <c r="P748" s="632"/>
      <c r="Q748" s="645"/>
    </row>
    <row r="749" spans="1:17" ht="14.4" customHeight="1" x14ac:dyDescent="0.3">
      <c r="A749" s="626" t="s">
        <v>1892</v>
      </c>
      <c r="B749" s="627" t="s">
        <v>1424</v>
      </c>
      <c r="C749" s="627" t="s">
        <v>1402</v>
      </c>
      <c r="D749" s="627" t="s">
        <v>1591</v>
      </c>
      <c r="E749" s="627" t="s">
        <v>1592</v>
      </c>
      <c r="F749" s="644">
        <v>1</v>
      </c>
      <c r="G749" s="644">
        <v>1027.76</v>
      </c>
      <c r="H749" s="644">
        <v>1</v>
      </c>
      <c r="I749" s="644">
        <v>1027.76</v>
      </c>
      <c r="J749" s="644"/>
      <c r="K749" s="644"/>
      <c r="L749" s="644"/>
      <c r="M749" s="644"/>
      <c r="N749" s="644"/>
      <c r="O749" s="644"/>
      <c r="P749" s="632"/>
      <c r="Q749" s="645"/>
    </row>
    <row r="750" spans="1:17" ht="14.4" customHeight="1" x14ac:dyDescent="0.3">
      <c r="A750" s="626" t="s">
        <v>1892</v>
      </c>
      <c r="B750" s="627" t="s">
        <v>1424</v>
      </c>
      <c r="C750" s="627" t="s">
        <v>1402</v>
      </c>
      <c r="D750" s="627" t="s">
        <v>1602</v>
      </c>
      <c r="E750" s="627" t="s">
        <v>1603</v>
      </c>
      <c r="F750" s="644"/>
      <c r="G750" s="644"/>
      <c r="H750" s="644"/>
      <c r="I750" s="644"/>
      <c r="J750" s="644"/>
      <c r="K750" s="644"/>
      <c r="L750" s="644"/>
      <c r="M750" s="644"/>
      <c r="N750" s="644">
        <v>2</v>
      </c>
      <c r="O750" s="644">
        <v>1790.8</v>
      </c>
      <c r="P750" s="632"/>
      <c r="Q750" s="645">
        <v>895.4</v>
      </c>
    </row>
    <row r="751" spans="1:17" ht="14.4" customHeight="1" x14ac:dyDescent="0.3">
      <c r="A751" s="626" t="s">
        <v>1892</v>
      </c>
      <c r="B751" s="627" t="s">
        <v>1424</v>
      </c>
      <c r="C751" s="627" t="s">
        <v>1402</v>
      </c>
      <c r="D751" s="627" t="s">
        <v>1606</v>
      </c>
      <c r="E751" s="627" t="s">
        <v>1607</v>
      </c>
      <c r="F751" s="644"/>
      <c r="G751" s="644"/>
      <c r="H751" s="644"/>
      <c r="I751" s="644"/>
      <c r="J751" s="644"/>
      <c r="K751" s="644"/>
      <c r="L751" s="644"/>
      <c r="M751" s="644"/>
      <c r="N751" s="644">
        <v>1</v>
      </c>
      <c r="O751" s="644">
        <v>9370.39</v>
      </c>
      <c r="P751" s="632"/>
      <c r="Q751" s="645">
        <v>9370.39</v>
      </c>
    </row>
    <row r="752" spans="1:17" ht="14.4" customHeight="1" x14ac:dyDescent="0.3">
      <c r="A752" s="626" t="s">
        <v>1892</v>
      </c>
      <c r="B752" s="627" t="s">
        <v>1424</v>
      </c>
      <c r="C752" s="627" t="s">
        <v>1402</v>
      </c>
      <c r="D752" s="627" t="s">
        <v>1608</v>
      </c>
      <c r="E752" s="627" t="s">
        <v>1609</v>
      </c>
      <c r="F752" s="644"/>
      <c r="G752" s="644"/>
      <c r="H752" s="644"/>
      <c r="I752" s="644"/>
      <c r="J752" s="644"/>
      <c r="K752" s="644"/>
      <c r="L752" s="644"/>
      <c r="M752" s="644"/>
      <c r="N752" s="644">
        <v>2</v>
      </c>
      <c r="O752" s="644">
        <v>5709.54</v>
      </c>
      <c r="P752" s="632"/>
      <c r="Q752" s="645">
        <v>2854.77</v>
      </c>
    </row>
    <row r="753" spans="1:17" ht="14.4" customHeight="1" x14ac:dyDescent="0.3">
      <c r="A753" s="626" t="s">
        <v>1892</v>
      </c>
      <c r="B753" s="627" t="s">
        <v>1424</v>
      </c>
      <c r="C753" s="627" t="s">
        <v>1402</v>
      </c>
      <c r="D753" s="627" t="s">
        <v>1804</v>
      </c>
      <c r="E753" s="627" t="s">
        <v>1805</v>
      </c>
      <c r="F753" s="644">
        <v>1</v>
      </c>
      <c r="G753" s="644">
        <v>1497.44</v>
      </c>
      <c r="H753" s="644">
        <v>1</v>
      </c>
      <c r="I753" s="644">
        <v>1497.44</v>
      </c>
      <c r="J753" s="644"/>
      <c r="K753" s="644"/>
      <c r="L753" s="644"/>
      <c r="M753" s="644"/>
      <c r="N753" s="644"/>
      <c r="O753" s="644"/>
      <c r="P753" s="632"/>
      <c r="Q753" s="645"/>
    </row>
    <row r="754" spans="1:17" ht="14.4" customHeight="1" x14ac:dyDescent="0.3">
      <c r="A754" s="626" t="s">
        <v>1892</v>
      </c>
      <c r="B754" s="627" t="s">
        <v>1424</v>
      </c>
      <c r="C754" s="627" t="s">
        <v>1402</v>
      </c>
      <c r="D754" s="627" t="s">
        <v>1620</v>
      </c>
      <c r="E754" s="627" t="s">
        <v>1621</v>
      </c>
      <c r="F754" s="644">
        <v>1</v>
      </c>
      <c r="G754" s="644">
        <v>831.16</v>
      </c>
      <c r="H754" s="644">
        <v>1</v>
      </c>
      <c r="I754" s="644">
        <v>831.16</v>
      </c>
      <c r="J754" s="644"/>
      <c r="K754" s="644"/>
      <c r="L754" s="644"/>
      <c r="M754" s="644"/>
      <c r="N754" s="644"/>
      <c r="O754" s="644"/>
      <c r="P754" s="632"/>
      <c r="Q754" s="645"/>
    </row>
    <row r="755" spans="1:17" ht="14.4" customHeight="1" x14ac:dyDescent="0.3">
      <c r="A755" s="626" t="s">
        <v>1892</v>
      </c>
      <c r="B755" s="627" t="s">
        <v>1424</v>
      </c>
      <c r="C755" s="627" t="s">
        <v>1402</v>
      </c>
      <c r="D755" s="627" t="s">
        <v>1625</v>
      </c>
      <c r="E755" s="627" t="s">
        <v>1626</v>
      </c>
      <c r="F755" s="644"/>
      <c r="G755" s="644"/>
      <c r="H755" s="644"/>
      <c r="I755" s="644"/>
      <c r="J755" s="644"/>
      <c r="K755" s="644"/>
      <c r="L755" s="644"/>
      <c r="M755" s="644"/>
      <c r="N755" s="644">
        <v>1</v>
      </c>
      <c r="O755" s="644">
        <v>1312.14</v>
      </c>
      <c r="P755" s="632"/>
      <c r="Q755" s="645">
        <v>1312.14</v>
      </c>
    </row>
    <row r="756" spans="1:17" ht="14.4" customHeight="1" x14ac:dyDescent="0.3">
      <c r="A756" s="626" t="s">
        <v>1892</v>
      </c>
      <c r="B756" s="627" t="s">
        <v>1424</v>
      </c>
      <c r="C756" s="627" t="s">
        <v>1402</v>
      </c>
      <c r="D756" s="627" t="s">
        <v>1627</v>
      </c>
      <c r="E756" s="627" t="s">
        <v>1628</v>
      </c>
      <c r="F756" s="644"/>
      <c r="G756" s="644"/>
      <c r="H756" s="644"/>
      <c r="I756" s="644"/>
      <c r="J756" s="644"/>
      <c r="K756" s="644"/>
      <c r="L756" s="644"/>
      <c r="M756" s="644"/>
      <c r="N756" s="644">
        <v>2</v>
      </c>
      <c r="O756" s="644">
        <v>2172.34</v>
      </c>
      <c r="P756" s="632"/>
      <c r="Q756" s="645">
        <v>1086.17</v>
      </c>
    </row>
    <row r="757" spans="1:17" ht="14.4" customHeight="1" x14ac:dyDescent="0.3">
      <c r="A757" s="626" t="s">
        <v>1892</v>
      </c>
      <c r="B757" s="627" t="s">
        <v>1424</v>
      </c>
      <c r="C757" s="627" t="s">
        <v>1402</v>
      </c>
      <c r="D757" s="627" t="s">
        <v>1718</v>
      </c>
      <c r="E757" s="627" t="s">
        <v>1719</v>
      </c>
      <c r="F757" s="644">
        <v>1</v>
      </c>
      <c r="G757" s="644">
        <v>13078</v>
      </c>
      <c r="H757" s="644">
        <v>1</v>
      </c>
      <c r="I757" s="644">
        <v>13078</v>
      </c>
      <c r="J757" s="644"/>
      <c r="K757" s="644"/>
      <c r="L757" s="644"/>
      <c r="M757" s="644"/>
      <c r="N757" s="644"/>
      <c r="O757" s="644"/>
      <c r="P757" s="632"/>
      <c r="Q757" s="645"/>
    </row>
    <row r="758" spans="1:17" ht="14.4" customHeight="1" x14ac:dyDescent="0.3">
      <c r="A758" s="626" t="s">
        <v>1892</v>
      </c>
      <c r="B758" s="627" t="s">
        <v>1424</v>
      </c>
      <c r="C758" s="627" t="s">
        <v>1402</v>
      </c>
      <c r="D758" s="627" t="s">
        <v>1864</v>
      </c>
      <c r="E758" s="627" t="s">
        <v>1865</v>
      </c>
      <c r="F758" s="644">
        <v>1</v>
      </c>
      <c r="G758" s="644">
        <v>34960</v>
      </c>
      <c r="H758" s="644">
        <v>1</v>
      </c>
      <c r="I758" s="644">
        <v>34960</v>
      </c>
      <c r="J758" s="644"/>
      <c r="K758" s="644"/>
      <c r="L758" s="644"/>
      <c r="M758" s="644"/>
      <c r="N758" s="644"/>
      <c r="O758" s="644"/>
      <c r="P758" s="632"/>
      <c r="Q758" s="645"/>
    </row>
    <row r="759" spans="1:17" ht="14.4" customHeight="1" x14ac:dyDescent="0.3">
      <c r="A759" s="626" t="s">
        <v>1892</v>
      </c>
      <c r="B759" s="627" t="s">
        <v>1424</v>
      </c>
      <c r="C759" s="627" t="s">
        <v>1402</v>
      </c>
      <c r="D759" s="627" t="s">
        <v>1456</v>
      </c>
      <c r="E759" s="627" t="s">
        <v>1457</v>
      </c>
      <c r="F759" s="644"/>
      <c r="G759" s="644"/>
      <c r="H759" s="644"/>
      <c r="I759" s="644"/>
      <c r="J759" s="644">
        <v>1</v>
      </c>
      <c r="K759" s="644">
        <v>1841.62</v>
      </c>
      <c r="L759" s="644"/>
      <c r="M759" s="644">
        <v>1841.62</v>
      </c>
      <c r="N759" s="644"/>
      <c r="O759" s="644"/>
      <c r="P759" s="632"/>
      <c r="Q759" s="645"/>
    </row>
    <row r="760" spans="1:17" ht="14.4" customHeight="1" x14ac:dyDescent="0.3">
      <c r="A760" s="626" t="s">
        <v>1892</v>
      </c>
      <c r="B760" s="627" t="s">
        <v>1424</v>
      </c>
      <c r="C760" s="627" t="s">
        <v>1402</v>
      </c>
      <c r="D760" s="627" t="s">
        <v>1639</v>
      </c>
      <c r="E760" s="627" t="s">
        <v>1640</v>
      </c>
      <c r="F760" s="644">
        <v>1</v>
      </c>
      <c r="G760" s="644">
        <v>4360</v>
      </c>
      <c r="H760" s="644">
        <v>1</v>
      </c>
      <c r="I760" s="644">
        <v>4360</v>
      </c>
      <c r="J760" s="644"/>
      <c r="K760" s="644"/>
      <c r="L760" s="644"/>
      <c r="M760" s="644"/>
      <c r="N760" s="644"/>
      <c r="O760" s="644"/>
      <c r="P760" s="632"/>
      <c r="Q760" s="645"/>
    </row>
    <row r="761" spans="1:17" ht="14.4" customHeight="1" x14ac:dyDescent="0.3">
      <c r="A761" s="626" t="s">
        <v>1892</v>
      </c>
      <c r="B761" s="627" t="s">
        <v>1424</v>
      </c>
      <c r="C761" s="627" t="s">
        <v>1402</v>
      </c>
      <c r="D761" s="627" t="s">
        <v>1641</v>
      </c>
      <c r="E761" s="627" t="s">
        <v>1642</v>
      </c>
      <c r="F761" s="644">
        <v>1</v>
      </c>
      <c r="G761" s="644">
        <v>380.86</v>
      </c>
      <c r="H761" s="644">
        <v>1</v>
      </c>
      <c r="I761" s="644">
        <v>380.86</v>
      </c>
      <c r="J761" s="644"/>
      <c r="K761" s="644"/>
      <c r="L761" s="644"/>
      <c r="M761" s="644"/>
      <c r="N761" s="644"/>
      <c r="O761" s="644"/>
      <c r="P761" s="632"/>
      <c r="Q761" s="645"/>
    </row>
    <row r="762" spans="1:17" ht="14.4" customHeight="1" x14ac:dyDescent="0.3">
      <c r="A762" s="626" t="s">
        <v>1892</v>
      </c>
      <c r="B762" s="627" t="s">
        <v>1424</v>
      </c>
      <c r="C762" s="627" t="s">
        <v>1402</v>
      </c>
      <c r="D762" s="627" t="s">
        <v>1872</v>
      </c>
      <c r="E762" s="627" t="s">
        <v>1873</v>
      </c>
      <c r="F762" s="644">
        <v>1</v>
      </c>
      <c r="G762" s="644">
        <v>21368</v>
      </c>
      <c r="H762" s="644">
        <v>1</v>
      </c>
      <c r="I762" s="644">
        <v>21368</v>
      </c>
      <c r="J762" s="644"/>
      <c r="K762" s="644"/>
      <c r="L762" s="644"/>
      <c r="M762" s="644"/>
      <c r="N762" s="644"/>
      <c r="O762" s="644"/>
      <c r="P762" s="632"/>
      <c r="Q762" s="645"/>
    </row>
    <row r="763" spans="1:17" ht="14.4" customHeight="1" x14ac:dyDescent="0.3">
      <c r="A763" s="626" t="s">
        <v>1892</v>
      </c>
      <c r="B763" s="627" t="s">
        <v>1424</v>
      </c>
      <c r="C763" s="627" t="s">
        <v>1402</v>
      </c>
      <c r="D763" s="627" t="s">
        <v>1880</v>
      </c>
      <c r="E763" s="627" t="s">
        <v>1881</v>
      </c>
      <c r="F763" s="644">
        <v>1</v>
      </c>
      <c r="G763" s="644">
        <v>7840.8</v>
      </c>
      <c r="H763" s="644">
        <v>1</v>
      </c>
      <c r="I763" s="644">
        <v>7840.8</v>
      </c>
      <c r="J763" s="644"/>
      <c r="K763" s="644"/>
      <c r="L763" s="644"/>
      <c r="M763" s="644"/>
      <c r="N763" s="644"/>
      <c r="O763" s="644"/>
      <c r="P763" s="632"/>
      <c r="Q763" s="645"/>
    </row>
    <row r="764" spans="1:17" ht="14.4" customHeight="1" x14ac:dyDescent="0.3">
      <c r="A764" s="626" t="s">
        <v>1892</v>
      </c>
      <c r="B764" s="627" t="s">
        <v>1424</v>
      </c>
      <c r="C764" s="627" t="s">
        <v>1402</v>
      </c>
      <c r="D764" s="627" t="s">
        <v>1882</v>
      </c>
      <c r="E764" s="627" t="s">
        <v>1883</v>
      </c>
      <c r="F764" s="644"/>
      <c r="G764" s="644"/>
      <c r="H764" s="644"/>
      <c r="I764" s="644"/>
      <c r="J764" s="644"/>
      <c r="K764" s="644"/>
      <c r="L764" s="644"/>
      <c r="M764" s="644"/>
      <c r="N764" s="644">
        <v>1</v>
      </c>
      <c r="O764" s="644">
        <v>1356.6</v>
      </c>
      <c r="P764" s="632"/>
      <c r="Q764" s="645">
        <v>1356.6</v>
      </c>
    </row>
    <row r="765" spans="1:17" ht="14.4" customHeight="1" x14ac:dyDescent="0.3">
      <c r="A765" s="626" t="s">
        <v>1892</v>
      </c>
      <c r="B765" s="627" t="s">
        <v>1424</v>
      </c>
      <c r="C765" s="627" t="s">
        <v>1407</v>
      </c>
      <c r="D765" s="627" t="s">
        <v>1462</v>
      </c>
      <c r="E765" s="627" t="s">
        <v>1463</v>
      </c>
      <c r="F765" s="644">
        <v>1</v>
      </c>
      <c r="G765" s="644">
        <v>37</v>
      </c>
      <c r="H765" s="644">
        <v>1</v>
      </c>
      <c r="I765" s="644">
        <v>37</v>
      </c>
      <c r="J765" s="644">
        <v>2</v>
      </c>
      <c r="K765" s="644">
        <v>74</v>
      </c>
      <c r="L765" s="644">
        <v>2</v>
      </c>
      <c r="M765" s="644">
        <v>37</v>
      </c>
      <c r="N765" s="644">
        <v>2</v>
      </c>
      <c r="O765" s="644">
        <v>76</v>
      </c>
      <c r="P765" s="632">
        <v>2.0540540540540539</v>
      </c>
      <c r="Q765" s="645">
        <v>38</v>
      </c>
    </row>
    <row r="766" spans="1:17" ht="14.4" customHeight="1" x14ac:dyDescent="0.3">
      <c r="A766" s="626" t="s">
        <v>1892</v>
      </c>
      <c r="B766" s="627" t="s">
        <v>1424</v>
      </c>
      <c r="C766" s="627" t="s">
        <v>1407</v>
      </c>
      <c r="D766" s="627" t="s">
        <v>1464</v>
      </c>
      <c r="E766" s="627" t="s">
        <v>1465</v>
      </c>
      <c r="F766" s="644">
        <v>7</v>
      </c>
      <c r="G766" s="644">
        <v>1491</v>
      </c>
      <c r="H766" s="644">
        <v>1</v>
      </c>
      <c r="I766" s="644">
        <v>213</v>
      </c>
      <c r="J766" s="644">
        <v>6</v>
      </c>
      <c r="K766" s="644">
        <v>1284</v>
      </c>
      <c r="L766" s="644">
        <v>0.86116700201207241</v>
      </c>
      <c r="M766" s="644">
        <v>214</v>
      </c>
      <c r="N766" s="644">
        <v>9</v>
      </c>
      <c r="O766" s="644">
        <v>1935</v>
      </c>
      <c r="P766" s="632">
        <v>1.2977867203219315</v>
      </c>
      <c r="Q766" s="645">
        <v>215</v>
      </c>
    </row>
    <row r="767" spans="1:17" ht="14.4" customHeight="1" x14ac:dyDescent="0.3">
      <c r="A767" s="626" t="s">
        <v>1892</v>
      </c>
      <c r="B767" s="627" t="s">
        <v>1424</v>
      </c>
      <c r="C767" s="627" t="s">
        <v>1407</v>
      </c>
      <c r="D767" s="627" t="s">
        <v>1466</v>
      </c>
      <c r="E767" s="627" t="s">
        <v>1467</v>
      </c>
      <c r="F767" s="644">
        <v>12</v>
      </c>
      <c r="G767" s="644">
        <v>1860</v>
      </c>
      <c r="H767" s="644">
        <v>1</v>
      </c>
      <c r="I767" s="644">
        <v>155</v>
      </c>
      <c r="J767" s="644">
        <v>10</v>
      </c>
      <c r="K767" s="644">
        <v>1550</v>
      </c>
      <c r="L767" s="644">
        <v>0.83333333333333337</v>
      </c>
      <c r="M767" s="644">
        <v>155</v>
      </c>
      <c r="N767" s="644">
        <v>9</v>
      </c>
      <c r="O767" s="644">
        <v>1404</v>
      </c>
      <c r="P767" s="632">
        <v>0.75483870967741939</v>
      </c>
      <c r="Q767" s="645">
        <v>156</v>
      </c>
    </row>
    <row r="768" spans="1:17" ht="14.4" customHeight="1" x14ac:dyDescent="0.3">
      <c r="A768" s="626" t="s">
        <v>1892</v>
      </c>
      <c r="B768" s="627" t="s">
        <v>1424</v>
      </c>
      <c r="C768" s="627" t="s">
        <v>1407</v>
      </c>
      <c r="D768" s="627" t="s">
        <v>1468</v>
      </c>
      <c r="E768" s="627" t="s">
        <v>1469</v>
      </c>
      <c r="F768" s="644">
        <v>8</v>
      </c>
      <c r="G768" s="644">
        <v>1496</v>
      </c>
      <c r="H768" s="644">
        <v>1</v>
      </c>
      <c r="I768" s="644">
        <v>187</v>
      </c>
      <c r="J768" s="644">
        <v>3</v>
      </c>
      <c r="K768" s="644">
        <v>561</v>
      </c>
      <c r="L768" s="644">
        <v>0.375</v>
      </c>
      <c r="M768" s="644">
        <v>187</v>
      </c>
      <c r="N768" s="644">
        <v>7</v>
      </c>
      <c r="O768" s="644">
        <v>1316</v>
      </c>
      <c r="P768" s="632">
        <v>0.8796791443850267</v>
      </c>
      <c r="Q768" s="645">
        <v>188</v>
      </c>
    </row>
    <row r="769" spans="1:17" ht="14.4" customHeight="1" x14ac:dyDescent="0.3">
      <c r="A769" s="626" t="s">
        <v>1892</v>
      </c>
      <c r="B769" s="627" t="s">
        <v>1424</v>
      </c>
      <c r="C769" s="627" t="s">
        <v>1407</v>
      </c>
      <c r="D769" s="627" t="s">
        <v>1470</v>
      </c>
      <c r="E769" s="627" t="s">
        <v>1471</v>
      </c>
      <c r="F769" s="644">
        <v>6</v>
      </c>
      <c r="G769" s="644">
        <v>768</v>
      </c>
      <c r="H769" s="644">
        <v>1</v>
      </c>
      <c r="I769" s="644">
        <v>128</v>
      </c>
      <c r="J769" s="644">
        <v>18</v>
      </c>
      <c r="K769" s="644">
        <v>2304</v>
      </c>
      <c r="L769" s="644">
        <v>3</v>
      </c>
      <c r="M769" s="644">
        <v>128</v>
      </c>
      <c r="N769" s="644">
        <v>14</v>
      </c>
      <c r="O769" s="644">
        <v>1806</v>
      </c>
      <c r="P769" s="632">
        <v>2.3515625</v>
      </c>
      <c r="Q769" s="645">
        <v>129</v>
      </c>
    </row>
    <row r="770" spans="1:17" ht="14.4" customHeight="1" x14ac:dyDescent="0.3">
      <c r="A770" s="626" t="s">
        <v>1892</v>
      </c>
      <c r="B770" s="627" t="s">
        <v>1424</v>
      </c>
      <c r="C770" s="627" t="s">
        <v>1407</v>
      </c>
      <c r="D770" s="627" t="s">
        <v>1472</v>
      </c>
      <c r="E770" s="627" t="s">
        <v>1473</v>
      </c>
      <c r="F770" s="644">
        <v>82</v>
      </c>
      <c r="G770" s="644">
        <v>18286</v>
      </c>
      <c r="H770" s="644">
        <v>1</v>
      </c>
      <c r="I770" s="644">
        <v>223</v>
      </c>
      <c r="J770" s="644">
        <v>68</v>
      </c>
      <c r="K770" s="644">
        <v>15232</v>
      </c>
      <c r="L770" s="644">
        <v>0.83298698457836595</v>
      </c>
      <c r="M770" s="644">
        <v>224</v>
      </c>
      <c r="N770" s="644">
        <v>79</v>
      </c>
      <c r="O770" s="644">
        <v>17775</v>
      </c>
      <c r="P770" s="632">
        <v>0.97205512413868533</v>
      </c>
      <c r="Q770" s="645">
        <v>225</v>
      </c>
    </row>
    <row r="771" spans="1:17" ht="14.4" customHeight="1" x14ac:dyDescent="0.3">
      <c r="A771" s="626" t="s">
        <v>1892</v>
      </c>
      <c r="B771" s="627" t="s">
        <v>1424</v>
      </c>
      <c r="C771" s="627" t="s">
        <v>1407</v>
      </c>
      <c r="D771" s="627" t="s">
        <v>1474</v>
      </c>
      <c r="E771" s="627" t="s">
        <v>1475</v>
      </c>
      <c r="F771" s="644">
        <v>3</v>
      </c>
      <c r="G771" s="644">
        <v>669</v>
      </c>
      <c r="H771" s="644">
        <v>1</v>
      </c>
      <c r="I771" s="644">
        <v>223</v>
      </c>
      <c r="J771" s="644"/>
      <c r="K771" s="644"/>
      <c r="L771" s="644"/>
      <c r="M771" s="644"/>
      <c r="N771" s="644">
        <v>2</v>
      </c>
      <c r="O771" s="644">
        <v>450</v>
      </c>
      <c r="P771" s="632">
        <v>0.67264573991031396</v>
      </c>
      <c r="Q771" s="645">
        <v>225</v>
      </c>
    </row>
    <row r="772" spans="1:17" ht="14.4" customHeight="1" x14ac:dyDescent="0.3">
      <c r="A772" s="626" t="s">
        <v>1892</v>
      </c>
      <c r="B772" s="627" t="s">
        <v>1424</v>
      </c>
      <c r="C772" s="627" t="s">
        <v>1407</v>
      </c>
      <c r="D772" s="627" t="s">
        <v>1478</v>
      </c>
      <c r="E772" s="627" t="s">
        <v>1479</v>
      </c>
      <c r="F772" s="644">
        <v>39</v>
      </c>
      <c r="G772" s="644">
        <v>8775</v>
      </c>
      <c r="H772" s="644">
        <v>1</v>
      </c>
      <c r="I772" s="644">
        <v>225</v>
      </c>
      <c r="J772" s="644">
        <v>37</v>
      </c>
      <c r="K772" s="644">
        <v>8362</v>
      </c>
      <c r="L772" s="644">
        <v>0.95293447293447298</v>
      </c>
      <c r="M772" s="644">
        <v>226</v>
      </c>
      <c r="N772" s="644">
        <v>35</v>
      </c>
      <c r="O772" s="644">
        <v>7945</v>
      </c>
      <c r="P772" s="632">
        <v>0.90541310541310538</v>
      </c>
      <c r="Q772" s="645">
        <v>227</v>
      </c>
    </row>
    <row r="773" spans="1:17" ht="14.4" customHeight="1" x14ac:dyDescent="0.3">
      <c r="A773" s="626" t="s">
        <v>1892</v>
      </c>
      <c r="B773" s="627" t="s">
        <v>1424</v>
      </c>
      <c r="C773" s="627" t="s">
        <v>1407</v>
      </c>
      <c r="D773" s="627" t="s">
        <v>1480</v>
      </c>
      <c r="E773" s="627" t="s">
        <v>1481</v>
      </c>
      <c r="F773" s="644"/>
      <c r="G773" s="644"/>
      <c r="H773" s="644"/>
      <c r="I773" s="644"/>
      <c r="J773" s="644"/>
      <c r="K773" s="644"/>
      <c r="L773" s="644"/>
      <c r="M773" s="644"/>
      <c r="N773" s="644">
        <v>1</v>
      </c>
      <c r="O773" s="644">
        <v>629</v>
      </c>
      <c r="P773" s="632"/>
      <c r="Q773" s="645">
        <v>629</v>
      </c>
    </row>
    <row r="774" spans="1:17" ht="14.4" customHeight="1" x14ac:dyDescent="0.3">
      <c r="A774" s="626" t="s">
        <v>1892</v>
      </c>
      <c r="B774" s="627" t="s">
        <v>1424</v>
      </c>
      <c r="C774" s="627" t="s">
        <v>1407</v>
      </c>
      <c r="D774" s="627" t="s">
        <v>1571</v>
      </c>
      <c r="E774" s="627" t="s">
        <v>1572</v>
      </c>
      <c r="F774" s="644"/>
      <c r="G774" s="644"/>
      <c r="H774" s="644"/>
      <c r="I774" s="644"/>
      <c r="J774" s="644"/>
      <c r="K774" s="644"/>
      <c r="L774" s="644"/>
      <c r="M774" s="644"/>
      <c r="N774" s="644">
        <v>1</v>
      </c>
      <c r="O774" s="644">
        <v>1049</v>
      </c>
      <c r="P774" s="632"/>
      <c r="Q774" s="645">
        <v>1049</v>
      </c>
    </row>
    <row r="775" spans="1:17" ht="14.4" customHeight="1" x14ac:dyDescent="0.3">
      <c r="A775" s="626" t="s">
        <v>1892</v>
      </c>
      <c r="B775" s="627" t="s">
        <v>1424</v>
      </c>
      <c r="C775" s="627" t="s">
        <v>1407</v>
      </c>
      <c r="D775" s="627" t="s">
        <v>1573</v>
      </c>
      <c r="E775" s="627" t="s">
        <v>1574</v>
      </c>
      <c r="F775" s="644">
        <v>8</v>
      </c>
      <c r="G775" s="644">
        <v>3680</v>
      </c>
      <c r="H775" s="644">
        <v>1</v>
      </c>
      <c r="I775" s="644">
        <v>460</v>
      </c>
      <c r="J775" s="644">
        <v>8</v>
      </c>
      <c r="K775" s="644">
        <v>3688</v>
      </c>
      <c r="L775" s="644">
        <v>1.0021739130434784</v>
      </c>
      <c r="M775" s="644">
        <v>461</v>
      </c>
      <c r="N775" s="644">
        <v>10</v>
      </c>
      <c r="O775" s="644">
        <v>4620</v>
      </c>
      <c r="P775" s="632">
        <v>1.2554347826086956</v>
      </c>
      <c r="Q775" s="645">
        <v>462</v>
      </c>
    </row>
    <row r="776" spans="1:17" ht="14.4" customHeight="1" x14ac:dyDescent="0.3">
      <c r="A776" s="626" t="s">
        <v>1892</v>
      </c>
      <c r="B776" s="627" t="s">
        <v>1424</v>
      </c>
      <c r="C776" s="627" t="s">
        <v>1407</v>
      </c>
      <c r="D776" s="627" t="s">
        <v>1482</v>
      </c>
      <c r="E776" s="627" t="s">
        <v>1483</v>
      </c>
      <c r="F776" s="644">
        <v>1</v>
      </c>
      <c r="G776" s="644">
        <v>1136</v>
      </c>
      <c r="H776" s="644">
        <v>1</v>
      </c>
      <c r="I776" s="644">
        <v>1136</v>
      </c>
      <c r="J776" s="644"/>
      <c r="K776" s="644"/>
      <c r="L776" s="644"/>
      <c r="M776" s="644"/>
      <c r="N776" s="644"/>
      <c r="O776" s="644"/>
      <c r="P776" s="632"/>
      <c r="Q776" s="645"/>
    </row>
    <row r="777" spans="1:17" ht="14.4" customHeight="1" x14ac:dyDescent="0.3">
      <c r="A777" s="626" t="s">
        <v>1892</v>
      </c>
      <c r="B777" s="627" t="s">
        <v>1424</v>
      </c>
      <c r="C777" s="627" t="s">
        <v>1407</v>
      </c>
      <c r="D777" s="627" t="s">
        <v>1486</v>
      </c>
      <c r="E777" s="627" t="s">
        <v>1487</v>
      </c>
      <c r="F777" s="644">
        <v>6</v>
      </c>
      <c r="G777" s="644">
        <v>1590</v>
      </c>
      <c r="H777" s="644">
        <v>1</v>
      </c>
      <c r="I777" s="644">
        <v>265</v>
      </c>
      <c r="J777" s="644">
        <v>5</v>
      </c>
      <c r="K777" s="644">
        <v>1330</v>
      </c>
      <c r="L777" s="644">
        <v>0.83647798742138368</v>
      </c>
      <c r="M777" s="644">
        <v>266</v>
      </c>
      <c r="N777" s="644">
        <v>7</v>
      </c>
      <c r="O777" s="644">
        <v>1869</v>
      </c>
      <c r="P777" s="632">
        <v>1.1754716981132076</v>
      </c>
      <c r="Q777" s="645">
        <v>267</v>
      </c>
    </row>
    <row r="778" spans="1:17" ht="14.4" customHeight="1" x14ac:dyDescent="0.3">
      <c r="A778" s="626" t="s">
        <v>1892</v>
      </c>
      <c r="B778" s="627" t="s">
        <v>1424</v>
      </c>
      <c r="C778" s="627" t="s">
        <v>1407</v>
      </c>
      <c r="D778" s="627" t="s">
        <v>1655</v>
      </c>
      <c r="E778" s="627" t="s">
        <v>1656</v>
      </c>
      <c r="F778" s="644">
        <v>1</v>
      </c>
      <c r="G778" s="644">
        <v>4164</v>
      </c>
      <c r="H778" s="644">
        <v>1</v>
      </c>
      <c r="I778" s="644">
        <v>4164</v>
      </c>
      <c r="J778" s="644">
        <v>1</v>
      </c>
      <c r="K778" s="644">
        <v>4166</v>
      </c>
      <c r="L778" s="644">
        <v>1.0004803073967339</v>
      </c>
      <c r="M778" s="644">
        <v>4166</v>
      </c>
      <c r="N778" s="644">
        <v>2</v>
      </c>
      <c r="O778" s="644">
        <v>8346</v>
      </c>
      <c r="P778" s="632">
        <v>2.0043227665706054</v>
      </c>
      <c r="Q778" s="645">
        <v>4173</v>
      </c>
    </row>
    <row r="779" spans="1:17" ht="14.4" customHeight="1" x14ac:dyDescent="0.3">
      <c r="A779" s="626" t="s">
        <v>1892</v>
      </c>
      <c r="B779" s="627" t="s">
        <v>1424</v>
      </c>
      <c r="C779" s="627" t="s">
        <v>1407</v>
      </c>
      <c r="D779" s="627" t="s">
        <v>1661</v>
      </c>
      <c r="E779" s="627" t="s">
        <v>1662</v>
      </c>
      <c r="F779" s="644"/>
      <c r="G779" s="644"/>
      <c r="H779" s="644"/>
      <c r="I779" s="644"/>
      <c r="J779" s="644"/>
      <c r="K779" s="644"/>
      <c r="L779" s="644"/>
      <c r="M779" s="644"/>
      <c r="N779" s="644">
        <v>2</v>
      </c>
      <c r="O779" s="644">
        <v>3168</v>
      </c>
      <c r="P779" s="632"/>
      <c r="Q779" s="645">
        <v>1584</v>
      </c>
    </row>
    <row r="780" spans="1:17" ht="14.4" customHeight="1" x14ac:dyDescent="0.3">
      <c r="A780" s="626" t="s">
        <v>1892</v>
      </c>
      <c r="B780" s="627" t="s">
        <v>1424</v>
      </c>
      <c r="C780" s="627" t="s">
        <v>1407</v>
      </c>
      <c r="D780" s="627" t="s">
        <v>1663</v>
      </c>
      <c r="E780" s="627" t="s">
        <v>1664</v>
      </c>
      <c r="F780" s="644">
        <v>2</v>
      </c>
      <c r="G780" s="644">
        <v>7720</v>
      </c>
      <c r="H780" s="644">
        <v>1</v>
      </c>
      <c r="I780" s="644">
        <v>3860</v>
      </c>
      <c r="J780" s="644"/>
      <c r="K780" s="644"/>
      <c r="L780" s="644"/>
      <c r="M780" s="644"/>
      <c r="N780" s="644"/>
      <c r="O780" s="644"/>
      <c r="P780" s="632"/>
      <c r="Q780" s="645"/>
    </row>
    <row r="781" spans="1:17" ht="14.4" customHeight="1" x14ac:dyDescent="0.3">
      <c r="A781" s="626" t="s">
        <v>1892</v>
      </c>
      <c r="B781" s="627" t="s">
        <v>1424</v>
      </c>
      <c r="C781" s="627" t="s">
        <v>1407</v>
      </c>
      <c r="D781" s="627" t="s">
        <v>1665</v>
      </c>
      <c r="E781" s="627" t="s">
        <v>1666</v>
      </c>
      <c r="F781" s="644">
        <v>1</v>
      </c>
      <c r="G781" s="644">
        <v>5210</v>
      </c>
      <c r="H781" s="644">
        <v>1</v>
      </c>
      <c r="I781" s="644">
        <v>5210</v>
      </c>
      <c r="J781" s="644">
        <v>1</v>
      </c>
      <c r="K781" s="644">
        <v>5212</v>
      </c>
      <c r="L781" s="644">
        <v>1.000383877159309</v>
      </c>
      <c r="M781" s="644">
        <v>5212</v>
      </c>
      <c r="N781" s="644">
        <v>2</v>
      </c>
      <c r="O781" s="644">
        <v>10438</v>
      </c>
      <c r="P781" s="632">
        <v>2.0034548944337813</v>
      </c>
      <c r="Q781" s="645">
        <v>5219</v>
      </c>
    </row>
    <row r="782" spans="1:17" ht="14.4" customHeight="1" x14ac:dyDescent="0.3">
      <c r="A782" s="626" t="s">
        <v>1892</v>
      </c>
      <c r="B782" s="627" t="s">
        <v>1424</v>
      </c>
      <c r="C782" s="627" t="s">
        <v>1407</v>
      </c>
      <c r="D782" s="627" t="s">
        <v>1496</v>
      </c>
      <c r="E782" s="627" t="s">
        <v>1497</v>
      </c>
      <c r="F782" s="644">
        <v>3</v>
      </c>
      <c r="G782" s="644">
        <v>3882</v>
      </c>
      <c r="H782" s="644">
        <v>1</v>
      </c>
      <c r="I782" s="644">
        <v>1294</v>
      </c>
      <c r="J782" s="644">
        <v>3</v>
      </c>
      <c r="K782" s="644">
        <v>3882</v>
      </c>
      <c r="L782" s="644">
        <v>1</v>
      </c>
      <c r="M782" s="644">
        <v>1294</v>
      </c>
      <c r="N782" s="644">
        <v>5</v>
      </c>
      <c r="O782" s="644">
        <v>6485</v>
      </c>
      <c r="P782" s="632">
        <v>1.6705306543019063</v>
      </c>
      <c r="Q782" s="645">
        <v>1297</v>
      </c>
    </row>
    <row r="783" spans="1:17" ht="14.4" customHeight="1" x14ac:dyDescent="0.3">
      <c r="A783" s="626" t="s">
        <v>1892</v>
      </c>
      <c r="B783" s="627" t="s">
        <v>1424</v>
      </c>
      <c r="C783" s="627" t="s">
        <v>1407</v>
      </c>
      <c r="D783" s="627" t="s">
        <v>1498</v>
      </c>
      <c r="E783" s="627" t="s">
        <v>1499</v>
      </c>
      <c r="F783" s="644">
        <v>1</v>
      </c>
      <c r="G783" s="644">
        <v>1178</v>
      </c>
      <c r="H783" s="644">
        <v>1</v>
      </c>
      <c r="I783" s="644">
        <v>1178</v>
      </c>
      <c r="J783" s="644">
        <v>3</v>
      </c>
      <c r="K783" s="644">
        <v>3534</v>
      </c>
      <c r="L783" s="644">
        <v>3</v>
      </c>
      <c r="M783" s="644">
        <v>1178</v>
      </c>
      <c r="N783" s="644">
        <v>5</v>
      </c>
      <c r="O783" s="644">
        <v>5900</v>
      </c>
      <c r="P783" s="632">
        <v>5.0084889643463502</v>
      </c>
      <c r="Q783" s="645">
        <v>1180</v>
      </c>
    </row>
    <row r="784" spans="1:17" ht="14.4" customHeight="1" x14ac:dyDescent="0.3">
      <c r="A784" s="626" t="s">
        <v>1892</v>
      </c>
      <c r="B784" s="627" t="s">
        <v>1424</v>
      </c>
      <c r="C784" s="627" t="s">
        <v>1407</v>
      </c>
      <c r="D784" s="627" t="s">
        <v>1500</v>
      </c>
      <c r="E784" s="627" t="s">
        <v>1501</v>
      </c>
      <c r="F784" s="644">
        <v>33</v>
      </c>
      <c r="G784" s="644">
        <v>170181</v>
      </c>
      <c r="H784" s="644">
        <v>1</v>
      </c>
      <c r="I784" s="644">
        <v>5157</v>
      </c>
      <c r="J784" s="644">
        <v>42</v>
      </c>
      <c r="K784" s="644">
        <v>216636</v>
      </c>
      <c r="L784" s="644">
        <v>1.2729740687855871</v>
      </c>
      <c r="M784" s="644">
        <v>5158</v>
      </c>
      <c r="N784" s="644">
        <v>31</v>
      </c>
      <c r="O784" s="644">
        <v>160022</v>
      </c>
      <c r="P784" s="632">
        <v>0.940304734371052</v>
      </c>
      <c r="Q784" s="645">
        <v>5162</v>
      </c>
    </row>
    <row r="785" spans="1:17" ht="14.4" customHeight="1" x14ac:dyDescent="0.3">
      <c r="A785" s="626" t="s">
        <v>1892</v>
      </c>
      <c r="B785" s="627" t="s">
        <v>1424</v>
      </c>
      <c r="C785" s="627" t="s">
        <v>1407</v>
      </c>
      <c r="D785" s="627" t="s">
        <v>1504</v>
      </c>
      <c r="E785" s="627" t="s">
        <v>1505</v>
      </c>
      <c r="F785" s="644"/>
      <c r="G785" s="644"/>
      <c r="H785" s="644"/>
      <c r="I785" s="644"/>
      <c r="J785" s="644">
        <v>2</v>
      </c>
      <c r="K785" s="644">
        <v>11242</v>
      </c>
      <c r="L785" s="644"/>
      <c r="M785" s="644">
        <v>5621</v>
      </c>
      <c r="N785" s="644">
        <v>1</v>
      </c>
      <c r="O785" s="644">
        <v>5626</v>
      </c>
      <c r="P785" s="632"/>
      <c r="Q785" s="645">
        <v>5626</v>
      </c>
    </row>
    <row r="786" spans="1:17" ht="14.4" customHeight="1" x14ac:dyDescent="0.3">
      <c r="A786" s="626" t="s">
        <v>1892</v>
      </c>
      <c r="B786" s="627" t="s">
        <v>1424</v>
      </c>
      <c r="C786" s="627" t="s">
        <v>1407</v>
      </c>
      <c r="D786" s="627" t="s">
        <v>1673</v>
      </c>
      <c r="E786" s="627" t="s">
        <v>1674</v>
      </c>
      <c r="F786" s="644"/>
      <c r="G786" s="644"/>
      <c r="H786" s="644"/>
      <c r="I786" s="644"/>
      <c r="J786" s="644">
        <v>2</v>
      </c>
      <c r="K786" s="644">
        <v>1604</v>
      </c>
      <c r="L786" s="644"/>
      <c r="M786" s="644">
        <v>802</v>
      </c>
      <c r="N786" s="644">
        <v>3</v>
      </c>
      <c r="O786" s="644">
        <v>2424</v>
      </c>
      <c r="P786" s="632"/>
      <c r="Q786" s="645">
        <v>808</v>
      </c>
    </row>
    <row r="787" spans="1:17" ht="14.4" customHeight="1" x14ac:dyDescent="0.3">
      <c r="A787" s="626" t="s">
        <v>1892</v>
      </c>
      <c r="B787" s="627" t="s">
        <v>1424</v>
      </c>
      <c r="C787" s="627" t="s">
        <v>1407</v>
      </c>
      <c r="D787" s="627" t="s">
        <v>1508</v>
      </c>
      <c r="E787" s="627" t="s">
        <v>1509</v>
      </c>
      <c r="F787" s="644">
        <v>137</v>
      </c>
      <c r="G787" s="644">
        <v>24249</v>
      </c>
      <c r="H787" s="644">
        <v>1</v>
      </c>
      <c r="I787" s="644">
        <v>177</v>
      </c>
      <c r="J787" s="644">
        <v>93</v>
      </c>
      <c r="K787" s="644">
        <v>16554</v>
      </c>
      <c r="L787" s="644">
        <v>0.68266732648769024</v>
      </c>
      <c r="M787" s="644">
        <v>178</v>
      </c>
      <c r="N787" s="644">
        <v>173</v>
      </c>
      <c r="O787" s="644">
        <v>30967</v>
      </c>
      <c r="P787" s="632">
        <v>1.277042352261949</v>
      </c>
      <c r="Q787" s="645">
        <v>179</v>
      </c>
    </row>
    <row r="788" spans="1:17" ht="14.4" customHeight="1" x14ac:dyDescent="0.3">
      <c r="A788" s="626" t="s">
        <v>1892</v>
      </c>
      <c r="B788" s="627" t="s">
        <v>1424</v>
      </c>
      <c r="C788" s="627" t="s">
        <v>1407</v>
      </c>
      <c r="D788" s="627" t="s">
        <v>1510</v>
      </c>
      <c r="E788" s="627" t="s">
        <v>1511</v>
      </c>
      <c r="F788" s="644">
        <v>8</v>
      </c>
      <c r="G788" s="644">
        <v>16392</v>
      </c>
      <c r="H788" s="644">
        <v>1</v>
      </c>
      <c r="I788" s="644">
        <v>2049</v>
      </c>
      <c r="J788" s="644">
        <v>12</v>
      </c>
      <c r="K788" s="644">
        <v>24600</v>
      </c>
      <c r="L788" s="644">
        <v>1.5007320644216691</v>
      </c>
      <c r="M788" s="644">
        <v>2050</v>
      </c>
      <c r="N788" s="644">
        <v>22</v>
      </c>
      <c r="O788" s="644">
        <v>45166</v>
      </c>
      <c r="P788" s="632">
        <v>2.7553684724255736</v>
      </c>
      <c r="Q788" s="645">
        <v>2053</v>
      </c>
    </row>
    <row r="789" spans="1:17" ht="14.4" customHeight="1" x14ac:dyDescent="0.3">
      <c r="A789" s="626" t="s">
        <v>1892</v>
      </c>
      <c r="B789" s="627" t="s">
        <v>1424</v>
      </c>
      <c r="C789" s="627" t="s">
        <v>1407</v>
      </c>
      <c r="D789" s="627" t="s">
        <v>1516</v>
      </c>
      <c r="E789" s="627" t="s">
        <v>1517</v>
      </c>
      <c r="F789" s="644">
        <v>13</v>
      </c>
      <c r="G789" s="644">
        <v>35581</v>
      </c>
      <c r="H789" s="644">
        <v>1</v>
      </c>
      <c r="I789" s="644">
        <v>2737</v>
      </c>
      <c r="J789" s="644">
        <v>17</v>
      </c>
      <c r="K789" s="644">
        <v>46529</v>
      </c>
      <c r="L789" s="644">
        <v>1.3076923076923077</v>
      </c>
      <c r="M789" s="644">
        <v>2737</v>
      </c>
      <c r="N789" s="644">
        <v>14</v>
      </c>
      <c r="O789" s="644">
        <v>38360</v>
      </c>
      <c r="P789" s="632">
        <v>1.0781034821955537</v>
      </c>
      <c r="Q789" s="645">
        <v>2740</v>
      </c>
    </row>
    <row r="790" spans="1:17" ht="14.4" customHeight="1" x14ac:dyDescent="0.3">
      <c r="A790" s="626" t="s">
        <v>1892</v>
      </c>
      <c r="B790" s="627" t="s">
        <v>1424</v>
      </c>
      <c r="C790" s="627" t="s">
        <v>1407</v>
      </c>
      <c r="D790" s="627" t="s">
        <v>1518</v>
      </c>
      <c r="E790" s="627" t="s">
        <v>1519</v>
      </c>
      <c r="F790" s="644">
        <v>3</v>
      </c>
      <c r="G790" s="644">
        <v>15807</v>
      </c>
      <c r="H790" s="644">
        <v>1</v>
      </c>
      <c r="I790" s="644">
        <v>5269</v>
      </c>
      <c r="J790" s="644">
        <v>1</v>
      </c>
      <c r="K790" s="644">
        <v>5270</v>
      </c>
      <c r="L790" s="644">
        <v>0.33339659644461317</v>
      </c>
      <c r="M790" s="644">
        <v>5270</v>
      </c>
      <c r="N790" s="644">
        <v>3</v>
      </c>
      <c r="O790" s="644">
        <v>15822</v>
      </c>
      <c r="P790" s="632">
        <v>1.0009489466691972</v>
      </c>
      <c r="Q790" s="645">
        <v>5274</v>
      </c>
    </row>
    <row r="791" spans="1:17" ht="14.4" customHeight="1" x14ac:dyDescent="0.3">
      <c r="A791" s="626" t="s">
        <v>1892</v>
      </c>
      <c r="B791" s="627" t="s">
        <v>1424</v>
      </c>
      <c r="C791" s="627" t="s">
        <v>1407</v>
      </c>
      <c r="D791" s="627" t="s">
        <v>1522</v>
      </c>
      <c r="E791" s="627" t="s">
        <v>1523</v>
      </c>
      <c r="F791" s="644">
        <v>5</v>
      </c>
      <c r="G791" s="644">
        <v>3375</v>
      </c>
      <c r="H791" s="644">
        <v>1</v>
      </c>
      <c r="I791" s="644">
        <v>675</v>
      </c>
      <c r="J791" s="644">
        <v>7</v>
      </c>
      <c r="K791" s="644">
        <v>4725</v>
      </c>
      <c r="L791" s="644">
        <v>1.4</v>
      </c>
      <c r="M791" s="644">
        <v>675</v>
      </c>
      <c r="N791" s="644">
        <v>5</v>
      </c>
      <c r="O791" s="644">
        <v>3390</v>
      </c>
      <c r="P791" s="632">
        <v>1.0044444444444445</v>
      </c>
      <c r="Q791" s="645">
        <v>678</v>
      </c>
    </row>
    <row r="792" spans="1:17" ht="14.4" customHeight="1" x14ac:dyDescent="0.3">
      <c r="A792" s="626" t="s">
        <v>1892</v>
      </c>
      <c r="B792" s="627" t="s">
        <v>1424</v>
      </c>
      <c r="C792" s="627" t="s">
        <v>1407</v>
      </c>
      <c r="D792" s="627" t="s">
        <v>1579</v>
      </c>
      <c r="E792" s="627" t="s">
        <v>1580</v>
      </c>
      <c r="F792" s="644">
        <v>8</v>
      </c>
      <c r="G792" s="644">
        <v>4552</v>
      </c>
      <c r="H792" s="644">
        <v>1</v>
      </c>
      <c r="I792" s="644">
        <v>569</v>
      </c>
      <c r="J792" s="644">
        <v>8</v>
      </c>
      <c r="K792" s="644">
        <v>4552</v>
      </c>
      <c r="L792" s="644">
        <v>1</v>
      </c>
      <c r="M792" s="644">
        <v>569</v>
      </c>
      <c r="N792" s="644">
        <v>10</v>
      </c>
      <c r="O792" s="644">
        <v>5710</v>
      </c>
      <c r="P792" s="632">
        <v>1.2543936731107206</v>
      </c>
      <c r="Q792" s="645">
        <v>571</v>
      </c>
    </row>
    <row r="793" spans="1:17" ht="14.4" customHeight="1" x14ac:dyDescent="0.3">
      <c r="A793" s="626" t="s">
        <v>1892</v>
      </c>
      <c r="B793" s="627" t="s">
        <v>1424</v>
      </c>
      <c r="C793" s="627" t="s">
        <v>1407</v>
      </c>
      <c r="D793" s="627" t="s">
        <v>1526</v>
      </c>
      <c r="E793" s="627" t="s">
        <v>1527</v>
      </c>
      <c r="F793" s="644">
        <v>12</v>
      </c>
      <c r="G793" s="644">
        <v>1860</v>
      </c>
      <c r="H793" s="644">
        <v>1</v>
      </c>
      <c r="I793" s="644">
        <v>155</v>
      </c>
      <c r="J793" s="644">
        <v>15</v>
      </c>
      <c r="K793" s="644">
        <v>2325</v>
      </c>
      <c r="L793" s="644">
        <v>1.25</v>
      </c>
      <c r="M793" s="644">
        <v>155</v>
      </c>
      <c r="N793" s="644">
        <v>16</v>
      </c>
      <c r="O793" s="644">
        <v>2496</v>
      </c>
      <c r="P793" s="632">
        <v>1.3419354838709678</v>
      </c>
      <c r="Q793" s="645">
        <v>156</v>
      </c>
    </row>
    <row r="794" spans="1:17" ht="14.4" customHeight="1" x14ac:dyDescent="0.3">
      <c r="A794" s="626" t="s">
        <v>1892</v>
      </c>
      <c r="B794" s="627" t="s">
        <v>1424</v>
      </c>
      <c r="C794" s="627" t="s">
        <v>1407</v>
      </c>
      <c r="D794" s="627" t="s">
        <v>1528</v>
      </c>
      <c r="E794" s="627" t="s">
        <v>1529</v>
      </c>
      <c r="F794" s="644">
        <v>2</v>
      </c>
      <c r="G794" s="644">
        <v>398</v>
      </c>
      <c r="H794" s="644">
        <v>1</v>
      </c>
      <c r="I794" s="644">
        <v>199</v>
      </c>
      <c r="J794" s="644">
        <v>2</v>
      </c>
      <c r="K794" s="644">
        <v>400</v>
      </c>
      <c r="L794" s="644">
        <v>1.0050251256281406</v>
      </c>
      <c r="M794" s="644">
        <v>200</v>
      </c>
      <c r="N794" s="644">
        <v>3</v>
      </c>
      <c r="O794" s="644">
        <v>603</v>
      </c>
      <c r="P794" s="632">
        <v>1.5150753768844221</v>
      </c>
      <c r="Q794" s="645">
        <v>201</v>
      </c>
    </row>
    <row r="795" spans="1:17" ht="14.4" customHeight="1" x14ac:dyDescent="0.3">
      <c r="A795" s="626" t="s">
        <v>1892</v>
      </c>
      <c r="B795" s="627" t="s">
        <v>1424</v>
      </c>
      <c r="C795" s="627" t="s">
        <v>1407</v>
      </c>
      <c r="D795" s="627" t="s">
        <v>1530</v>
      </c>
      <c r="E795" s="627" t="s">
        <v>1531</v>
      </c>
      <c r="F795" s="644">
        <v>114</v>
      </c>
      <c r="G795" s="644">
        <v>23256</v>
      </c>
      <c r="H795" s="644">
        <v>1</v>
      </c>
      <c r="I795" s="644">
        <v>204</v>
      </c>
      <c r="J795" s="644">
        <v>118</v>
      </c>
      <c r="K795" s="644">
        <v>24190</v>
      </c>
      <c r="L795" s="644">
        <v>1.0401616787065704</v>
      </c>
      <c r="M795" s="644">
        <v>205</v>
      </c>
      <c r="N795" s="644">
        <v>101</v>
      </c>
      <c r="O795" s="644">
        <v>20907</v>
      </c>
      <c r="P795" s="632">
        <v>0.89899380804953566</v>
      </c>
      <c r="Q795" s="645">
        <v>207</v>
      </c>
    </row>
    <row r="796" spans="1:17" ht="14.4" customHeight="1" x14ac:dyDescent="0.3">
      <c r="A796" s="626" t="s">
        <v>1892</v>
      </c>
      <c r="B796" s="627" t="s">
        <v>1424</v>
      </c>
      <c r="C796" s="627" t="s">
        <v>1407</v>
      </c>
      <c r="D796" s="627" t="s">
        <v>1532</v>
      </c>
      <c r="E796" s="627" t="s">
        <v>1533</v>
      </c>
      <c r="F796" s="644"/>
      <c r="G796" s="644"/>
      <c r="H796" s="644"/>
      <c r="I796" s="644"/>
      <c r="J796" s="644">
        <v>1</v>
      </c>
      <c r="K796" s="644">
        <v>427</v>
      </c>
      <c r="L796" s="644"/>
      <c r="M796" s="644">
        <v>427</v>
      </c>
      <c r="N796" s="644">
        <v>5</v>
      </c>
      <c r="O796" s="644">
        <v>2140</v>
      </c>
      <c r="P796" s="632"/>
      <c r="Q796" s="645">
        <v>428</v>
      </c>
    </row>
    <row r="797" spans="1:17" ht="14.4" customHeight="1" x14ac:dyDescent="0.3">
      <c r="A797" s="626" t="s">
        <v>1892</v>
      </c>
      <c r="B797" s="627" t="s">
        <v>1424</v>
      </c>
      <c r="C797" s="627" t="s">
        <v>1407</v>
      </c>
      <c r="D797" s="627" t="s">
        <v>1536</v>
      </c>
      <c r="E797" s="627" t="s">
        <v>1537</v>
      </c>
      <c r="F797" s="644">
        <v>24</v>
      </c>
      <c r="G797" s="644">
        <v>3912</v>
      </c>
      <c r="H797" s="644">
        <v>1</v>
      </c>
      <c r="I797" s="644">
        <v>163</v>
      </c>
      <c r="J797" s="644">
        <v>20</v>
      </c>
      <c r="K797" s="644">
        <v>3260</v>
      </c>
      <c r="L797" s="644">
        <v>0.83333333333333337</v>
      </c>
      <c r="M797" s="644">
        <v>163</v>
      </c>
      <c r="N797" s="644">
        <v>17</v>
      </c>
      <c r="O797" s="644">
        <v>2788</v>
      </c>
      <c r="P797" s="632">
        <v>0.712678936605317</v>
      </c>
      <c r="Q797" s="645">
        <v>164</v>
      </c>
    </row>
    <row r="798" spans="1:17" ht="14.4" customHeight="1" x14ac:dyDescent="0.3">
      <c r="A798" s="626" t="s">
        <v>1892</v>
      </c>
      <c r="B798" s="627" t="s">
        <v>1424</v>
      </c>
      <c r="C798" s="627" t="s">
        <v>1407</v>
      </c>
      <c r="D798" s="627" t="s">
        <v>1538</v>
      </c>
      <c r="E798" s="627" t="s">
        <v>1539</v>
      </c>
      <c r="F798" s="644">
        <v>2</v>
      </c>
      <c r="G798" s="644">
        <v>872</v>
      </c>
      <c r="H798" s="644">
        <v>1</v>
      </c>
      <c r="I798" s="644">
        <v>436</v>
      </c>
      <c r="J798" s="644">
        <v>2</v>
      </c>
      <c r="K798" s="644">
        <v>874</v>
      </c>
      <c r="L798" s="644">
        <v>1.0022935779816513</v>
      </c>
      <c r="M798" s="644">
        <v>437</v>
      </c>
      <c r="N798" s="644">
        <v>1</v>
      </c>
      <c r="O798" s="644">
        <v>438</v>
      </c>
      <c r="P798" s="632">
        <v>0.50229357798165142</v>
      </c>
      <c r="Q798" s="645">
        <v>438</v>
      </c>
    </row>
    <row r="799" spans="1:17" ht="14.4" customHeight="1" x14ac:dyDescent="0.3">
      <c r="A799" s="626" t="s">
        <v>1892</v>
      </c>
      <c r="B799" s="627" t="s">
        <v>1424</v>
      </c>
      <c r="C799" s="627" t="s">
        <v>1407</v>
      </c>
      <c r="D799" s="627" t="s">
        <v>1540</v>
      </c>
      <c r="E799" s="627" t="s">
        <v>1541</v>
      </c>
      <c r="F799" s="644">
        <v>4</v>
      </c>
      <c r="G799" s="644">
        <v>8620</v>
      </c>
      <c r="H799" s="644">
        <v>1</v>
      </c>
      <c r="I799" s="644">
        <v>2155</v>
      </c>
      <c r="J799" s="644">
        <v>5</v>
      </c>
      <c r="K799" s="644">
        <v>10780</v>
      </c>
      <c r="L799" s="644">
        <v>1.2505800464037122</v>
      </c>
      <c r="M799" s="644">
        <v>2156</v>
      </c>
      <c r="N799" s="644">
        <v>12</v>
      </c>
      <c r="O799" s="644">
        <v>25908</v>
      </c>
      <c r="P799" s="632">
        <v>3.005568445475638</v>
      </c>
      <c r="Q799" s="645">
        <v>2159</v>
      </c>
    </row>
    <row r="800" spans="1:17" ht="14.4" customHeight="1" x14ac:dyDescent="0.3">
      <c r="A800" s="626" t="s">
        <v>1892</v>
      </c>
      <c r="B800" s="627" t="s">
        <v>1424</v>
      </c>
      <c r="C800" s="627" t="s">
        <v>1407</v>
      </c>
      <c r="D800" s="627" t="s">
        <v>1675</v>
      </c>
      <c r="E800" s="627" t="s">
        <v>1664</v>
      </c>
      <c r="F800" s="644">
        <v>4</v>
      </c>
      <c r="G800" s="644">
        <v>7556</v>
      </c>
      <c r="H800" s="644">
        <v>1</v>
      </c>
      <c r="I800" s="644">
        <v>1889</v>
      </c>
      <c r="J800" s="644">
        <v>2</v>
      </c>
      <c r="K800" s="644">
        <v>3778</v>
      </c>
      <c r="L800" s="644">
        <v>0.5</v>
      </c>
      <c r="M800" s="644">
        <v>1889</v>
      </c>
      <c r="N800" s="644"/>
      <c r="O800" s="644"/>
      <c r="P800" s="632"/>
      <c r="Q800" s="645"/>
    </row>
    <row r="801" spans="1:17" ht="14.4" customHeight="1" x14ac:dyDescent="0.3">
      <c r="A801" s="626" t="s">
        <v>1892</v>
      </c>
      <c r="B801" s="627" t="s">
        <v>1424</v>
      </c>
      <c r="C801" s="627" t="s">
        <v>1407</v>
      </c>
      <c r="D801" s="627" t="s">
        <v>1544</v>
      </c>
      <c r="E801" s="627" t="s">
        <v>1545</v>
      </c>
      <c r="F801" s="644">
        <v>1</v>
      </c>
      <c r="G801" s="644">
        <v>934</v>
      </c>
      <c r="H801" s="644">
        <v>1</v>
      </c>
      <c r="I801" s="644">
        <v>934</v>
      </c>
      <c r="J801" s="644">
        <v>4</v>
      </c>
      <c r="K801" s="644">
        <v>3740</v>
      </c>
      <c r="L801" s="644">
        <v>4.0042826552462527</v>
      </c>
      <c r="M801" s="644">
        <v>935</v>
      </c>
      <c r="N801" s="644">
        <v>7</v>
      </c>
      <c r="O801" s="644">
        <v>6566</v>
      </c>
      <c r="P801" s="632">
        <v>7.029978586723769</v>
      </c>
      <c r="Q801" s="645">
        <v>938</v>
      </c>
    </row>
    <row r="802" spans="1:17" ht="14.4" customHeight="1" x14ac:dyDescent="0.3">
      <c r="A802" s="626" t="s">
        <v>1892</v>
      </c>
      <c r="B802" s="627" t="s">
        <v>1424</v>
      </c>
      <c r="C802" s="627" t="s">
        <v>1407</v>
      </c>
      <c r="D802" s="627" t="s">
        <v>1546</v>
      </c>
      <c r="E802" s="627" t="s">
        <v>1547</v>
      </c>
      <c r="F802" s="644">
        <v>3</v>
      </c>
      <c r="G802" s="644">
        <v>25380</v>
      </c>
      <c r="H802" s="644">
        <v>1</v>
      </c>
      <c r="I802" s="644">
        <v>8460</v>
      </c>
      <c r="J802" s="644">
        <v>8</v>
      </c>
      <c r="K802" s="644">
        <v>67696</v>
      </c>
      <c r="L802" s="644">
        <v>2.6672970843183608</v>
      </c>
      <c r="M802" s="644">
        <v>8462</v>
      </c>
      <c r="N802" s="644">
        <v>2</v>
      </c>
      <c r="O802" s="644">
        <v>16940</v>
      </c>
      <c r="P802" s="632">
        <v>0.66745468873128444</v>
      </c>
      <c r="Q802" s="645">
        <v>8470</v>
      </c>
    </row>
    <row r="803" spans="1:17" ht="14.4" customHeight="1" x14ac:dyDescent="0.3">
      <c r="A803" s="626" t="s">
        <v>1892</v>
      </c>
      <c r="B803" s="627" t="s">
        <v>1424</v>
      </c>
      <c r="C803" s="627" t="s">
        <v>1407</v>
      </c>
      <c r="D803" s="627" t="s">
        <v>1548</v>
      </c>
      <c r="E803" s="627" t="s">
        <v>1549</v>
      </c>
      <c r="F803" s="644">
        <v>1</v>
      </c>
      <c r="G803" s="644">
        <v>259</v>
      </c>
      <c r="H803" s="644">
        <v>1</v>
      </c>
      <c r="I803" s="644">
        <v>259</v>
      </c>
      <c r="J803" s="644"/>
      <c r="K803" s="644"/>
      <c r="L803" s="644"/>
      <c r="M803" s="644"/>
      <c r="N803" s="644">
        <v>2</v>
      </c>
      <c r="O803" s="644">
        <v>522</v>
      </c>
      <c r="P803" s="632">
        <v>2.0154440154440154</v>
      </c>
      <c r="Q803" s="645">
        <v>261</v>
      </c>
    </row>
    <row r="804" spans="1:17" ht="14.4" customHeight="1" x14ac:dyDescent="0.3">
      <c r="A804" s="626" t="s">
        <v>1892</v>
      </c>
      <c r="B804" s="627" t="s">
        <v>1424</v>
      </c>
      <c r="C804" s="627" t="s">
        <v>1407</v>
      </c>
      <c r="D804" s="627" t="s">
        <v>1550</v>
      </c>
      <c r="E804" s="627" t="s">
        <v>1551</v>
      </c>
      <c r="F804" s="644"/>
      <c r="G804" s="644"/>
      <c r="H804" s="644"/>
      <c r="I804" s="644"/>
      <c r="J804" s="644">
        <v>1</v>
      </c>
      <c r="K804" s="644">
        <v>2055</v>
      </c>
      <c r="L804" s="644"/>
      <c r="M804" s="644">
        <v>2055</v>
      </c>
      <c r="N804" s="644"/>
      <c r="O804" s="644"/>
      <c r="P804" s="632"/>
      <c r="Q804" s="645"/>
    </row>
    <row r="805" spans="1:17" ht="14.4" customHeight="1" x14ac:dyDescent="0.3">
      <c r="A805" s="626" t="s">
        <v>1892</v>
      </c>
      <c r="B805" s="627" t="s">
        <v>1424</v>
      </c>
      <c r="C805" s="627" t="s">
        <v>1407</v>
      </c>
      <c r="D805" s="627" t="s">
        <v>1552</v>
      </c>
      <c r="E805" s="627" t="s">
        <v>1553</v>
      </c>
      <c r="F805" s="644">
        <v>1</v>
      </c>
      <c r="G805" s="644">
        <v>283</v>
      </c>
      <c r="H805" s="644">
        <v>1</v>
      </c>
      <c r="I805" s="644">
        <v>283</v>
      </c>
      <c r="J805" s="644"/>
      <c r="K805" s="644"/>
      <c r="L805" s="644"/>
      <c r="M805" s="644"/>
      <c r="N805" s="644"/>
      <c r="O805" s="644"/>
      <c r="P805" s="632"/>
      <c r="Q805" s="645"/>
    </row>
    <row r="806" spans="1:17" ht="14.4" customHeight="1" x14ac:dyDescent="0.3">
      <c r="A806" s="626" t="s">
        <v>1894</v>
      </c>
      <c r="B806" s="627" t="s">
        <v>1424</v>
      </c>
      <c r="C806" s="627" t="s">
        <v>1425</v>
      </c>
      <c r="D806" s="627" t="s">
        <v>1560</v>
      </c>
      <c r="E806" s="627" t="s">
        <v>656</v>
      </c>
      <c r="F806" s="644"/>
      <c r="G806" s="644"/>
      <c r="H806" s="644"/>
      <c r="I806" s="644"/>
      <c r="J806" s="644">
        <v>0.05</v>
      </c>
      <c r="K806" s="644">
        <v>247.19</v>
      </c>
      <c r="L806" s="644"/>
      <c r="M806" s="644">
        <v>4943.7999999999993</v>
      </c>
      <c r="N806" s="644"/>
      <c r="O806" s="644"/>
      <c r="P806" s="632"/>
      <c r="Q806" s="645"/>
    </row>
    <row r="807" spans="1:17" ht="14.4" customHeight="1" x14ac:dyDescent="0.3">
      <c r="A807" s="626" t="s">
        <v>1894</v>
      </c>
      <c r="B807" s="627" t="s">
        <v>1424</v>
      </c>
      <c r="C807" s="627" t="s">
        <v>1425</v>
      </c>
      <c r="D807" s="627" t="s">
        <v>1430</v>
      </c>
      <c r="E807" s="627" t="s">
        <v>1431</v>
      </c>
      <c r="F807" s="644">
        <v>1</v>
      </c>
      <c r="G807" s="644">
        <v>1004.83</v>
      </c>
      <c r="H807" s="644">
        <v>1</v>
      </c>
      <c r="I807" s="644">
        <v>1004.83</v>
      </c>
      <c r="J807" s="644"/>
      <c r="K807" s="644"/>
      <c r="L807" s="644"/>
      <c r="M807" s="644"/>
      <c r="N807" s="644"/>
      <c r="O807" s="644"/>
      <c r="P807" s="632"/>
      <c r="Q807" s="645"/>
    </row>
    <row r="808" spans="1:17" ht="14.4" customHeight="1" x14ac:dyDescent="0.3">
      <c r="A808" s="626" t="s">
        <v>1894</v>
      </c>
      <c r="B808" s="627" t="s">
        <v>1424</v>
      </c>
      <c r="C808" s="627" t="s">
        <v>1425</v>
      </c>
      <c r="D808" s="627" t="s">
        <v>1432</v>
      </c>
      <c r="E808" s="627" t="s">
        <v>656</v>
      </c>
      <c r="F808" s="644"/>
      <c r="G808" s="644"/>
      <c r="H808" s="644"/>
      <c r="I808" s="644"/>
      <c r="J808" s="644">
        <v>0.1</v>
      </c>
      <c r="K808" s="644">
        <v>988.79</v>
      </c>
      <c r="L808" s="644"/>
      <c r="M808" s="644">
        <v>9887.9</v>
      </c>
      <c r="N808" s="644">
        <v>0.01</v>
      </c>
      <c r="O808" s="644">
        <v>87.49</v>
      </c>
      <c r="P808" s="632"/>
      <c r="Q808" s="645">
        <v>8749</v>
      </c>
    </row>
    <row r="809" spans="1:17" ht="14.4" customHeight="1" x14ac:dyDescent="0.3">
      <c r="A809" s="626" t="s">
        <v>1894</v>
      </c>
      <c r="B809" s="627" t="s">
        <v>1424</v>
      </c>
      <c r="C809" s="627" t="s">
        <v>1425</v>
      </c>
      <c r="D809" s="627" t="s">
        <v>1434</v>
      </c>
      <c r="E809" s="627" t="s">
        <v>565</v>
      </c>
      <c r="F809" s="644"/>
      <c r="G809" s="644"/>
      <c r="H809" s="644"/>
      <c r="I809" s="644"/>
      <c r="J809" s="644"/>
      <c r="K809" s="644"/>
      <c r="L809" s="644"/>
      <c r="M809" s="644"/>
      <c r="N809" s="644">
        <v>1</v>
      </c>
      <c r="O809" s="644">
        <v>517</v>
      </c>
      <c r="P809" s="632"/>
      <c r="Q809" s="645">
        <v>517</v>
      </c>
    </row>
    <row r="810" spans="1:17" ht="14.4" customHeight="1" x14ac:dyDescent="0.3">
      <c r="A810" s="626" t="s">
        <v>1894</v>
      </c>
      <c r="B810" s="627" t="s">
        <v>1424</v>
      </c>
      <c r="C810" s="627" t="s">
        <v>1425</v>
      </c>
      <c r="D810" s="627" t="s">
        <v>1441</v>
      </c>
      <c r="E810" s="627" t="s">
        <v>1437</v>
      </c>
      <c r="F810" s="644"/>
      <c r="G810" s="644"/>
      <c r="H810" s="644"/>
      <c r="I810" s="644"/>
      <c r="J810" s="644">
        <v>0.85</v>
      </c>
      <c r="K810" s="644">
        <v>1546.18</v>
      </c>
      <c r="L810" s="644"/>
      <c r="M810" s="644">
        <v>1819.0352941176473</v>
      </c>
      <c r="N810" s="644"/>
      <c r="O810" s="644"/>
      <c r="P810" s="632"/>
      <c r="Q810" s="645"/>
    </row>
    <row r="811" spans="1:17" ht="14.4" customHeight="1" x14ac:dyDescent="0.3">
      <c r="A811" s="626" t="s">
        <v>1894</v>
      </c>
      <c r="B811" s="627" t="s">
        <v>1424</v>
      </c>
      <c r="C811" s="627" t="s">
        <v>1425</v>
      </c>
      <c r="D811" s="627" t="s">
        <v>1444</v>
      </c>
      <c r="E811" s="627" t="s">
        <v>1437</v>
      </c>
      <c r="F811" s="644"/>
      <c r="G811" s="644"/>
      <c r="H811" s="644"/>
      <c r="I811" s="644"/>
      <c r="J811" s="644">
        <v>0.03</v>
      </c>
      <c r="K811" s="644">
        <v>909.52</v>
      </c>
      <c r="L811" s="644"/>
      <c r="M811" s="644">
        <v>30317.333333333332</v>
      </c>
      <c r="N811" s="644"/>
      <c r="O811" s="644"/>
      <c r="P811" s="632"/>
      <c r="Q811" s="645"/>
    </row>
    <row r="812" spans="1:17" ht="14.4" customHeight="1" x14ac:dyDescent="0.3">
      <c r="A812" s="626" t="s">
        <v>1894</v>
      </c>
      <c r="B812" s="627" t="s">
        <v>1424</v>
      </c>
      <c r="C812" s="627" t="s">
        <v>1425</v>
      </c>
      <c r="D812" s="627" t="s">
        <v>1445</v>
      </c>
      <c r="E812" s="627" t="s">
        <v>1437</v>
      </c>
      <c r="F812" s="644"/>
      <c r="G812" s="644"/>
      <c r="H812" s="644"/>
      <c r="I812" s="644"/>
      <c r="J812" s="644"/>
      <c r="K812" s="644"/>
      <c r="L812" s="644"/>
      <c r="M812" s="644"/>
      <c r="N812" s="644">
        <v>1.2999999999999998</v>
      </c>
      <c r="O812" s="644">
        <v>852.17000000000007</v>
      </c>
      <c r="P812" s="632"/>
      <c r="Q812" s="645">
        <v>655.51538461538473</v>
      </c>
    </row>
    <row r="813" spans="1:17" ht="14.4" customHeight="1" x14ac:dyDescent="0.3">
      <c r="A813" s="626" t="s">
        <v>1894</v>
      </c>
      <c r="B813" s="627" t="s">
        <v>1424</v>
      </c>
      <c r="C813" s="627" t="s">
        <v>1425</v>
      </c>
      <c r="D813" s="627" t="s">
        <v>1448</v>
      </c>
      <c r="E813" s="627" t="s">
        <v>641</v>
      </c>
      <c r="F813" s="644"/>
      <c r="G813" s="644"/>
      <c r="H813" s="644"/>
      <c r="I813" s="644"/>
      <c r="J813" s="644"/>
      <c r="K813" s="644"/>
      <c r="L813" s="644"/>
      <c r="M813" s="644"/>
      <c r="N813" s="644">
        <v>0.33</v>
      </c>
      <c r="O813" s="644">
        <v>480.67</v>
      </c>
      <c r="P813" s="632"/>
      <c r="Q813" s="645">
        <v>1456.5757575757575</v>
      </c>
    </row>
    <row r="814" spans="1:17" ht="14.4" customHeight="1" x14ac:dyDescent="0.3">
      <c r="A814" s="626" t="s">
        <v>1894</v>
      </c>
      <c r="B814" s="627" t="s">
        <v>1424</v>
      </c>
      <c r="C814" s="627" t="s">
        <v>1425</v>
      </c>
      <c r="D814" s="627" t="s">
        <v>1449</v>
      </c>
      <c r="E814" s="627" t="s">
        <v>641</v>
      </c>
      <c r="F814" s="644"/>
      <c r="G814" s="644"/>
      <c r="H814" s="644"/>
      <c r="I814" s="644"/>
      <c r="J814" s="644"/>
      <c r="K814" s="644"/>
      <c r="L814" s="644"/>
      <c r="M814" s="644"/>
      <c r="N814" s="644">
        <v>0.2</v>
      </c>
      <c r="O814" s="644">
        <v>728.21</v>
      </c>
      <c r="P814" s="632"/>
      <c r="Q814" s="645">
        <v>3641.05</v>
      </c>
    </row>
    <row r="815" spans="1:17" ht="14.4" customHeight="1" x14ac:dyDescent="0.3">
      <c r="A815" s="626" t="s">
        <v>1894</v>
      </c>
      <c r="B815" s="627" t="s">
        <v>1424</v>
      </c>
      <c r="C815" s="627" t="s">
        <v>1402</v>
      </c>
      <c r="D815" s="627" t="s">
        <v>1587</v>
      </c>
      <c r="E815" s="627" t="s">
        <v>1588</v>
      </c>
      <c r="F815" s="644"/>
      <c r="G815" s="644"/>
      <c r="H815" s="644"/>
      <c r="I815" s="644"/>
      <c r="J815" s="644">
        <v>1</v>
      </c>
      <c r="K815" s="644">
        <v>972.32</v>
      </c>
      <c r="L815" s="644"/>
      <c r="M815" s="644">
        <v>972.32</v>
      </c>
      <c r="N815" s="644"/>
      <c r="O815" s="644"/>
      <c r="P815" s="632"/>
      <c r="Q815" s="645"/>
    </row>
    <row r="816" spans="1:17" ht="14.4" customHeight="1" x14ac:dyDescent="0.3">
      <c r="A816" s="626" t="s">
        <v>1894</v>
      </c>
      <c r="B816" s="627" t="s">
        <v>1424</v>
      </c>
      <c r="C816" s="627" t="s">
        <v>1402</v>
      </c>
      <c r="D816" s="627" t="s">
        <v>1602</v>
      </c>
      <c r="E816" s="627" t="s">
        <v>1603</v>
      </c>
      <c r="F816" s="644"/>
      <c r="G816" s="644"/>
      <c r="H816" s="644"/>
      <c r="I816" s="644"/>
      <c r="J816" s="644">
        <v>2</v>
      </c>
      <c r="K816" s="644">
        <v>1886.5</v>
      </c>
      <c r="L816" s="644"/>
      <c r="M816" s="644">
        <v>943.25</v>
      </c>
      <c r="N816" s="644"/>
      <c r="O816" s="644"/>
      <c r="P816" s="632"/>
      <c r="Q816" s="645"/>
    </row>
    <row r="817" spans="1:17" ht="14.4" customHeight="1" x14ac:dyDescent="0.3">
      <c r="A817" s="626" t="s">
        <v>1894</v>
      </c>
      <c r="B817" s="627" t="s">
        <v>1424</v>
      </c>
      <c r="C817" s="627" t="s">
        <v>1402</v>
      </c>
      <c r="D817" s="627" t="s">
        <v>1614</v>
      </c>
      <c r="E817" s="627" t="s">
        <v>1615</v>
      </c>
      <c r="F817" s="644"/>
      <c r="G817" s="644"/>
      <c r="H817" s="644"/>
      <c r="I817" s="644"/>
      <c r="J817" s="644">
        <v>1</v>
      </c>
      <c r="K817" s="644">
        <v>4967.8900000000003</v>
      </c>
      <c r="L817" s="644"/>
      <c r="M817" s="644">
        <v>4967.8900000000003</v>
      </c>
      <c r="N817" s="644"/>
      <c r="O817" s="644"/>
      <c r="P817" s="632"/>
      <c r="Q817" s="645"/>
    </row>
    <row r="818" spans="1:17" ht="14.4" customHeight="1" x14ac:dyDescent="0.3">
      <c r="A818" s="626" t="s">
        <v>1894</v>
      </c>
      <c r="B818" s="627" t="s">
        <v>1424</v>
      </c>
      <c r="C818" s="627" t="s">
        <v>1402</v>
      </c>
      <c r="D818" s="627" t="s">
        <v>1716</v>
      </c>
      <c r="E818" s="627" t="s">
        <v>1717</v>
      </c>
      <c r="F818" s="644"/>
      <c r="G818" s="644"/>
      <c r="H818" s="644"/>
      <c r="I818" s="644"/>
      <c r="J818" s="644">
        <v>6</v>
      </c>
      <c r="K818" s="644">
        <v>21867.48</v>
      </c>
      <c r="L818" s="644"/>
      <c r="M818" s="644">
        <v>3644.58</v>
      </c>
      <c r="N818" s="644"/>
      <c r="O818" s="644"/>
      <c r="P818" s="632"/>
      <c r="Q818" s="645"/>
    </row>
    <row r="819" spans="1:17" ht="14.4" customHeight="1" x14ac:dyDescent="0.3">
      <c r="A819" s="626" t="s">
        <v>1894</v>
      </c>
      <c r="B819" s="627" t="s">
        <v>1424</v>
      </c>
      <c r="C819" s="627" t="s">
        <v>1402</v>
      </c>
      <c r="D819" s="627" t="s">
        <v>1452</v>
      </c>
      <c r="E819" s="627" t="s">
        <v>1453</v>
      </c>
      <c r="F819" s="644"/>
      <c r="G819" s="644"/>
      <c r="H819" s="644"/>
      <c r="I819" s="644"/>
      <c r="J819" s="644">
        <v>1</v>
      </c>
      <c r="K819" s="644">
        <v>893.9</v>
      </c>
      <c r="L819" s="644"/>
      <c r="M819" s="644">
        <v>893.9</v>
      </c>
      <c r="N819" s="644"/>
      <c r="O819" s="644"/>
      <c r="P819" s="632"/>
      <c r="Q819" s="645"/>
    </row>
    <row r="820" spans="1:17" ht="14.4" customHeight="1" x14ac:dyDescent="0.3">
      <c r="A820" s="626" t="s">
        <v>1894</v>
      </c>
      <c r="B820" s="627" t="s">
        <v>1424</v>
      </c>
      <c r="C820" s="627" t="s">
        <v>1402</v>
      </c>
      <c r="D820" s="627" t="s">
        <v>1631</v>
      </c>
      <c r="E820" s="627" t="s">
        <v>1632</v>
      </c>
      <c r="F820" s="644"/>
      <c r="G820" s="644"/>
      <c r="H820" s="644"/>
      <c r="I820" s="644"/>
      <c r="J820" s="644">
        <v>1</v>
      </c>
      <c r="K820" s="644">
        <v>16831.689999999999</v>
      </c>
      <c r="L820" s="644"/>
      <c r="M820" s="644">
        <v>16831.689999999999</v>
      </c>
      <c r="N820" s="644"/>
      <c r="O820" s="644"/>
      <c r="P820" s="632"/>
      <c r="Q820" s="645"/>
    </row>
    <row r="821" spans="1:17" ht="14.4" customHeight="1" x14ac:dyDescent="0.3">
      <c r="A821" s="626" t="s">
        <v>1894</v>
      </c>
      <c r="B821" s="627" t="s">
        <v>1424</v>
      </c>
      <c r="C821" s="627" t="s">
        <v>1402</v>
      </c>
      <c r="D821" s="627" t="s">
        <v>1633</v>
      </c>
      <c r="E821" s="627" t="s">
        <v>1634</v>
      </c>
      <c r="F821" s="644"/>
      <c r="G821" s="644"/>
      <c r="H821" s="644"/>
      <c r="I821" s="644"/>
      <c r="J821" s="644">
        <v>1</v>
      </c>
      <c r="K821" s="644">
        <v>6095.39</v>
      </c>
      <c r="L821" s="644"/>
      <c r="M821" s="644">
        <v>6095.39</v>
      </c>
      <c r="N821" s="644"/>
      <c r="O821" s="644"/>
      <c r="P821" s="632"/>
      <c r="Q821" s="645"/>
    </row>
    <row r="822" spans="1:17" ht="14.4" customHeight="1" x14ac:dyDescent="0.3">
      <c r="A822" s="626" t="s">
        <v>1894</v>
      </c>
      <c r="B822" s="627" t="s">
        <v>1424</v>
      </c>
      <c r="C822" s="627" t="s">
        <v>1402</v>
      </c>
      <c r="D822" s="627" t="s">
        <v>1456</v>
      </c>
      <c r="E822" s="627" t="s">
        <v>1457</v>
      </c>
      <c r="F822" s="644">
        <v>1</v>
      </c>
      <c r="G822" s="644">
        <v>1841.62</v>
      </c>
      <c r="H822" s="644">
        <v>1</v>
      </c>
      <c r="I822" s="644">
        <v>1841.62</v>
      </c>
      <c r="J822" s="644"/>
      <c r="K822" s="644"/>
      <c r="L822" s="644"/>
      <c r="M822" s="644"/>
      <c r="N822" s="644"/>
      <c r="O822" s="644"/>
      <c r="P822" s="632"/>
      <c r="Q822" s="645"/>
    </row>
    <row r="823" spans="1:17" ht="14.4" customHeight="1" x14ac:dyDescent="0.3">
      <c r="A823" s="626" t="s">
        <v>1894</v>
      </c>
      <c r="B823" s="627" t="s">
        <v>1424</v>
      </c>
      <c r="C823" s="627" t="s">
        <v>1402</v>
      </c>
      <c r="D823" s="627" t="s">
        <v>1405</v>
      </c>
      <c r="E823" s="627" t="s">
        <v>1406</v>
      </c>
      <c r="F823" s="644">
        <v>1</v>
      </c>
      <c r="G823" s="644">
        <v>511</v>
      </c>
      <c r="H823" s="644">
        <v>1</v>
      </c>
      <c r="I823" s="644">
        <v>511</v>
      </c>
      <c r="J823" s="644"/>
      <c r="K823" s="644"/>
      <c r="L823" s="644"/>
      <c r="M823" s="644"/>
      <c r="N823" s="644"/>
      <c r="O823" s="644"/>
      <c r="P823" s="632"/>
      <c r="Q823" s="645"/>
    </row>
    <row r="824" spans="1:17" ht="14.4" customHeight="1" x14ac:dyDescent="0.3">
      <c r="A824" s="626" t="s">
        <v>1894</v>
      </c>
      <c r="B824" s="627" t="s">
        <v>1424</v>
      </c>
      <c r="C824" s="627" t="s">
        <v>1407</v>
      </c>
      <c r="D824" s="627" t="s">
        <v>1462</v>
      </c>
      <c r="E824" s="627" t="s">
        <v>1463</v>
      </c>
      <c r="F824" s="644">
        <v>10</v>
      </c>
      <c r="G824" s="644">
        <v>370</v>
      </c>
      <c r="H824" s="644">
        <v>1</v>
      </c>
      <c r="I824" s="644">
        <v>37</v>
      </c>
      <c r="J824" s="644">
        <v>4</v>
      </c>
      <c r="K824" s="644">
        <v>148</v>
      </c>
      <c r="L824" s="644">
        <v>0.4</v>
      </c>
      <c r="M824" s="644">
        <v>37</v>
      </c>
      <c r="N824" s="644">
        <v>5</v>
      </c>
      <c r="O824" s="644">
        <v>190</v>
      </c>
      <c r="P824" s="632">
        <v>0.51351351351351349</v>
      </c>
      <c r="Q824" s="645">
        <v>38</v>
      </c>
    </row>
    <row r="825" spans="1:17" ht="14.4" customHeight="1" x14ac:dyDescent="0.3">
      <c r="A825" s="626" t="s">
        <v>1894</v>
      </c>
      <c r="B825" s="627" t="s">
        <v>1424</v>
      </c>
      <c r="C825" s="627" t="s">
        <v>1407</v>
      </c>
      <c r="D825" s="627" t="s">
        <v>1466</v>
      </c>
      <c r="E825" s="627" t="s">
        <v>1467</v>
      </c>
      <c r="F825" s="644"/>
      <c r="G825" s="644"/>
      <c r="H825" s="644"/>
      <c r="I825" s="644"/>
      <c r="J825" s="644"/>
      <c r="K825" s="644"/>
      <c r="L825" s="644"/>
      <c r="M825" s="644"/>
      <c r="N825" s="644">
        <v>1</v>
      </c>
      <c r="O825" s="644">
        <v>156</v>
      </c>
      <c r="P825" s="632"/>
      <c r="Q825" s="645">
        <v>156</v>
      </c>
    </row>
    <row r="826" spans="1:17" ht="14.4" customHeight="1" x14ac:dyDescent="0.3">
      <c r="A826" s="626" t="s">
        <v>1894</v>
      </c>
      <c r="B826" s="627" t="s">
        <v>1424</v>
      </c>
      <c r="C826" s="627" t="s">
        <v>1407</v>
      </c>
      <c r="D826" s="627" t="s">
        <v>1468</v>
      </c>
      <c r="E826" s="627" t="s">
        <v>1469</v>
      </c>
      <c r="F826" s="644"/>
      <c r="G826" s="644"/>
      <c r="H826" s="644"/>
      <c r="I826" s="644"/>
      <c r="J826" s="644">
        <v>1</v>
      </c>
      <c r="K826" s="644">
        <v>187</v>
      </c>
      <c r="L826" s="644"/>
      <c r="M826" s="644">
        <v>187</v>
      </c>
      <c r="N826" s="644">
        <v>2</v>
      </c>
      <c r="O826" s="644">
        <v>376</v>
      </c>
      <c r="P826" s="632"/>
      <c r="Q826" s="645">
        <v>188</v>
      </c>
    </row>
    <row r="827" spans="1:17" ht="14.4" customHeight="1" x14ac:dyDescent="0.3">
      <c r="A827" s="626" t="s">
        <v>1894</v>
      </c>
      <c r="B827" s="627" t="s">
        <v>1424</v>
      </c>
      <c r="C827" s="627" t="s">
        <v>1407</v>
      </c>
      <c r="D827" s="627" t="s">
        <v>1470</v>
      </c>
      <c r="E827" s="627" t="s">
        <v>1471</v>
      </c>
      <c r="F827" s="644">
        <v>118</v>
      </c>
      <c r="G827" s="644">
        <v>15104</v>
      </c>
      <c r="H827" s="644">
        <v>1</v>
      </c>
      <c r="I827" s="644">
        <v>128</v>
      </c>
      <c r="J827" s="644">
        <v>140</v>
      </c>
      <c r="K827" s="644">
        <v>17920</v>
      </c>
      <c r="L827" s="644">
        <v>1.1864406779661016</v>
      </c>
      <c r="M827" s="644">
        <v>128</v>
      </c>
      <c r="N827" s="644">
        <v>139</v>
      </c>
      <c r="O827" s="644">
        <v>17931</v>
      </c>
      <c r="P827" s="632">
        <v>1.1871689618644068</v>
      </c>
      <c r="Q827" s="645">
        <v>129</v>
      </c>
    </row>
    <row r="828" spans="1:17" ht="14.4" customHeight="1" x14ac:dyDescent="0.3">
      <c r="A828" s="626" t="s">
        <v>1894</v>
      </c>
      <c r="B828" s="627" t="s">
        <v>1424</v>
      </c>
      <c r="C828" s="627" t="s">
        <v>1407</v>
      </c>
      <c r="D828" s="627" t="s">
        <v>1472</v>
      </c>
      <c r="E828" s="627" t="s">
        <v>1473</v>
      </c>
      <c r="F828" s="644">
        <v>223</v>
      </c>
      <c r="G828" s="644">
        <v>49729</v>
      </c>
      <c r="H828" s="644">
        <v>1</v>
      </c>
      <c r="I828" s="644">
        <v>223</v>
      </c>
      <c r="J828" s="644">
        <v>230</v>
      </c>
      <c r="K828" s="644">
        <v>51520</v>
      </c>
      <c r="L828" s="644">
        <v>1.0360152023969917</v>
      </c>
      <c r="M828" s="644">
        <v>224</v>
      </c>
      <c r="N828" s="644">
        <v>185</v>
      </c>
      <c r="O828" s="644">
        <v>41625</v>
      </c>
      <c r="P828" s="632">
        <v>0.83703673912606325</v>
      </c>
      <c r="Q828" s="645">
        <v>225</v>
      </c>
    </row>
    <row r="829" spans="1:17" ht="14.4" customHeight="1" x14ac:dyDescent="0.3">
      <c r="A829" s="626" t="s">
        <v>1894</v>
      </c>
      <c r="B829" s="627" t="s">
        <v>1424</v>
      </c>
      <c r="C829" s="627" t="s">
        <v>1407</v>
      </c>
      <c r="D829" s="627" t="s">
        <v>1478</v>
      </c>
      <c r="E829" s="627" t="s">
        <v>1479</v>
      </c>
      <c r="F829" s="644"/>
      <c r="G829" s="644"/>
      <c r="H829" s="644"/>
      <c r="I829" s="644"/>
      <c r="J829" s="644">
        <v>2</v>
      </c>
      <c r="K829" s="644">
        <v>452</v>
      </c>
      <c r="L829" s="644"/>
      <c r="M829" s="644">
        <v>226</v>
      </c>
      <c r="N829" s="644">
        <v>4</v>
      </c>
      <c r="O829" s="644">
        <v>908</v>
      </c>
      <c r="P829" s="632"/>
      <c r="Q829" s="645">
        <v>227</v>
      </c>
    </row>
    <row r="830" spans="1:17" ht="14.4" customHeight="1" x14ac:dyDescent="0.3">
      <c r="A830" s="626" t="s">
        <v>1894</v>
      </c>
      <c r="B830" s="627" t="s">
        <v>1424</v>
      </c>
      <c r="C830" s="627" t="s">
        <v>1407</v>
      </c>
      <c r="D830" s="627" t="s">
        <v>1488</v>
      </c>
      <c r="E830" s="627" t="s">
        <v>1489</v>
      </c>
      <c r="F830" s="644">
        <v>1</v>
      </c>
      <c r="G830" s="644">
        <v>350</v>
      </c>
      <c r="H830" s="644">
        <v>1</v>
      </c>
      <c r="I830" s="644">
        <v>350</v>
      </c>
      <c r="J830" s="644">
        <v>1</v>
      </c>
      <c r="K830" s="644">
        <v>350</v>
      </c>
      <c r="L830" s="644">
        <v>1</v>
      </c>
      <c r="M830" s="644">
        <v>350</v>
      </c>
      <c r="N830" s="644"/>
      <c r="O830" s="644"/>
      <c r="P830" s="632"/>
      <c r="Q830" s="645"/>
    </row>
    <row r="831" spans="1:17" ht="14.4" customHeight="1" x14ac:dyDescent="0.3">
      <c r="A831" s="626" t="s">
        <v>1894</v>
      </c>
      <c r="B831" s="627" t="s">
        <v>1424</v>
      </c>
      <c r="C831" s="627" t="s">
        <v>1407</v>
      </c>
      <c r="D831" s="627" t="s">
        <v>1655</v>
      </c>
      <c r="E831" s="627" t="s">
        <v>1656</v>
      </c>
      <c r="F831" s="644"/>
      <c r="G831" s="644"/>
      <c r="H831" s="644"/>
      <c r="I831" s="644"/>
      <c r="J831" s="644">
        <v>1</v>
      </c>
      <c r="K831" s="644">
        <v>4166</v>
      </c>
      <c r="L831" s="644"/>
      <c r="M831" s="644">
        <v>4166</v>
      </c>
      <c r="N831" s="644"/>
      <c r="O831" s="644"/>
      <c r="P831" s="632"/>
      <c r="Q831" s="645"/>
    </row>
    <row r="832" spans="1:17" ht="14.4" customHeight="1" x14ac:dyDescent="0.3">
      <c r="A832" s="626" t="s">
        <v>1894</v>
      </c>
      <c r="B832" s="627" t="s">
        <v>1424</v>
      </c>
      <c r="C832" s="627" t="s">
        <v>1407</v>
      </c>
      <c r="D832" s="627" t="s">
        <v>1663</v>
      </c>
      <c r="E832" s="627" t="s">
        <v>1664</v>
      </c>
      <c r="F832" s="644"/>
      <c r="G832" s="644"/>
      <c r="H832" s="644"/>
      <c r="I832" s="644"/>
      <c r="J832" s="644">
        <v>2</v>
      </c>
      <c r="K832" s="644">
        <v>7724</v>
      </c>
      <c r="L832" s="644"/>
      <c r="M832" s="644">
        <v>3862</v>
      </c>
      <c r="N832" s="644"/>
      <c r="O832" s="644"/>
      <c r="P832" s="632"/>
      <c r="Q832" s="645"/>
    </row>
    <row r="833" spans="1:17" ht="14.4" customHeight="1" x14ac:dyDescent="0.3">
      <c r="A833" s="626" t="s">
        <v>1894</v>
      </c>
      <c r="B833" s="627" t="s">
        <v>1424</v>
      </c>
      <c r="C833" s="627" t="s">
        <v>1407</v>
      </c>
      <c r="D833" s="627" t="s">
        <v>1665</v>
      </c>
      <c r="E833" s="627" t="s">
        <v>1666</v>
      </c>
      <c r="F833" s="644"/>
      <c r="G833" s="644"/>
      <c r="H833" s="644"/>
      <c r="I833" s="644"/>
      <c r="J833" s="644"/>
      <c r="K833" s="644"/>
      <c r="L833" s="644"/>
      <c r="M833" s="644"/>
      <c r="N833" s="644">
        <v>1</v>
      </c>
      <c r="O833" s="644">
        <v>5219</v>
      </c>
      <c r="P833" s="632"/>
      <c r="Q833" s="645">
        <v>5219</v>
      </c>
    </row>
    <row r="834" spans="1:17" ht="14.4" customHeight="1" x14ac:dyDescent="0.3">
      <c r="A834" s="626" t="s">
        <v>1894</v>
      </c>
      <c r="B834" s="627" t="s">
        <v>1424</v>
      </c>
      <c r="C834" s="627" t="s">
        <v>1407</v>
      </c>
      <c r="D834" s="627" t="s">
        <v>1496</v>
      </c>
      <c r="E834" s="627" t="s">
        <v>1497</v>
      </c>
      <c r="F834" s="644"/>
      <c r="G834" s="644"/>
      <c r="H834" s="644"/>
      <c r="I834" s="644"/>
      <c r="J834" s="644">
        <v>1</v>
      </c>
      <c r="K834" s="644">
        <v>1294</v>
      </c>
      <c r="L834" s="644"/>
      <c r="M834" s="644">
        <v>1294</v>
      </c>
      <c r="N834" s="644"/>
      <c r="O834" s="644"/>
      <c r="P834" s="632"/>
      <c r="Q834" s="645"/>
    </row>
    <row r="835" spans="1:17" ht="14.4" customHeight="1" x14ac:dyDescent="0.3">
      <c r="A835" s="626" t="s">
        <v>1894</v>
      </c>
      <c r="B835" s="627" t="s">
        <v>1424</v>
      </c>
      <c r="C835" s="627" t="s">
        <v>1407</v>
      </c>
      <c r="D835" s="627" t="s">
        <v>1500</v>
      </c>
      <c r="E835" s="627" t="s">
        <v>1501</v>
      </c>
      <c r="F835" s="644">
        <v>1</v>
      </c>
      <c r="G835" s="644">
        <v>5157</v>
      </c>
      <c r="H835" s="644">
        <v>1</v>
      </c>
      <c r="I835" s="644">
        <v>5157</v>
      </c>
      <c r="J835" s="644">
        <v>3</v>
      </c>
      <c r="K835" s="644">
        <v>15474</v>
      </c>
      <c r="L835" s="644">
        <v>3.000581733566027</v>
      </c>
      <c r="M835" s="644">
        <v>5158</v>
      </c>
      <c r="N835" s="644">
        <v>4</v>
      </c>
      <c r="O835" s="644">
        <v>20648</v>
      </c>
      <c r="P835" s="632">
        <v>4.003878223773512</v>
      </c>
      <c r="Q835" s="645">
        <v>5162</v>
      </c>
    </row>
    <row r="836" spans="1:17" ht="14.4" customHeight="1" x14ac:dyDescent="0.3">
      <c r="A836" s="626" t="s">
        <v>1894</v>
      </c>
      <c r="B836" s="627" t="s">
        <v>1424</v>
      </c>
      <c r="C836" s="627" t="s">
        <v>1407</v>
      </c>
      <c r="D836" s="627" t="s">
        <v>1508</v>
      </c>
      <c r="E836" s="627" t="s">
        <v>1509</v>
      </c>
      <c r="F836" s="644">
        <v>45</v>
      </c>
      <c r="G836" s="644">
        <v>7965</v>
      </c>
      <c r="H836" s="644">
        <v>1</v>
      </c>
      <c r="I836" s="644">
        <v>177</v>
      </c>
      <c r="J836" s="644">
        <v>32</v>
      </c>
      <c r="K836" s="644">
        <v>5696</v>
      </c>
      <c r="L836" s="644">
        <v>0.71512868801004392</v>
      </c>
      <c r="M836" s="644">
        <v>178</v>
      </c>
      <c r="N836" s="644">
        <v>54</v>
      </c>
      <c r="O836" s="644">
        <v>9666</v>
      </c>
      <c r="P836" s="632">
        <v>1.2135593220338983</v>
      </c>
      <c r="Q836" s="645">
        <v>179</v>
      </c>
    </row>
    <row r="837" spans="1:17" ht="14.4" customHeight="1" x14ac:dyDescent="0.3">
      <c r="A837" s="626" t="s">
        <v>1894</v>
      </c>
      <c r="B837" s="627" t="s">
        <v>1424</v>
      </c>
      <c r="C837" s="627" t="s">
        <v>1407</v>
      </c>
      <c r="D837" s="627" t="s">
        <v>1510</v>
      </c>
      <c r="E837" s="627" t="s">
        <v>1511</v>
      </c>
      <c r="F837" s="644">
        <v>5</v>
      </c>
      <c r="G837" s="644">
        <v>10245</v>
      </c>
      <c r="H837" s="644">
        <v>1</v>
      </c>
      <c r="I837" s="644">
        <v>2049</v>
      </c>
      <c r="J837" s="644">
        <v>2</v>
      </c>
      <c r="K837" s="644">
        <v>4100</v>
      </c>
      <c r="L837" s="644">
        <v>0.40019521717911177</v>
      </c>
      <c r="M837" s="644">
        <v>2050</v>
      </c>
      <c r="N837" s="644">
        <v>5</v>
      </c>
      <c r="O837" s="644">
        <v>10265</v>
      </c>
      <c r="P837" s="632">
        <v>1.0019521717911175</v>
      </c>
      <c r="Q837" s="645">
        <v>2053</v>
      </c>
    </row>
    <row r="838" spans="1:17" ht="14.4" customHeight="1" x14ac:dyDescent="0.3">
      <c r="A838" s="626" t="s">
        <v>1894</v>
      </c>
      <c r="B838" s="627" t="s">
        <v>1424</v>
      </c>
      <c r="C838" s="627" t="s">
        <v>1407</v>
      </c>
      <c r="D838" s="627" t="s">
        <v>1516</v>
      </c>
      <c r="E838" s="627" t="s">
        <v>1517</v>
      </c>
      <c r="F838" s="644"/>
      <c r="G838" s="644"/>
      <c r="H838" s="644"/>
      <c r="I838" s="644"/>
      <c r="J838" s="644"/>
      <c r="K838" s="644"/>
      <c r="L838" s="644"/>
      <c r="M838" s="644"/>
      <c r="N838" s="644">
        <v>2</v>
      </c>
      <c r="O838" s="644">
        <v>5480</v>
      </c>
      <c r="P838" s="632"/>
      <c r="Q838" s="645">
        <v>2740</v>
      </c>
    </row>
    <row r="839" spans="1:17" ht="14.4" customHeight="1" x14ac:dyDescent="0.3">
      <c r="A839" s="626" t="s">
        <v>1894</v>
      </c>
      <c r="B839" s="627" t="s">
        <v>1424</v>
      </c>
      <c r="C839" s="627" t="s">
        <v>1407</v>
      </c>
      <c r="D839" s="627" t="s">
        <v>1526</v>
      </c>
      <c r="E839" s="627" t="s">
        <v>1527</v>
      </c>
      <c r="F839" s="644">
        <v>39</v>
      </c>
      <c r="G839" s="644">
        <v>6045</v>
      </c>
      <c r="H839" s="644">
        <v>1</v>
      </c>
      <c r="I839" s="644">
        <v>155</v>
      </c>
      <c r="J839" s="644">
        <v>40</v>
      </c>
      <c r="K839" s="644">
        <v>6200</v>
      </c>
      <c r="L839" s="644">
        <v>1.0256410256410255</v>
      </c>
      <c r="M839" s="644">
        <v>155</v>
      </c>
      <c r="N839" s="644">
        <v>44</v>
      </c>
      <c r="O839" s="644">
        <v>6864</v>
      </c>
      <c r="P839" s="632">
        <v>1.1354838709677419</v>
      </c>
      <c r="Q839" s="645">
        <v>156</v>
      </c>
    </row>
    <row r="840" spans="1:17" ht="14.4" customHeight="1" x14ac:dyDescent="0.3">
      <c r="A840" s="626" t="s">
        <v>1894</v>
      </c>
      <c r="B840" s="627" t="s">
        <v>1424</v>
      </c>
      <c r="C840" s="627" t="s">
        <v>1407</v>
      </c>
      <c r="D840" s="627" t="s">
        <v>1528</v>
      </c>
      <c r="E840" s="627" t="s">
        <v>1529</v>
      </c>
      <c r="F840" s="644">
        <v>45</v>
      </c>
      <c r="G840" s="644">
        <v>8955</v>
      </c>
      <c r="H840" s="644">
        <v>1</v>
      </c>
      <c r="I840" s="644">
        <v>199</v>
      </c>
      <c r="J840" s="644">
        <v>58</v>
      </c>
      <c r="K840" s="644">
        <v>11600</v>
      </c>
      <c r="L840" s="644">
        <v>1.2953657174762703</v>
      </c>
      <c r="M840" s="644">
        <v>200</v>
      </c>
      <c r="N840" s="644">
        <v>93</v>
      </c>
      <c r="O840" s="644">
        <v>18693</v>
      </c>
      <c r="P840" s="632">
        <v>2.0874371859296481</v>
      </c>
      <c r="Q840" s="645">
        <v>201</v>
      </c>
    </row>
    <row r="841" spans="1:17" ht="14.4" customHeight="1" x14ac:dyDescent="0.3">
      <c r="A841" s="626" t="s">
        <v>1894</v>
      </c>
      <c r="B841" s="627" t="s">
        <v>1424</v>
      </c>
      <c r="C841" s="627" t="s">
        <v>1407</v>
      </c>
      <c r="D841" s="627" t="s">
        <v>1530</v>
      </c>
      <c r="E841" s="627" t="s">
        <v>1531</v>
      </c>
      <c r="F841" s="644">
        <v>165</v>
      </c>
      <c r="G841" s="644">
        <v>33660</v>
      </c>
      <c r="H841" s="644">
        <v>1</v>
      </c>
      <c r="I841" s="644">
        <v>204</v>
      </c>
      <c r="J841" s="644">
        <v>265</v>
      </c>
      <c r="K841" s="644">
        <v>54325</v>
      </c>
      <c r="L841" s="644">
        <v>1.6139334521687463</v>
      </c>
      <c r="M841" s="644">
        <v>205</v>
      </c>
      <c r="N841" s="644">
        <v>233</v>
      </c>
      <c r="O841" s="644">
        <v>48231</v>
      </c>
      <c r="P841" s="632">
        <v>1.4328877005347593</v>
      </c>
      <c r="Q841" s="645">
        <v>207</v>
      </c>
    </row>
    <row r="842" spans="1:17" ht="14.4" customHeight="1" x14ac:dyDescent="0.3">
      <c r="A842" s="626" t="s">
        <v>1894</v>
      </c>
      <c r="B842" s="627" t="s">
        <v>1424</v>
      </c>
      <c r="C842" s="627" t="s">
        <v>1407</v>
      </c>
      <c r="D842" s="627" t="s">
        <v>1540</v>
      </c>
      <c r="E842" s="627" t="s">
        <v>1541</v>
      </c>
      <c r="F842" s="644">
        <v>2</v>
      </c>
      <c r="G842" s="644">
        <v>4310</v>
      </c>
      <c r="H842" s="644">
        <v>1</v>
      </c>
      <c r="I842" s="644">
        <v>2155</v>
      </c>
      <c r="J842" s="644">
        <v>4</v>
      </c>
      <c r="K842" s="644">
        <v>8624</v>
      </c>
      <c r="L842" s="644">
        <v>2.0009280742459397</v>
      </c>
      <c r="M842" s="644">
        <v>2156</v>
      </c>
      <c r="N842" s="644">
        <v>4</v>
      </c>
      <c r="O842" s="644">
        <v>8636</v>
      </c>
      <c r="P842" s="632">
        <v>2.0037122969837586</v>
      </c>
      <c r="Q842" s="645">
        <v>2159</v>
      </c>
    </row>
    <row r="843" spans="1:17" ht="14.4" customHeight="1" x14ac:dyDescent="0.3">
      <c r="A843" s="626" t="s">
        <v>1894</v>
      </c>
      <c r="B843" s="627" t="s">
        <v>1424</v>
      </c>
      <c r="C843" s="627" t="s">
        <v>1407</v>
      </c>
      <c r="D843" s="627" t="s">
        <v>1675</v>
      </c>
      <c r="E843" s="627" t="s">
        <v>1664</v>
      </c>
      <c r="F843" s="644"/>
      <c r="G843" s="644"/>
      <c r="H843" s="644"/>
      <c r="I843" s="644"/>
      <c r="J843" s="644">
        <v>2</v>
      </c>
      <c r="K843" s="644">
        <v>3778</v>
      </c>
      <c r="L843" s="644"/>
      <c r="M843" s="644">
        <v>1889</v>
      </c>
      <c r="N843" s="644"/>
      <c r="O843" s="644"/>
      <c r="P843" s="632"/>
      <c r="Q843" s="645"/>
    </row>
    <row r="844" spans="1:17" ht="14.4" customHeight="1" x14ac:dyDescent="0.3">
      <c r="A844" s="626" t="s">
        <v>1894</v>
      </c>
      <c r="B844" s="627" t="s">
        <v>1424</v>
      </c>
      <c r="C844" s="627" t="s">
        <v>1407</v>
      </c>
      <c r="D844" s="627" t="s">
        <v>1546</v>
      </c>
      <c r="E844" s="627" t="s">
        <v>1547</v>
      </c>
      <c r="F844" s="644"/>
      <c r="G844" s="644"/>
      <c r="H844" s="644"/>
      <c r="I844" s="644"/>
      <c r="J844" s="644">
        <v>1</v>
      </c>
      <c r="K844" s="644">
        <v>8462</v>
      </c>
      <c r="L844" s="644"/>
      <c r="M844" s="644">
        <v>8462</v>
      </c>
      <c r="N844" s="644"/>
      <c r="O844" s="644"/>
      <c r="P844" s="632"/>
      <c r="Q844" s="645"/>
    </row>
    <row r="845" spans="1:17" ht="14.4" customHeight="1" x14ac:dyDescent="0.3">
      <c r="A845" s="626" t="s">
        <v>1894</v>
      </c>
      <c r="B845" s="627" t="s">
        <v>1424</v>
      </c>
      <c r="C845" s="627" t="s">
        <v>1407</v>
      </c>
      <c r="D845" s="627" t="s">
        <v>1550</v>
      </c>
      <c r="E845" s="627" t="s">
        <v>1551</v>
      </c>
      <c r="F845" s="644">
        <v>1</v>
      </c>
      <c r="G845" s="644">
        <v>2053</v>
      </c>
      <c r="H845" s="644">
        <v>1</v>
      </c>
      <c r="I845" s="644">
        <v>2053</v>
      </c>
      <c r="J845" s="644"/>
      <c r="K845" s="644"/>
      <c r="L845" s="644"/>
      <c r="M845" s="644"/>
      <c r="N845" s="644"/>
      <c r="O845" s="644"/>
      <c r="P845" s="632"/>
      <c r="Q845" s="645"/>
    </row>
    <row r="846" spans="1:17" ht="14.4" customHeight="1" x14ac:dyDescent="0.3">
      <c r="A846" s="626" t="s">
        <v>1894</v>
      </c>
      <c r="B846" s="627" t="s">
        <v>1424</v>
      </c>
      <c r="C846" s="627" t="s">
        <v>1407</v>
      </c>
      <c r="D846" s="627" t="s">
        <v>1552</v>
      </c>
      <c r="E846" s="627" t="s">
        <v>1553</v>
      </c>
      <c r="F846" s="644">
        <v>6</v>
      </c>
      <c r="G846" s="644">
        <v>1698</v>
      </c>
      <c r="H846" s="644">
        <v>1</v>
      </c>
      <c r="I846" s="644">
        <v>283</v>
      </c>
      <c r="J846" s="644">
        <v>1</v>
      </c>
      <c r="K846" s="644">
        <v>284</v>
      </c>
      <c r="L846" s="644">
        <v>0.16725559481743227</v>
      </c>
      <c r="M846" s="644">
        <v>284</v>
      </c>
      <c r="N846" s="644">
        <v>13</v>
      </c>
      <c r="O846" s="644">
        <v>3705</v>
      </c>
      <c r="P846" s="632">
        <v>2.1819787985865724</v>
      </c>
      <c r="Q846" s="645">
        <v>285</v>
      </c>
    </row>
    <row r="847" spans="1:17" ht="14.4" customHeight="1" x14ac:dyDescent="0.3">
      <c r="A847" s="626" t="s">
        <v>1894</v>
      </c>
      <c r="B847" s="627" t="s">
        <v>1424</v>
      </c>
      <c r="C847" s="627" t="s">
        <v>1407</v>
      </c>
      <c r="D847" s="627" t="s">
        <v>1556</v>
      </c>
      <c r="E847" s="627" t="s">
        <v>1557</v>
      </c>
      <c r="F847" s="644">
        <v>2</v>
      </c>
      <c r="G847" s="644">
        <v>704</v>
      </c>
      <c r="H847" s="644">
        <v>1</v>
      </c>
      <c r="I847" s="644">
        <v>352</v>
      </c>
      <c r="J847" s="644"/>
      <c r="K847" s="644"/>
      <c r="L847" s="644"/>
      <c r="M847" s="644"/>
      <c r="N847" s="644"/>
      <c r="O847" s="644"/>
      <c r="P847" s="632"/>
      <c r="Q847" s="645"/>
    </row>
    <row r="848" spans="1:17" ht="14.4" customHeight="1" x14ac:dyDescent="0.3">
      <c r="A848" s="626" t="s">
        <v>1895</v>
      </c>
      <c r="B848" s="627" t="s">
        <v>1424</v>
      </c>
      <c r="C848" s="627" t="s">
        <v>1425</v>
      </c>
      <c r="D848" s="627" t="s">
        <v>1429</v>
      </c>
      <c r="E848" s="627" t="s">
        <v>641</v>
      </c>
      <c r="F848" s="644"/>
      <c r="G848" s="644"/>
      <c r="H848" s="644"/>
      <c r="I848" s="644"/>
      <c r="J848" s="644">
        <v>0.2</v>
      </c>
      <c r="K848" s="644">
        <v>1295.26</v>
      </c>
      <c r="L848" s="644"/>
      <c r="M848" s="644">
        <v>6476.2999999999993</v>
      </c>
      <c r="N848" s="644"/>
      <c r="O848" s="644"/>
      <c r="P848" s="632"/>
      <c r="Q848" s="645"/>
    </row>
    <row r="849" spans="1:17" ht="14.4" customHeight="1" x14ac:dyDescent="0.3">
      <c r="A849" s="626" t="s">
        <v>1895</v>
      </c>
      <c r="B849" s="627" t="s">
        <v>1424</v>
      </c>
      <c r="C849" s="627" t="s">
        <v>1425</v>
      </c>
      <c r="D849" s="627" t="s">
        <v>1560</v>
      </c>
      <c r="E849" s="627" t="s">
        <v>656</v>
      </c>
      <c r="F849" s="644"/>
      <c r="G849" s="644"/>
      <c r="H849" s="644"/>
      <c r="I849" s="644"/>
      <c r="J849" s="644"/>
      <c r="K849" s="644"/>
      <c r="L849" s="644"/>
      <c r="M849" s="644"/>
      <c r="N849" s="644">
        <v>0.1</v>
      </c>
      <c r="O849" s="644">
        <v>486.31</v>
      </c>
      <c r="P849" s="632"/>
      <c r="Q849" s="645">
        <v>4863.0999999999995</v>
      </c>
    </row>
    <row r="850" spans="1:17" ht="14.4" customHeight="1" x14ac:dyDescent="0.3">
      <c r="A850" s="626" t="s">
        <v>1895</v>
      </c>
      <c r="B850" s="627" t="s">
        <v>1424</v>
      </c>
      <c r="C850" s="627" t="s">
        <v>1425</v>
      </c>
      <c r="D850" s="627" t="s">
        <v>1430</v>
      </c>
      <c r="E850" s="627" t="s">
        <v>1431</v>
      </c>
      <c r="F850" s="644">
        <v>1.4</v>
      </c>
      <c r="G850" s="644">
        <v>1406.76</v>
      </c>
      <c r="H850" s="644">
        <v>1</v>
      </c>
      <c r="I850" s="644">
        <v>1004.8285714285715</v>
      </c>
      <c r="J850" s="644"/>
      <c r="K850" s="644"/>
      <c r="L850" s="644"/>
      <c r="M850" s="644"/>
      <c r="N850" s="644"/>
      <c r="O850" s="644"/>
      <c r="P850" s="632"/>
      <c r="Q850" s="645"/>
    </row>
    <row r="851" spans="1:17" ht="14.4" customHeight="1" x14ac:dyDescent="0.3">
      <c r="A851" s="626" t="s">
        <v>1895</v>
      </c>
      <c r="B851" s="627" t="s">
        <v>1424</v>
      </c>
      <c r="C851" s="627" t="s">
        <v>1425</v>
      </c>
      <c r="D851" s="627" t="s">
        <v>1432</v>
      </c>
      <c r="E851" s="627" t="s">
        <v>656</v>
      </c>
      <c r="F851" s="644">
        <v>7.0000000000000007E-2</v>
      </c>
      <c r="G851" s="644">
        <v>692.15</v>
      </c>
      <c r="H851" s="644">
        <v>1</v>
      </c>
      <c r="I851" s="644">
        <v>9887.8571428571413</v>
      </c>
      <c r="J851" s="644"/>
      <c r="K851" s="644"/>
      <c r="L851" s="644"/>
      <c r="M851" s="644"/>
      <c r="N851" s="644">
        <v>0.52</v>
      </c>
      <c r="O851" s="644">
        <v>4549.58</v>
      </c>
      <c r="P851" s="632">
        <v>6.5731127645741534</v>
      </c>
      <c r="Q851" s="645">
        <v>8749.1923076923067</v>
      </c>
    </row>
    <row r="852" spans="1:17" ht="14.4" customHeight="1" x14ac:dyDescent="0.3">
      <c r="A852" s="626" t="s">
        <v>1895</v>
      </c>
      <c r="B852" s="627" t="s">
        <v>1424</v>
      </c>
      <c r="C852" s="627" t="s">
        <v>1425</v>
      </c>
      <c r="D852" s="627" t="s">
        <v>1737</v>
      </c>
      <c r="E852" s="627" t="s">
        <v>1738</v>
      </c>
      <c r="F852" s="644"/>
      <c r="G852" s="644"/>
      <c r="H852" s="644"/>
      <c r="I852" s="644"/>
      <c r="J852" s="644"/>
      <c r="K852" s="644"/>
      <c r="L852" s="644"/>
      <c r="M852" s="644"/>
      <c r="N852" s="644">
        <v>1</v>
      </c>
      <c r="O852" s="644">
        <v>5170</v>
      </c>
      <c r="P852" s="632"/>
      <c r="Q852" s="645">
        <v>5170</v>
      </c>
    </row>
    <row r="853" spans="1:17" ht="14.4" customHeight="1" x14ac:dyDescent="0.3">
      <c r="A853" s="626" t="s">
        <v>1895</v>
      </c>
      <c r="B853" s="627" t="s">
        <v>1424</v>
      </c>
      <c r="C853" s="627" t="s">
        <v>1425</v>
      </c>
      <c r="D853" s="627" t="s">
        <v>1436</v>
      </c>
      <c r="E853" s="627" t="s">
        <v>1437</v>
      </c>
      <c r="F853" s="644">
        <v>0.3</v>
      </c>
      <c r="G853" s="644">
        <v>1364.28</v>
      </c>
      <c r="H853" s="644">
        <v>1</v>
      </c>
      <c r="I853" s="644">
        <v>4547.6000000000004</v>
      </c>
      <c r="J853" s="644"/>
      <c r="K853" s="644"/>
      <c r="L853" s="644"/>
      <c r="M853" s="644"/>
      <c r="N853" s="644"/>
      <c r="O853" s="644"/>
      <c r="P853" s="632"/>
      <c r="Q853" s="645"/>
    </row>
    <row r="854" spans="1:17" ht="14.4" customHeight="1" x14ac:dyDescent="0.3">
      <c r="A854" s="626" t="s">
        <v>1895</v>
      </c>
      <c r="B854" s="627" t="s">
        <v>1424</v>
      </c>
      <c r="C854" s="627" t="s">
        <v>1425</v>
      </c>
      <c r="D854" s="627" t="s">
        <v>1439</v>
      </c>
      <c r="E854" s="627" t="s">
        <v>1440</v>
      </c>
      <c r="F854" s="644">
        <v>0.2</v>
      </c>
      <c r="G854" s="644">
        <v>389.86</v>
      </c>
      <c r="H854" s="644">
        <v>1</v>
      </c>
      <c r="I854" s="644">
        <v>1949.3</v>
      </c>
      <c r="J854" s="644"/>
      <c r="K854" s="644"/>
      <c r="L854" s="644"/>
      <c r="M854" s="644"/>
      <c r="N854" s="644"/>
      <c r="O854" s="644"/>
      <c r="P854" s="632"/>
      <c r="Q854" s="645"/>
    </row>
    <row r="855" spans="1:17" ht="14.4" customHeight="1" x14ac:dyDescent="0.3">
      <c r="A855" s="626" t="s">
        <v>1895</v>
      </c>
      <c r="B855" s="627" t="s">
        <v>1424</v>
      </c>
      <c r="C855" s="627" t="s">
        <v>1425</v>
      </c>
      <c r="D855" s="627" t="s">
        <v>1441</v>
      </c>
      <c r="E855" s="627" t="s">
        <v>1437</v>
      </c>
      <c r="F855" s="644">
        <v>0.7</v>
      </c>
      <c r="G855" s="644">
        <v>1273.32</v>
      </c>
      <c r="H855" s="644">
        <v>1</v>
      </c>
      <c r="I855" s="644">
        <v>1819.0285714285715</v>
      </c>
      <c r="J855" s="644">
        <v>1.9</v>
      </c>
      <c r="K855" s="644">
        <v>3456.17</v>
      </c>
      <c r="L855" s="644">
        <v>2.7142980554770211</v>
      </c>
      <c r="M855" s="644">
        <v>1819.0368421052633</v>
      </c>
      <c r="N855" s="644"/>
      <c r="O855" s="644"/>
      <c r="P855" s="632"/>
      <c r="Q855" s="645"/>
    </row>
    <row r="856" spans="1:17" ht="14.4" customHeight="1" x14ac:dyDescent="0.3">
      <c r="A856" s="626" t="s">
        <v>1895</v>
      </c>
      <c r="B856" s="627" t="s">
        <v>1424</v>
      </c>
      <c r="C856" s="627" t="s">
        <v>1425</v>
      </c>
      <c r="D856" s="627" t="s">
        <v>1443</v>
      </c>
      <c r="E856" s="627" t="s">
        <v>573</v>
      </c>
      <c r="F856" s="644">
        <v>0.05</v>
      </c>
      <c r="G856" s="644">
        <v>45.19</v>
      </c>
      <c r="H856" s="644">
        <v>1</v>
      </c>
      <c r="I856" s="644">
        <v>903.8</v>
      </c>
      <c r="J856" s="644">
        <v>0.05</v>
      </c>
      <c r="K856" s="644">
        <v>45.19</v>
      </c>
      <c r="L856" s="644">
        <v>1</v>
      </c>
      <c r="M856" s="644">
        <v>903.8</v>
      </c>
      <c r="N856" s="644">
        <v>0.2</v>
      </c>
      <c r="O856" s="644">
        <v>143.76</v>
      </c>
      <c r="P856" s="632">
        <v>3.1812347864571806</v>
      </c>
      <c r="Q856" s="645">
        <v>718.8</v>
      </c>
    </row>
    <row r="857" spans="1:17" ht="14.4" customHeight="1" x14ac:dyDescent="0.3">
      <c r="A857" s="626" t="s">
        <v>1895</v>
      </c>
      <c r="B857" s="627" t="s">
        <v>1424</v>
      </c>
      <c r="C857" s="627" t="s">
        <v>1425</v>
      </c>
      <c r="D857" s="627" t="s">
        <v>1444</v>
      </c>
      <c r="E857" s="627" t="s">
        <v>1437</v>
      </c>
      <c r="F857" s="644">
        <v>0.13</v>
      </c>
      <c r="G857" s="644">
        <v>4474.8099999999995</v>
      </c>
      <c r="H857" s="644">
        <v>1</v>
      </c>
      <c r="I857" s="644">
        <v>34421.615384615383</v>
      </c>
      <c r="J857" s="644">
        <v>0.08</v>
      </c>
      <c r="K857" s="644">
        <v>2619.4</v>
      </c>
      <c r="L857" s="644">
        <v>0.58536563563592647</v>
      </c>
      <c r="M857" s="644">
        <v>32742.5</v>
      </c>
      <c r="N857" s="644"/>
      <c r="O857" s="644"/>
      <c r="P857" s="632"/>
      <c r="Q857" s="645"/>
    </row>
    <row r="858" spans="1:17" ht="14.4" customHeight="1" x14ac:dyDescent="0.3">
      <c r="A858" s="626" t="s">
        <v>1895</v>
      </c>
      <c r="B858" s="627" t="s">
        <v>1424</v>
      </c>
      <c r="C858" s="627" t="s">
        <v>1425</v>
      </c>
      <c r="D858" s="627" t="s">
        <v>1445</v>
      </c>
      <c r="E858" s="627" t="s">
        <v>1437</v>
      </c>
      <c r="F858" s="644"/>
      <c r="G858" s="644"/>
      <c r="H858" s="644"/>
      <c r="I858" s="644"/>
      <c r="J858" s="644"/>
      <c r="K858" s="644"/>
      <c r="L858" s="644"/>
      <c r="M858" s="644"/>
      <c r="N858" s="644">
        <v>3.1500000000000004</v>
      </c>
      <c r="O858" s="644">
        <v>2064.8700000000003</v>
      </c>
      <c r="P858" s="632"/>
      <c r="Q858" s="645">
        <v>655.51428571428573</v>
      </c>
    </row>
    <row r="859" spans="1:17" ht="14.4" customHeight="1" x14ac:dyDescent="0.3">
      <c r="A859" s="626" t="s">
        <v>1895</v>
      </c>
      <c r="B859" s="627" t="s">
        <v>1424</v>
      </c>
      <c r="C859" s="627" t="s">
        <v>1425</v>
      </c>
      <c r="D859" s="627" t="s">
        <v>1446</v>
      </c>
      <c r="E859" s="627" t="s">
        <v>1437</v>
      </c>
      <c r="F859" s="644"/>
      <c r="G859" s="644"/>
      <c r="H859" s="644"/>
      <c r="I859" s="644"/>
      <c r="J859" s="644"/>
      <c r="K859" s="644"/>
      <c r="L859" s="644"/>
      <c r="M859" s="644"/>
      <c r="N859" s="644">
        <v>0.27999999999999997</v>
      </c>
      <c r="O859" s="644">
        <v>3146.6</v>
      </c>
      <c r="P859" s="632"/>
      <c r="Q859" s="645">
        <v>11237.857142857143</v>
      </c>
    </row>
    <row r="860" spans="1:17" ht="14.4" customHeight="1" x14ac:dyDescent="0.3">
      <c r="A860" s="626" t="s">
        <v>1895</v>
      </c>
      <c r="B860" s="627" t="s">
        <v>1424</v>
      </c>
      <c r="C860" s="627" t="s">
        <v>1425</v>
      </c>
      <c r="D860" s="627" t="s">
        <v>1448</v>
      </c>
      <c r="E860" s="627" t="s">
        <v>641</v>
      </c>
      <c r="F860" s="644"/>
      <c r="G860" s="644"/>
      <c r="H860" s="644"/>
      <c r="I860" s="644"/>
      <c r="J860" s="644"/>
      <c r="K860" s="644"/>
      <c r="L860" s="644"/>
      <c r="M860" s="644"/>
      <c r="N860" s="644">
        <v>1.34</v>
      </c>
      <c r="O860" s="644">
        <v>1951.82</v>
      </c>
      <c r="P860" s="632"/>
      <c r="Q860" s="645">
        <v>1456.5820895522386</v>
      </c>
    </row>
    <row r="861" spans="1:17" ht="14.4" customHeight="1" x14ac:dyDescent="0.3">
      <c r="A861" s="626" t="s">
        <v>1895</v>
      </c>
      <c r="B861" s="627" t="s">
        <v>1424</v>
      </c>
      <c r="C861" s="627" t="s">
        <v>1425</v>
      </c>
      <c r="D861" s="627" t="s">
        <v>1449</v>
      </c>
      <c r="E861" s="627" t="s">
        <v>641</v>
      </c>
      <c r="F861" s="644"/>
      <c r="G861" s="644"/>
      <c r="H861" s="644"/>
      <c r="I861" s="644"/>
      <c r="J861" s="644"/>
      <c r="K861" s="644"/>
      <c r="L861" s="644"/>
      <c r="M861" s="644"/>
      <c r="N861" s="644">
        <v>0.27</v>
      </c>
      <c r="O861" s="644">
        <v>983.09</v>
      </c>
      <c r="P861" s="632"/>
      <c r="Q861" s="645">
        <v>3641.0740740740739</v>
      </c>
    </row>
    <row r="862" spans="1:17" ht="14.4" customHeight="1" x14ac:dyDescent="0.3">
      <c r="A862" s="626" t="s">
        <v>1895</v>
      </c>
      <c r="B862" s="627" t="s">
        <v>1424</v>
      </c>
      <c r="C862" s="627" t="s">
        <v>1402</v>
      </c>
      <c r="D862" s="627" t="s">
        <v>1587</v>
      </c>
      <c r="E862" s="627" t="s">
        <v>1588</v>
      </c>
      <c r="F862" s="644"/>
      <c r="G862" s="644"/>
      <c r="H862" s="644"/>
      <c r="I862" s="644"/>
      <c r="J862" s="644"/>
      <c r="K862" s="644"/>
      <c r="L862" s="644"/>
      <c r="M862" s="644"/>
      <c r="N862" s="644">
        <v>4</v>
      </c>
      <c r="O862" s="644">
        <v>3889.28</v>
      </c>
      <c r="P862" s="632"/>
      <c r="Q862" s="645">
        <v>972.32</v>
      </c>
    </row>
    <row r="863" spans="1:17" ht="14.4" customHeight="1" x14ac:dyDescent="0.3">
      <c r="A863" s="626" t="s">
        <v>1895</v>
      </c>
      <c r="B863" s="627" t="s">
        <v>1424</v>
      </c>
      <c r="C863" s="627" t="s">
        <v>1402</v>
      </c>
      <c r="D863" s="627" t="s">
        <v>1602</v>
      </c>
      <c r="E863" s="627" t="s">
        <v>1603</v>
      </c>
      <c r="F863" s="644"/>
      <c r="G863" s="644"/>
      <c r="H863" s="644"/>
      <c r="I863" s="644"/>
      <c r="J863" s="644"/>
      <c r="K863" s="644"/>
      <c r="L863" s="644"/>
      <c r="M863" s="644"/>
      <c r="N863" s="644">
        <v>7</v>
      </c>
      <c r="O863" s="644">
        <v>6267.7999999999993</v>
      </c>
      <c r="P863" s="632"/>
      <c r="Q863" s="645">
        <v>895.39999999999986</v>
      </c>
    </row>
    <row r="864" spans="1:17" ht="14.4" customHeight="1" x14ac:dyDescent="0.3">
      <c r="A864" s="626" t="s">
        <v>1895</v>
      </c>
      <c r="B864" s="627" t="s">
        <v>1424</v>
      </c>
      <c r="C864" s="627" t="s">
        <v>1402</v>
      </c>
      <c r="D864" s="627" t="s">
        <v>1614</v>
      </c>
      <c r="E864" s="627" t="s">
        <v>1615</v>
      </c>
      <c r="F864" s="644"/>
      <c r="G864" s="644"/>
      <c r="H864" s="644"/>
      <c r="I864" s="644"/>
      <c r="J864" s="644"/>
      <c r="K864" s="644"/>
      <c r="L864" s="644"/>
      <c r="M864" s="644"/>
      <c r="N864" s="644">
        <v>3</v>
      </c>
      <c r="O864" s="644">
        <v>8590.4699999999993</v>
      </c>
      <c r="P864" s="632"/>
      <c r="Q864" s="645">
        <v>2863.49</v>
      </c>
    </row>
    <row r="865" spans="1:17" ht="14.4" customHeight="1" x14ac:dyDescent="0.3">
      <c r="A865" s="626" t="s">
        <v>1895</v>
      </c>
      <c r="B865" s="627" t="s">
        <v>1424</v>
      </c>
      <c r="C865" s="627" t="s">
        <v>1402</v>
      </c>
      <c r="D865" s="627" t="s">
        <v>1714</v>
      </c>
      <c r="E865" s="627" t="s">
        <v>1715</v>
      </c>
      <c r="F865" s="644"/>
      <c r="G865" s="644"/>
      <c r="H865" s="644"/>
      <c r="I865" s="644"/>
      <c r="J865" s="644"/>
      <c r="K865" s="644"/>
      <c r="L865" s="644"/>
      <c r="M865" s="644"/>
      <c r="N865" s="644">
        <v>1</v>
      </c>
      <c r="O865" s="644">
        <v>20312.2</v>
      </c>
      <c r="P865" s="632"/>
      <c r="Q865" s="645">
        <v>20312.2</v>
      </c>
    </row>
    <row r="866" spans="1:17" ht="14.4" customHeight="1" x14ac:dyDescent="0.3">
      <c r="A866" s="626" t="s">
        <v>1895</v>
      </c>
      <c r="B866" s="627" t="s">
        <v>1424</v>
      </c>
      <c r="C866" s="627" t="s">
        <v>1402</v>
      </c>
      <c r="D866" s="627" t="s">
        <v>1620</v>
      </c>
      <c r="E866" s="627" t="s">
        <v>1621</v>
      </c>
      <c r="F866" s="644"/>
      <c r="G866" s="644"/>
      <c r="H866" s="644"/>
      <c r="I866" s="644"/>
      <c r="J866" s="644"/>
      <c r="K866" s="644"/>
      <c r="L866" s="644"/>
      <c r="M866" s="644"/>
      <c r="N866" s="644">
        <v>2</v>
      </c>
      <c r="O866" s="644">
        <v>1662.32</v>
      </c>
      <c r="P866" s="632"/>
      <c r="Q866" s="645">
        <v>831.16</v>
      </c>
    </row>
    <row r="867" spans="1:17" ht="14.4" customHeight="1" x14ac:dyDescent="0.3">
      <c r="A867" s="626" t="s">
        <v>1895</v>
      </c>
      <c r="B867" s="627" t="s">
        <v>1424</v>
      </c>
      <c r="C867" s="627" t="s">
        <v>1402</v>
      </c>
      <c r="D867" s="627" t="s">
        <v>1860</v>
      </c>
      <c r="E867" s="627" t="s">
        <v>1861</v>
      </c>
      <c r="F867" s="644"/>
      <c r="G867" s="644"/>
      <c r="H867" s="644"/>
      <c r="I867" s="644"/>
      <c r="J867" s="644"/>
      <c r="K867" s="644"/>
      <c r="L867" s="644"/>
      <c r="M867" s="644"/>
      <c r="N867" s="644">
        <v>1</v>
      </c>
      <c r="O867" s="644">
        <v>12450.1</v>
      </c>
      <c r="P867" s="632"/>
      <c r="Q867" s="645">
        <v>12450.1</v>
      </c>
    </row>
    <row r="868" spans="1:17" ht="14.4" customHeight="1" x14ac:dyDescent="0.3">
      <c r="A868" s="626" t="s">
        <v>1895</v>
      </c>
      <c r="B868" s="627" t="s">
        <v>1424</v>
      </c>
      <c r="C868" s="627" t="s">
        <v>1402</v>
      </c>
      <c r="D868" s="627" t="s">
        <v>1716</v>
      </c>
      <c r="E868" s="627" t="s">
        <v>1717</v>
      </c>
      <c r="F868" s="644"/>
      <c r="G868" s="644"/>
      <c r="H868" s="644"/>
      <c r="I868" s="644"/>
      <c r="J868" s="644"/>
      <c r="K868" s="644"/>
      <c r="L868" s="644"/>
      <c r="M868" s="644"/>
      <c r="N868" s="644">
        <v>4</v>
      </c>
      <c r="O868" s="644">
        <v>13086.24</v>
      </c>
      <c r="P868" s="632"/>
      <c r="Q868" s="645">
        <v>3271.56</v>
      </c>
    </row>
    <row r="869" spans="1:17" ht="14.4" customHeight="1" x14ac:dyDescent="0.3">
      <c r="A869" s="626" t="s">
        <v>1895</v>
      </c>
      <c r="B869" s="627" t="s">
        <v>1424</v>
      </c>
      <c r="C869" s="627" t="s">
        <v>1402</v>
      </c>
      <c r="D869" s="627" t="s">
        <v>1862</v>
      </c>
      <c r="E869" s="627" t="s">
        <v>1863</v>
      </c>
      <c r="F869" s="644"/>
      <c r="G869" s="644"/>
      <c r="H869" s="644"/>
      <c r="I869" s="644"/>
      <c r="J869" s="644"/>
      <c r="K869" s="644"/>
      <c r="L869" s="644"/>
      <c r="M869" s="644"/>
      <c r="N869" s="644">
        <v>2</v>
      </c>
      <c r="O869" s="644">
        <v>26122.799999999999</v>
      </c>
      <c r="P869" s="632"/>
      <c r="Q869" s="645">
        <v>13061.4</v>
      </c>
    </row>
    <row r="870" spans="1:17" ht="14.4" customHeight="1" x14ac:dyDescent="0.3">
      <c r="A870" s="626" t="s">
        <v>1895</v>
      </c>
      <c r="B870" s="627" t="s">
        <v>1424</v>
      </c>
      <c r="C870" s="627" t="s">
        <v>1402</v>
      </c>
      <c r="D870" s="627" t="s">
        <v>1629</v>
      </c>
      <c r="E870" s="627" t="s">
        <v>1630</v>
      </c>
      <c r="F870" s="644"/>
      <c r="G870" s="644"/>
      <c r="H870" s="644"/>
      <c r="I870" s="644"/>
      <c r="J870" s="644"/>
      <c r="K870" s="644"/>
      <c r="L870" s="644"/>
      <c r="M870" s="644"/>
      <c r="N870" s="644">
        <v>2</v>
      </c>
      <c r="O870" s="644">
        <v>718.2</v>
      </c>
      <c r="P870" s="632"/>
      <c r="Q870" s="645">
        <v>359.1</v>
      </c>
    </row>
    <row r="871" spans="1:17" ht="14.4" customHeight="1" x14ac:dyDescent="0.3">
      <c r="A871" s="626" t="s">
        <v>1895</v>
      </c>
      <c r="B871" s="627" t="s">
        <v>1424</v>
      </c>
      <c r="C871" s="627" t="s">
        <v>1402</v>
      </c>
      <c r="D871" s="627" t="s">
        <v>1452</v>
      </c>
      <c r="E871" s="627" t="s">
        <v>1453</v>
      </c>
      <c r="F871" s="644"/>
      <c r="G871" s="644"/>
      <c r="H871" s="644"/>
      <c r="I871" s="644"/>
      <c r="J871" s="644">
        <v>1</v>
      </c>
      <c r="K871" s="644">
        <v>893.9</v>
      </c>
      <c r="L871" s="644"/>
      <c r="M871" s="644">
        <v>893.9</v>
      </c>
      <c r="N871" s="644">
        <v>1</v>
      </c>
      <c r="O871" s="644">
        <v>893.9</v>
      </c>
      <c r="P871" s="632"/>
      <c r="Q871" s="645">
        <v>893.9</v>
      </c>
    </row>
    <row r="872" spans="1:17" ht="14.4" customHeight="1" x14ac:dyDescent="0.3">
      <c r="A872" s="626" t="s">
        <v>1895</v>
      </c>
      <c r="B872" s="627" t="s">
        <v>1424</v>
      </c>
      <c r="C872" s="627" t="s">
        <v>1402</v>
      </c>
      <c r="D872" s="627" t="s">
        <v>1454</v>
      </c>
      <c r="E872" s="627" t="s">
        <v>1455</v>
      </c>
      <c r="F872" s="644">
        <v>3</v>
      </c>
      <c r="G872" s="644">
        <v>2681.7</v>
      </c>
      <c r="H872" s="644">
        <v>1</v>
      </c>
      <c r="I872" s="644">
        <v>893.9</v>
      </c>
      <c r="J872" s="644"/>
      <c r="K872" s="644"/>
      <c r="L872" s="644"/>
      <c r="M872" s="644"/>
      <c r="N872" s="644">
        <v>2</v>
      </c>
      <c r="O872" s="644">
        <v>1676.96</v>
      </c>
      <c r="P872" s="632">
        <v>0.62533467576537272</v>
      </c>
      <c r="Q872" s="645">
        <v>838.48</v>
      </c>
    </row>
    <row r="873" spans="1:17" ht="14.4" customHeight="1" x14ac:dyDescent="0.3">
      <c r="A873" s="626" t="s">
        <v>1895</v>
      </c>
      <c r="B873" s="627" t="s">
        <v>1424</v>
      </c>
      <c r="C873" s="627" t="s">
        <v>1402</v>
      </c>
      <c r="D873" s="627" t="s">
        <v>1631</v>
      </c>
      <c r="E873" s="627" t="s">
        <v>1632</v>
      </c>
      <c r="F873" s="644"/>
      <c r="G873" s="644"/>
      <c r="H873" s="644"/>
      <c r="I873" s="644"/>
      <c r="J873" s="644"/>
      <c r="K873" s="644"/>
      <c r="L873" s="644"/>
      <c r="M873" s="644"/>
      <c r="N873" s="644">
        <v>4</v>
      </c>
      <c r="O873" s="644">
        <v>57042.8</v>
      </c>
      <c r="P873" s="632"/>
      <c r="Q873" s="645">
        <v>14260.7</v>
      </c>
    </row>
    <row r="874" spans="1:17" ht="14.4" customHeight="1" x14ac:dyDescent="0.3">
      <c r="A874" s="626" t="s">
        <v>1895</v>
      </c>
      <c r="B874" s="627" t="s">
        <v>1424</v>
      </c>
      <c r="C874" s="627" t="s">
        <v>1402</v>
      </c>
      <c r="D874" s="627" t="s">
        <v>1720</v>
      </c>
      <c r="E874" s="627" t="s">
        <v>1721</v>
      </c>
      <c r="F874" s="644"/>
      <c r="G874" s="644"/>
      <c r="H874" s="644"/>
      <c r="I874" s="644"/>
      <c r="J874" s="644"/>
      <c r="K874" s="644"/>
      <c r="L874" s="644"/>
      <c r="M874" s="644"/>
      <c r="N874" s="644">
        <v>3</v>
      </c>
      <c r="O874" s="644">
        <v>15602.04</v>
      </c>
      <c r="P874" s="632"/>
      <c r="Q874" s="645">
        <v>5200.68</v>
      </c>
    </row>
    <row r="875" spans="1:17" ht="14.4" customHeight="1" x14ac:dyDescent="0.3">
      <c r="A875" s="626" t="s">
        <v>1895</v>
      </c>
      <c r="B875" s="627" t="s">
        <v>1424</v>
      </c>
      <c r="C875" s="627" t="s">
        <v>1402</v>
      </c>
      <c r="D875" s="627" t="s">
        <v>1633</v>
      </c>
      <c r="E875" s="627" t="s">
        <v>1634</v>
      </c>
      <c r="F875" s="644"/>
      <c r="G875" s="644"/>
      <c r="H875" s="644"/>
      <c r="I875" s="644"/>
      <c r="J875" s="644"/>
      <c r="K875" s="644"/>
      <c r="L875" s="644"/>
      <c r="M875" s="644"/>
      <c r="N875" s="644">
        <v>6</v>
      </c>
      <c r="O875" s="644">
        <v>21028.78</v>
      </c>
      <c r="P875" s="632"/>
      <c r="Q875" s="645">
        <v>3504.7966666666666</v>
      </c>
    </row>
    <row r="876" spans="1:17" ht="14.4" customHeight="1" x14ac:dyDescent="0.3">
      <c r="A876" s="626" t="s">
        <v>1895</v>
      </c>
      <c r="B876" s="627" t="s">
        <v>1424</v>
      </c>
      <c r="C876" s="627" t="s">
        <v>1402</v>
      </c>
      <c r="D876" s="627" t="s">
        <v>1456</v>
      </c>
      <c r="E876" s="627" t="s">
        <v>1457</v>
      </c>
      <c r="F876" s="644">
        <v>1</v>
      </c>
      <c r="G876" s="644">
        <v>1841.62</v>
      </c>
      <c r="H876" s="644">
        <v>1</v>
      </c>
      <c r="I876" s="644">
        <v>1841.62</v>
      </c>
      <c r="J876" s="644">
        <v>1</v>
      </c>
      <c r="K876" s="644">
        <v>1726.4</v>
      </c>
      <c r="L876" s="644">
        <v>0.93743551872807651</v>
      </c>
      <c r="M876" s="644">
        <v>1726.4</v>
      </c>
      <c r="N876" s="644"/>
      <c r="O876" s="644"/>
      <c r="P876" s="632"/>
      <c r="Q876" s="645"/>
    </row>
    <row r="877" spans="1:17" ht="14.4" customHeight="1" x14ac:dyDescent="0.3">
      <c r="A877" s="626" t="s">
        <v>1895</v>
      </c>
      <c r="B877" s="627" t="s">
        <v>1424</v>
      </c>
      <c r="C877" s="627" t="s">
        <v>1402</v>
      </c>
      <c r="D877" s="627" t="s">
        <v>1641</v>
      </c>
      <c r="E877" s="627" t="s">
        <v>1642</v>
      </c>
      <c r="F877" s="644"/>
      <c r="G877" s="644"/>
      <c r="H877" s="644"/>
      <c r="I877" s="644"/>
      <c r="J877" s="644"/>
      <c r="K877" s="644"/>
      <c r="L877" s="644"/>
      <c r="M877" s="644"/>
      <c r="N877" s="644">
        <v>1</v>
      </c>
      <c r="O877" s="644">
        <v>380.86</v>
      </c>
      <c r="P877" s="632"/>
      <c r="Q877" s="645">
        <v>380.86</v>
      </c>
    </row>
    <row r="878" spans="1:17" ht="14.4" customHeight="1" x14ac:dyDescent="0.3">
      <c r="A878" s="626" t="s">
        <v>1895</v>
      </c>
      <c r="B878" s="627" t="s">
        <v>1424</v>
      </c>
      <c r="C878" s="627" t="s">
        <v>1402</v>
      </c>
      <c r="D878" s="627" t="s">
        <v>1458</v>
      </c>
      <c r="E878" s="627" t="s">
        <v>1459</v>
      </c>
      <c r="F878" s="644">
        <v>4</v>
      </c>
      <c r="G878" s="644">
        <v>4340.8</v>
      </c>
      <c r="H878" s="644">
        <v>1</v>
      </c>
      <c r="I878" s="644">
        <v>1085.2</v>
      </c>
      <c r="J878" s="644"/>
      <c r="K878" s="644"/>
      <c r="L878" s="644"/>
      <c r="M878" s="644"/>
      <c r="N878" s="644">
        <v>3</v>
      </c>
      <c r="O878" s="644">
        <v>3255.6000000000004</v>
      </c>
      <c r="P878" s="632">
        <v>0.75</v>
      </c>
      <c r="Q878" s="645">
        <v>1085.2</v>
      </c>
    </row>
    <row r="879" spans="1:17" ht="14.4" customHeight="1" x14ac:dyDescent="0.3">
      <c r="A879" s="626" t="s">
        <v>1895</v>
      </c>
      <c r="B879" s="627" t="s">
        <v>1424</v>
      </c>
      <c r="C879" s="627" t="s">
        <v>1407</v>
      </c>
      <c r="D879" s="627" t="s">
        <v>1464</v>
      </c>
      <c r="E879" s="627" t="s">
        <v>1465</v>
      </c>
      <c r="F879" s="644"/>
      <c r="G879" s="644"/>
      <c r="H879" s="644"/>
      <c r="I879" s="644"/>
      <c r="J879" s="644">
        <v>1</v>
      </c>
      <c r="K879" s="644">
        <v>214</v>
      </c>
      <c r="L879" s="644"/>
      <c r="M879" s="644">
        <v>214</v>
      </c>
      <c r="N879" s="644">
        <v>1</v>
      </c>
      <c r="O879" s="644">
        <v>215</v>
      </c>
      <c r="P879" s="632"/>
      <c r="Q879" s="645">
        <v>215</v>
      </c>
    </row>
    <row r="880" spans="1:17" ht="14.4" customHeight="1" x14ac:dyDescent="0.3">
      <c r="A880" s="626" t="s">
        <v>1895</v>
      </c>
      <c r="B880" s="627" t="s">
        <v>1424</v>
      </c>
      <c r="C880" s="627" t="s">
        <v>1407</v>
      </c>
      <c r="D880" s="627" t="s">
        <v>1468</v>
      </c>
      <c r="E880" s="627" t="s">
        <v>1469</v>
      </c>
      <c r="F880" s="644"/>
      <c r="G880" s="644"/>
      <c r="H880" s="644"/>
      <c r="I880" s="644"/>
      <c r="J880" s="644">
        <v>4</v>
      </c>
      <c r="K880" s="644">
        <v>748</v>
      </c>
      <c r="L880" s="644"/>
      <c r="M880" s="644">
        <v>187</v>
      </c>
      <c r="N880" s="644"/>
      <c r="O880" s="644"/>
      <c r="P880" s="632"/>
      <c r="Q880" s="645"/>
    </row>
    <row r="881" spans="1:17" ht="14.4" customHeight="1" x14ac:dyDescent="0.3">
      <c r="A881" s="626" t="s">
        <v>1895</v>
      </c>
      <c r="B881" s="627" t="s">
        <v>1424</v>
      </c>
      <c r="C881" s="627" t="s">
        <v>1407</v>
      </c>
      <c r="D881" s="627" t="s">
        <v>1470</v>
      </c>
      <c r="E881" s="627" t="s">
        <v>1471</v>
      </c>
      <c r="F881" s="644"/>
      <c r="G881" s="644"/>
      <c r="H881" s="644"/>
      <c r="I881" s="644"/>
      <c r="J881" s="644">
        <v>3</v>
      </c>
      <c r="K881" s="644">
        <v>384</v>
      </c>
      <c r="L881" s="644"/>
      <c r="M881" s="644">
        <v>128</v>
      </c>
      <c r="N881" s="644">
        <v>3</v>
      </c>
      <c r="O881" s="644">
        <v>387</v>
      </c>
      <c r="P881" s="632"/>
      <c r="Q881" s="645">
        <v>129</v>
      </c>
    </row>
    <row r="882" spans="1:17" ht="14.4" customHeight="1" x14ac:dyDescent="0.3">
      <c r="A882" s="626" t="s">
        <v>1895</v>
      </c>
      <c r="B882" s="627" t="s">
        <v>1424</v>
      </c>
      <c r="C882" s="627" t="s">
        <v>1407</v>
      </c>
      <c r="D882" s="627" t="s">
        <v>1472</v>
      </c>
      <c r="E882" s="627" t="s">
        <v>1473</v>
      </c>
      <c r="F882" s="644">
        <v>5</v>
      </c>
      <c r="G882" s="644">
        <v>1115</v>
      </c>
      <c r="H882" s="644">
        <v>1</v>
      </c>
      <c r="I882" s="644">
        <v>223</v>
      </c>
      <c r="J882" s="644">
        <v>2</v>
      </c>
      <c r="K882" s="644">
        <v>448</v>
      </c>
      <c r="L882" s="644">
        <v>0.40179372197309415</v>
      </c>
      <c r="M882" s="644">
        <v>224</v>
      </c>
      <c r="N882" s="644"/>
      <c r="O882" s="644"/>
      <c r="P882" s="632"/>
      <c r="Q882" s="645"/>
    </row>
    <row r="883" spans="1:17" ht="14.4" customHeight="1" x14ac:dyDescent="0.3">
      <c r="A883" s="626" t="s">
        <v>1895</v>
      </c>
      <c r="B883" s="627" t="s">
        <v>1424</v>
      </c>
      <c r="C883" s="627" t="s">
        <v>1407</v>
      </c>
      <c r="D883" s="627" t="s">
        <v>1478</v>
      </c>
      <c r="E883" s="627" t="s">
        <v>1479</v>
      </c>
      <c r="F883" s="644">
        <v>124</v>
      </c>
      <c r="G883" s="644">
        <v>27900</v>
      </c>
      <c r="H883" s="644">
        <v>1</v>
      </c>
      <c r="I883" s="644">
        <v>225</v>
      </c>
      <c r="J883" s="644">
        <v>117</v>
      </c>
      <c r="K883" s="644">
        <v>26442</v>
      </c>
      <c r="L883" s="644">
        <v>0.94774193548387098</v>
      </c>
      <c r="M883" s="644">
        <v>226</v>
      </c>
      <c r="N883" s="644">
        <v>140</v>
      </c>
      <c r="O883" s="644">
        <v>31780</v>
      </c>
      <c r="P883" s="632">
        <v>1.1390681003584229</v>
      </c>
      <c r="Q883" s="645">
        <v>227</v>
      </c>
    </row>
    <row r="884" spans="1:17" ht="14.4" customHeight="1" x14ac:dyDescent="0.3">
      <c r="A884" s="626" t="s">
        <v>1895</v>
      </c>
      <c r="B884" s="627" t="s">
        <v>1424</v>
      </c>
      <c r="C884" s="627" t="s">
        <v>1407</v>
      </c>
      <c r="D884" s="627" t="s">
        <v>1480</v>
      </c>
      <c r="E884" s="627" t="s">
        <v>1481</v>
      </c>
      <c r="F884" s="644">
        <v>1</v>
      </c>
      <c r="G884" s="644">
        <v>626</v>
      </c>
      <c r="H884" s="644">
        <v>1</v>
      </c>
      <c r="I884" s="644">
        <v>626</v>
      </c>
      <c r="J884" s="644"/>
      <c r="K884" s="644"/>
      <c r="L884" s="644"/>
      <c r="M884" s="644"/>
      <c r="N884" s="644"/>
      <c r="O884" s="644"/>
      <c r="P884" s="632"/>
      <c r="Q884" s="645"/>
    </row>
    <row r="885" spans="1:17" ht="14.4" customHeight="1" x14ac:dyDescent="0.3">
      <c r="A885" s="626" t="s">
        <v>1895</v>
      </c>
      <c r="B885" s="627" t="s">
        <v>1424</v>
      </c>
      <c r="C885" s="627" t="s">
        <v>1407</v>
      </c>
      <c r="D885" s="627" t="s">
        <v>1571</v>
      </c>
      <c r="E885" s="627" t="s">
        <v>1572</v>
      </c>
      <c r="F885" s="644">
        <v>1</v>
      </c>
      <c r="G885" s="644">
        <v>1040</v>
      </c>
      <c r="H885" s="644">
        <v>1</v>
      </c>
      <c r="I885" s="644">
        <v>1040</v>
      </c>
      <c r="J885" s="644"/>
      <c r="K885" s="644"/>
      <c r="L885" s="644"/>
      <c r="M885" s="644"/>
      <c r="N885" s="644"/>
      <c r="O885" s="644"/>
      <c r="P885" s="632"/>
      <c r="Q885" s="645"/>
    </row>
    <row r="886" spans="1:17" ht="14.4" customHeight="1" x14ac:dyDescent="0.3">
      <c r="A886" s="626" t="s">
        <v>1895</v>
      </c>
      <c r="B886" s="627" t="s">
        <v>1424</v>
      </c>
      <c r="C886" s="627" t="s">
        <v>1407</v>
      </c>
      <c r="D886" s="627" t="s">
        <v>1488</v>
      </c>
      <c r="E886" s="627" t="s">
        <v>1489</v>
      </c>
      <c r="F886" s="644">
        <v>3</v>
      </c>
      <c r="G886" s="644">
        <v>1050</v>
      </c>
      <c r="H886" s="644">
        <v>1</v>
      </c>
      <c r="I886" s="644">
        <v>350</v>
      </c>
      <c r="J886" s="644"/>
      <c r="K886" s="644"/>
      <c r="L886" s="644"/>
      <c r="M886" s="644"/>
      <c r="N886" s="644">
        <v>3</v>
      </c>
      <c r="O886" s="644">
        <v>1062</v>
      </c>
      <c r="P886" s="632">
        <v>1.0114285714285713</v>
      </c>
      <c r="Q886" s="645">
        <v>354</v>
      </c>
    </row>
    <row r="887" spans="1:17" ht="14.4" customHeight="1" x14ac:dyDescent="0.3">
      <c r="A887" s="626" t="s">
        <v>1895</v>
      </c>
      <c r="B887" s="627" t="s">
        <v>1424</v>
      </c>
      <c r="C887" s="627" t="s">
        <v>1407</v>
      </c>
      <c r="D887" s="627" t="s">
        <v>1655</v>
      </c>
      <c r="E887" s="627" t="s">
        <v>1656</v>
      </c>
      <c r="F887" s="644"/>
      <c r="G887" s="644"/>
      <c r="H887" s="644"/>
      <c r="I887" s="644"/>
      <c r="J887" s="644"/>
      <c r="K887" s="644"/>
      <c r="L887" s="644"/>
      <c r="M887" s="644"/>
      <c r="N887" s="644">
        <v>4</v>
      </c>
      <c r="O887" s="644">
        <v>16692</v>
      </c>
      <c r="P887" s="632"/>
      <c r="Q887" s="645">
        <v>4173</v>
      </c>
    </row>
    <row r="888" spans="1:17" ht="14.4" customHeight="1" x14ac:dyDescent="0.3">
      <c r="A888" s="626" t="s">
        <v>1895</v>
      </c>
      <c r="B888" s="627" t="s">
        <v>1424</v>
      </c>
      <c r="C888" s="627" t="s">
        <v>1407</v>
      </c>
      <c r="D888" s="627" t="s">
        <v>1663</v>
      </c>
      <c r="E888" s="627" t="s">
        <v>1664</v>
      </c>
      <c r="F888" s="644"/>
      <c r="G888" s="644"/>
      <c r="H888" s="644"/>
      <c r="I888" s="644"/>
      <c r="J888" s="644"/>
      <c r="K888" s="644"/>
      <c r="L888" s="644"/>
      <c r="M888" s="644"/>
      <c r="N888" s="644">
        <v>9</v>
      </c>
      <c r="O888" s="644">
        <v>34803</v>
      </c>
      <c r="P888" s="632"/>
      <c r="Q888" s="645">
        <v>3867</v>
      </c>
    </row>
    <row r="889" spans="1:17" ht="14.4" customHeight="1" x14ac:dyDescent="0.3">
      <c r="A889" s="626" t="s">
        <v>1895</v>
      </c>
      <c r="B889" s="627" t="s">
        <v>1424</v>
      </c>
      <c r="C889" s="627" t="s">
        <v>1407</v>
      </c>
      <c r="D889" s="627" t="s">
        <v>1496</v>
      </c>
      <c r="E889" s="627" t="s">
        <v>1497</v>
      </c>
      <c r="F889" s="644">
        <v>9</v>
      </c>
      <c r="G889" s="644">
        <v>11646</v>
      </c>
      <c r="H889" s="644">
        <v>1</v>
      </c>
      <c r="I889" s="644">
        <v>1294</v>
      </c>
      <c r="J889" s="644">
        <v>6</v>
      </c>
      <c r="K889" s="644">
        <v>7764</v>
      </c>
      <c r="L889" s="644">
        <v>0.66666666666666663</v>
      </c>
      <c r="M889" s="644">
        <v>1294</v>
      </c>
      <c r="N889" s="644">
        <v>19</v>
      </c>
      <c r="O889" s="644">
        <v>24643</v>
      </c>
      <c r="P889" s="632">
        <v>2.1160054954490812</v>
      </c>
      <c r="Q889" s="645">
        <v>1297</v>
      </c>
    </row>
    <row r="890" spans="1:17" ht="14.4" customHeight="1" x14ac:dyDescent="0.3">
      <c r="A890" s="626" t="s">
        <v>1895</v>
      </c>
      <c r="B890" s="627" t="s">
        <v>1424</v>
      </c>
      <c r="C890" s="627" t="s">
        <v>1407</v>
      </c>
      <c r="D890" s="627" t="s">
        <v>1498</v>
      </c>
      <c r="E890" s="627" t="s">
        <v>1499</v>
      </c>
      <c r="F890" s="644">
        <v>3</v>
      </c>
      <c r="G890" s="644">
        <v>3534</v>
      </c>
      <c r="H890" s="644">
        <v>1</v>
      </c>
      <c r="I890" s="644">
        <v>1178</v>
      </c>
      <c r="J890" s="644">
        <v>3</v>
      </c>
      <c r="K890" s="644">
        <v>3534</v>
      </c>
      <c r="L890" s="644">
        <v>1</v>
      </c>
      <c r="M890" s="644">
        <v>1178</v>
      </c>
      <c r="N890" s="644">
        <v>4</v>
      </c>
      <c r="O890" s="644">
        <v>4720</v>
      </c>
      <c r="P890" s="632">
        <v>1.3355970571590265</v>
      </c>
      <c r="Q890" s="645">
        <v>1180</v>
      </c>
    </row>
    <row r="891" spans="1:17" ht="14.4" customHeight="1" x14ac:dyDescent="0.3">
      <c r="A891" s="626" t="s">
        <v>1895</v>
      </c>
      <c r="B891" s="627" t="s">
        <v>1424</v>
      </c>
      <c r="C891" s="627" t="s">
        <v>1407</v>
      </c>
      <c r="D891" s="627" t="s">
        <v>1500</v>
      </c>
      <c r="E891" s="627" t="s">
        <v>1501</v>
      </c>
      <c r="F891" s="644"/>
      <c r="G891" s="644"/>
      <c r="H891" s="644"/>
      <c r="I891" s="644"/>
      <c r="J891" s="644">
        <v>3</v>
      </c>
      <c r="K891" s="644">
        <v>15474</v>
      </c>
      <c r="L891" s="644"/>
      <c r="M891" s="644">
        <v>5158</v>
      </c>
      <c r="N891" s="644"/>
      <c r="O891" s="644"/>
      <c r="P891" s="632"/>
      <c r="Q891" s="645"/>
    </row>
    <row r="892" spans="1:17" ht="14.4" customHeight="1" x14ac:dyDescent="0.3">
      <c r="A892" s="626" t="s">
        <v>1895</v>
      </c>
      <c r="B892" s="627" t="s">
        <v>1424</v>
      </c>
      <c r="C892" s="627" t="s">
        <v>1407</v>
      </c>
      <c r="D892" s="627" t="s">
        <v>1673</v>
      </c>
      <c r="E892" s="627" t="s">
        <v>1674</v>
      </c>
      <c r="F892" s="644"/>
      <c r="G892" s="644"/>
      <c r="H892" s="644"/>
      <c r="I892" s="644"/>
      <c r="J892" s="644"/>
      <c r="K892" s="644"/>
      <c r="L892" s="644"/>
      <c r="M892" s="644"/>
      <c r="N892" s="644">
        <v>1</v>
      </c>
      <c r="O892" s="644">
        <v>808</v>
      </c>
      <c r="P892" s="632"/>
      <c r="Q892" s="645">
        <v>808</v>
      </c>
    </row>
    <row r="893" spans="1:17" ht="14.4" customHeight="1" x14ac:dyDescent="0.3">
      <c r="A893" s="626" t="s">
        <v>1895</v>
      </c>
      <c r="B893" s="627" t="s">
        <v>1424</v>
      </c>
      <c r="C893" s="627" t="s">
        <v>1407</v>
      </c>
      <c r="D893" s="627" t="s">
        <v>1508</v>
      </c>
      <c r="E893" s="627" t="s">
        <v>1509</v>
      </c>
      <c r="F893" s="644">
        <v>42</v>
      </c>
      <c r="G893" s="644">
        <v>7434</v>
      </c>
      <c r="H893" s="644">
        <v>1</v>
      </c>
      <c r="I893" s="644">
        <v>177</v>
      </c>
      <c r="J893" s="644">
        <v>26</v>
      </c>
      <c r="K893" s="644">
        <v>4628</v>
      </c>
      <c r="L893" s="644">
        <v>0.62254506322302927</v>
      </c>
      <c r="M893" s="644">
        <v>178</v>
      </c>
      <c r="N893" s="644">
        <v>40</v>
      </c>
      <c r="O893" s="644">
        <v>7160</v>
      </c>
      <c r="P893" s="632">
        <v>0.96314231907452241</v>
      </c>
      <c r="Q893" s="645">
        <v>179</v>
      </c>
    </row>
    <row r="894" spans="1:17" ht="14.4" customHeight="1" x14ac:dyDescent="0.3">
      <c r="A894" s="626" t="s">
        <v>1895</v>
      </c>
      <c r="B894" s="627" t="s">
        <v>1424</v>
      </c>
      <c r="C894" s="627" t="s">
        <v>1407</v>
      </c>
      <c r="D894" s="627" t="s">
        <v>1510</v>
      </c>
      <c r="E894" s="627" t="s">
        <v>1511</v>
      </c>
      <c r="F894" s="644">
        <v>32</v>
      </c>
      <c r="G894" s="644">
        <v>65568</v>
      </c>
      <c r="H894" s="644">
        <v>1</v>
      </c>
      <c r="I894" s="644">
        <v>2049</v>
      </c>
      <c r="J894" s="644">
        <v>15</v>
      </c>
      <c r="K894" s="644">
        <v>30750</v>
      </c>
      <c r="L894" s="644">
        <v>0.46897877013177158</v>
      </c>
      <c r="M894" s="644">
        <v>2050</v>
      </c>
      <c r="N894" s="644">
        <v>23</v>
      </c>
      <c r="O894" s="644">
        <v>47219</v>
      </c>
      <c r="P894" s="632">
        <v>0.72015312347486582</v>
      </c>
      <c r="Q894" s="645">
        <v>2053</v>
      </c>
    </row>
    <row r="895" spans="1:17" ht="14.4" customHeight="1" x14ac:dyDescent="0.3">
      <c r="A895" s="626" t="s">
        <v>1895</v>
      </c>
      <c r="B895" s="627" t="s">
        <v>1424</v>
      </c>
      <c r="C895" s="627" t="s">
        <v>1407</v>
      </c>
      <c r="D895" s="627" t="s">
        <v>1516</v>
      </c>
      <c r="E895" s="627" t="s">
        <v>1517</v>
      </c>
      <c r="F895" s="644"/>
      <c r="G895" s="644"/>
      <c r="H895" s="644"/>
      <c r="I895" s="644"/>
      <c r="J895" s="644">
        <v>1</v>
      </c>
      <c r="K895" s="644">
        <v>2737</v>
      </c>
      <c r="L895" s="644"/>
      <c r="M895" s="644">
        <v>2737</v>
      </c>
      <c r="N895" s="644">
        <v>3</v>
      </c>
      <c r="O895" s="644">
        <v>8220</v>
      </c>
      <c r="P895" s="632"/>
      <c r="Q895" s="645">
        <v>2740</v>
      </c>
    </row>
    <row r="896" spans="1:17" ht="14.4" customHeight="1" x14ac:dyDescent="0.3">
      <c r="A896" s="626" t="s">
        <v>1895</v>
      </c>
      <c r="B896" s="627" t="s">
        <v>1424</v>
      </c>
      <c r="C896" s="627" t="s">
        <v>1407</v>
      </c>
      <c r="D896" s="627" t="s">
        <v>1518</v>
      </c>
      <c r="E896" s="627" t="s">
        <v>1519</v>
      </c>
      <c r="F896" s="644"/>
      <c r="G896" s="644"/>
      <c r="H896" s="644"/>
      <c r="I896" s="644"/>
      <c r="J896" s="644">
        <v>1</v>
      </c>
      <c r="K896" s="644">
        <v>5270</v>
      </c>
      <c r="L896" s="644"/>
      <c r="M896" s="644">
        <v>5270</v>
      </c>
      <c r="N896" s="644">
        <v>3</v>
      </c>
      <c r="O896" s="644">
        <v>15822</v>
      </c>
      <c r="P896" s="632"/>
      <c r="Q896" s="645">
        <v>5274</v>
      </c>
    </row>
    <row r="897" spans="1:17" ht="14.4" customHeight="1" x14ac:dyDescent="0.3">
      <c r="A897" s="626" t="s">
        <v>1895</v>
      </c>
      <c r="B897" s="627" t="s">
        <v>1424</v>
      </c>
      <c r="C897" s="627" t="s">
        <v>1407</v>
      </c>
      <c r="D897" s="627" t="s">
        <v>1528</v>
      </c>
      <c r="E897" s="627" t="s">
        <v>1529</v>
      </c>
      <c r="F897" s="644"/>
      <c r="G897" s="644"/>
      <c r="H897" s="644"/>
      <c r="I897" s="644"/>
      <c r="J897" s="644">
        <v>1</v>
      </c>
      <c r="K897" s="644">
        <v>200</v>
      </c>
      <c r="L897" s="644"/>
      <c r="M897" s="644">
        <v>200</v>
      </c>
      <c r="N897" s="644"/>
      <c r="O897" s="644"/>
      <c r="P897" s="632"/>
      <c r="Q897" s="645"/>
    </row>
    <row r="898" spans="1:17" ht="14.4" customHeight="1" x14ac:dyDescent="0.3">
      <c r="A898" s="626" t="s">
        <v>1895</v>
      </c>
      <c r="B898" s="627" t="s">
        <v>1424</v>
      </c>
      <c r="C898" s="627" t="s">
        <v>1407</v>
      </c>
      <c r="D898" s="627" t="s">
        <v>1530</v>
      </c>
      <c r="E898" s="627" t="s">
        <v>1531</v>
      </c>
      <c r="F898" s="644">
        <v>224</v>
      </c>
      <c r="G898" s="644">
        <v>45696</v>
      </c>
      <c r="H898" s="644">
        <v>1</v>
      </c>
      <c r="I898" s="644">
        <v>204</v>
      </c>
      <c r="J898" s="644">
        <v>309</v>
      </c>
      <c r="K898" s="644">
        <v>63345</v>
      </c>
      <c r="L898" s="644">
        <v>1.3862263655462186</v>
      </c>
      <c r="M898" s="644">
        <v>205</v>
      </c>
      <c r="N898" s="644">
        <v>292</v>
      </c>
      <c r="O898" s="644">
        <v>60444</v>
      </c>
      <c r="P898" s="632">
        <v>1.3227415966386555</v>
      </c>
      <c r="Q898" s="645">
        <v>207</v>
      </c>
    </row>
    <row r="899" spans="1:17" ht="14.4" customHeight="1" x14ac:dyDescent="0.3">
      <c r="A899" s="626" t="s">
        <v>1895</v>
      </c>
      <c r="B899" s="627" t="s">
        <v>1424</v>
      </c>
      <c r="C899" s="627" t="s">
        <v>1407</v>
      </c>
      <c r="D899" s="627" t="s">
        <v>1532</v>
      </c>
      <c r="E899" s="627" t="s">
        <v>1533</v>
      </c>
      <c r="F899" s="644">
        <v>1</v>
      </c>
      <c r="G899" s="644">
        <v>426</v>
      </c>
      <c r="H899" s="644">
        <v>1</v>
      </c>
      <c r="I899" s="644">
        <v>426</v>
      </c>
      <c r="J899" s="644"/>
      <c r="K899" s="644"/>
      <c r="L899" s="644"/>
      <c r="M899" s="644"/>
      <c r="N899" s="644"/>
      <c r="O899" s="644"/>
      <c r="P899" s="632"/>
      <c r="Q899" s="645"/>
    </row>
    <row r="900" spans="1:17" ht="14.4" customHeight="1" x14ac:dyDescent="0.3">
      <c r="A900" s="626" t="s">
        <v>1895</v>
      </c>
      <c r="B900" s="627" t="s">
        <v>1424</v>
      </c>
      <c r="C900" s="627" t="s">
        <v>1407</v>
      </c>
      <c r="D900" s="627" t="s">
        <v>1538</v>
      </c>
      <c r="E900" s="627" t="s">
        <v>1539</v>
      </c>
      <c r="F900" s="644"/>
      <c r="G900" s="644"/>
      <c r="H900" s="644"/>
      <c r="I900" s="644"/>
      <c r="J900" s="644"/>
      <c r="K900" s="644"/>
      <c r="L900" s="644"/>
      <c r="M900" s="644"/>
      <c r="N900" s="644">
        <v>1</v>
      </c>
      <c r="O900" s="644">
        <v>438</v>
      </c>
      <c r="P900" s="632"/>
      <c r="Q900" s="645">
        <v>438</v>
      </c>
    </row>
    <row r="901" spans="1:17" ht="14.4" customHeight="1" x14ac:dyDescent="0.3">
      <c r="A901" s="626" t="s">
        <v>1895</v>
      </c>
      <c r="B901" s="627" t="s">
        <v>1424</v>
      </c>
      <c r="C901" s="627" t="s">
        <v>1407</v>
      </c>
      <c r="D901" s="627" t="s">
        <v>1540</v>
      </c>
      <c r="E901" s="627" t="s">
        <v>1541</v>
      </c>
      <c r="F901" s="644">
        <v>4</v>
      </c>
      <c r="G901" s="644">
        <v>8620</v>
      </c>
      <c r="H901" s="644">
        <v>1</v>
      </c>
      <c r="I901" s="644">
        <v>2155</v>
      </c>
      <c r="J901" s="644">
        <v>6</v>
      </c>
      <c r="K901" s="644">
        <v>12936</v>
      </c>
      <c r="L901" s="644">
        <v>1.5006960556844549</v>
      </c>
      <c r="M901" s="644">
        <v>2156</v>
      </c>
      <c r="N901" s="644">
        <v>8</v>
      </c>
      <c r="O901" s="644">
        <v>17272</v>
      </c>
      <c r="P901" s="632">
        <v>2.0037122969837586</v>
      </c>
      <c r="Q901" s="645">
        <v>2159</v>
      </c>
    </row>
    <row r="902" spans="1:17" ht="14.4" customHeight="1" x14ac:dyDescent="0.3">
      <c r="A902" s="626" t="s">
        <v>1895</v>
      </c>
      <c r="B902" s="627" t="s">
        <v>1424</v>
      </c>
      <c r="C902" s="627" t="s">
        <v>1407</v>
      </c>
      <c r="D902" s="627" t="s">
        <v>1675</v>
      </c>
      <c r="E902" s="627" t="s">
        <v>1664</v>
      </c>
      <c r="F902" s="644"/>
      <c r="G902" s="644"/>
      <c r="H902" s="644"/>
      <c r="I902" s="644"/>
      <c r="J902" s="644"/>
      <c r="K902" s="644"/>
      <c r="L902" s="644"/>
      <c r="M902" s="644"/>
      <c r="N902" s="644">
        <v>10</v>
      </c>
      <c r="O902" s="644">
        <v>18920</v>
      </c>
      <c r="P902" s="632"/>
      <c r="Q902" s="645">
        <v>1892</v>
      </c>
    </row>
    <row r="903" spans="1:17" ht="14.4" customHeight="1" x14ac:dyDescent="0.3">
      <c r="A903" s="626" t="s">
        <v>1895</v>
      </c>
      <c r="B903" s="627" t="s">
        <v>1424</v>
      </c>
      <c r="C903" s="627" t="s">
        <v>1407</v>
      </c>
      <c r="D903" s="627" t="s">
        <v>1546</v>
      </c>
      <c r="E903" s="627" t="s">
        <v>1547</v>
      </c>
      <c r="F903" s="644"/>
      <c r="G903" s="644"/>
      <c r="H903" s="644"/>
      <c r="I903" s="644"/>
      <c r="J903" s="644"/>
      <c r="K903" s="644"/>
      <c r="L903" s="644"/>
      <c r="M903" s="644"/>
      <c r="N903" s="644">
        <v>5</v>
      </c>
      <c r="O903" s="644">
        <v>42350</v>
      </c>
      <c r="P903" s="632"/>
      <c r="Q903" s="645">
        <v>8470</v>
      </c>
    </row>
    <row r="904" spans="1:17" ht="14.4" customHeight="1" x14ac:dyDescent="0.3">
      <c r="A904" s="626" t="s">
        <v>1895</v>
      </c>
      <c r="B904" s="627" t="s">
        <v>1424</v>
      </c>
      <c r="C904" s="627" t="s">
        <v>1407</v>
      </c>
      <c r="D904" s="627" t="s">
        <v>1550</v>
      </c>
      <c r="E904" s="627" t="s">
        <v>1551</v>
      </c>
      <c r="F904" s="644">
        <v>1</v>
      </c>
      <c r="G904" s="644">
        <v>2053</v>
      </c>
      <c r="H904" s="644">
        <v>1</v>
      </c>
      <c r="I904" s="644">
        <v>2053</v>
      </c>
      <c r="J904" s="644">
        <v>1</v>
      </c>
      <c r="K904" s="644">
        <v>2055</v>
      </c>
      <c r="L904" s="644">
        <v>1.0009741841207989</v>
      </c>
      <c r="M904" s="644">
        <v>2055</v>
      </c>
      <c r="N904" s="644"/>
      <c r="O904" s="644"/>
      <c r="P904" s="632"/>
      <c r="Q904" s="645"/>
    </row>
    <row r="905" spans="1:17" ht="14.4" customHeight="1" x14ac:dyDescent="0.3">
      <c r="A905" s="626" t="s">
        <v>1896</v>
      </c>
      <c r="B905" s="627" t="s">
        <v>1424</v>
      </c>
      <c r="C905" s="627" t="s">
        <v>1425</v>
      </c>
      <c r="D905" s="627" t="s">
        <v>1430</v>
      </c>
      <c r="E905" s="627" t="s">
        <v>1431</v>
      </c>
      <c r="F905" s="644">
        <v>1.2</v>
      </c>
      <c r="G905" s="644">
        <v>1205.78</v>
      </c>
      <c r="H905" s="644">
        <v>1</v>
      </c>
      <c r="I905" s="644">
        <v>1004.8166666666667</v>
      </c>
      <c r="J905" s="644"/>
      <c r="K905" s="644"/>
      <c r="L905" s="644"/>
      <c r="M905" s="644"/>
      <c r="N905" s="644"/>
      <c r="O905" s="644"/>
      <c r="P905" s="632"/>
      <c r="Q905" s="645"/>
    </row>
    <row r="906" spans="1:17" ht="14.4" customHeight="1" x14ac:dyDescent="0.3">
      <c r="A906" s="626" t="s">
        <v>1896</v>
      </c>
      <c r="B906" s="627" t="s">
        <v>1424</v>
      </c>
      <c r="C906" s="627" t="s">
        <v>1425</v>
      </c>
      <c r="D906" s="627" t="s">
        <v>1432</v>
      </c>
      <c r="E906" s="627" t="s">
        <v>656</v>
      </c>
      <c r="F906" s="644">
        <v>0.06</v>
      </c>
      <c r="G906" s="644">
        <v>593.27</v>
      </c>
      <c r="H906" s="644">
        <v>1</v>
      </c>
      <c r="I906" s="644">
        <v>9887.8333333333339</v>
      </c>
      <c r="J906" s="644">
        <v>9.0000000000000011E-2</v>
      </c>
      <c r="K906" s="644">
        <v>889.9</v>
      </c>
      <c r="L906" s="644">
        <v>1.4999915721341042</v>
      </c>
      <c r="M906" s="644">
        <v>9887.7777777777756</v>
      </c>
      <c r="N906" s="644">
        <v>0.15</v>
      </c>
      <c r="O906" s="644">
        <v>1312.38</v>
      </c>
      <c r="P906" s="632">
        <v>2.2121125288654411</v>
      </c>
      <c r="Q906" s="645">
        <v>8749.2000000000007</v>
      </c>
    </row>
    <row r="907" spans="1:17" ht="14.4" customHeight="1" x14ac:dyDescent="0.3">
      <c r="A907" s="626" t="s">
        <v>1896</v>
      </c>
      <c r="B907" s="627" t="s">
        <v>1424</v>
      </c>
      <c r="C907" s="627" t="s">
        <v>1425</v>
      </c>
      <c r="D907" s="627" t="s">
        <v>1434</v>
      </c>
      <c r="E907" s="627" t="s">
        <v>565</v>
      </c>
      <c r="F907" s="644">
        <v>1</v>
      </c>
      <c r="G907" s="644">
        <v>843.46</v>
      </c>
      <c r="H907" s="644">
        <v>1</v>
      </c>
      <c r="I907" s="644">
        <v>843.46</v>
      </c>
      <c r="J907" s="644"/>
      <c r="K907" s="644"/>
      <c r="L907" s="644"/>
      <c r="M907" s="644"/>
      <c r="N907" s="644"/>
      <c r="O907" s="644"/>
      <c r="P907" s="632"/>
      <c r="Q907" s="645"/>
    </row>
    <row r="908" spans="1:17" ht="14.4" customHeight="1" x14ac:dyDescent="0.3">
      <c r="A908" s="626" t="s">
        <v>1896</v>
      </c>
      <c r="B908" s="627" t="s">
        <v>1424</v>
      </c>
      <c r="C908" s="627" t="s">
        <v>1425</v>
      </c>
      <c r="D908" s="627" t="s">
        <v>1436</v>
      </c>
      <c r="E908" s="627" t="s">
        <v>1437</v>
      </c>
      <c r="F908" s="644">
        <v>0.14000000000000001</v>
      </c>
      <c r="G908" s="644">
        <v>636.66</v>
      </c>
      <c r="H908" s="644">
        <v>1</v>
      </c>
      <c r="I908" s="644">
        <v>4547.5714285714275</v>
      </c>
      <c r="J908" s="644"/>
      <c r="K908" s="644"/>
      <c r="L908" s="644"/>
      <c r="M908" s="644"/>
      <c r="N908" s="644"/>
      <c r="O908" s="644"/>
      <c r="P908" s="632"/>
      <c r="Q908" s="645"/>
    </row>
    <row r="909" spans="1:17" ht="14.4" customHeight="1" x14ac:dyDescent="0.3">
      <c r="A909" s="626" t="s">
        <v>1896</v>
      </c>
      <c r="B909" s="627" t="s">
        <v>1424</v>
      </c>
      <c r="C909" s="627" t="s">
        <v>1425</v>
      </c>
      <c r="D909" s="627" t="s">
        <v>1438</v>
      </c>
      <c r="E909" s="627" t="s">
        <v>1437</v>
      </c>
      <c r="F909" s="644">
        <v>7.0000000000000007E-2</v>
      </c>
      <c r="G909" s="644">
        <v>636.66</v>
      </c>
      <c r="H909" s="644">
        <v>1</v>
      </c>
      <c r="I909" s="644">
        <v>9095.1428571428551</v>
      </c>
      <c r="J909" s="644"/>
      <c r="K909" s="644"/>
      <c r="L909" s="644"/>
      <c r="M909" s="644"/>
      <c r="N909" s="644"/>
      <c r="O909" s="644"/>
      <c r="P909" s="632"/>
      <c r="Q909" s="645"/>
    </row>
    <row r="910" spans="1:17" ht="14.4" customHeight="1" x14ac:dyDescent="0.3">
      <c r="A910" s="626" t="s">
        <v>1896</v>
      </c>
      <c r="B910" s="627" t="s">
        <v>1424</v>
      </c>
      <c r="C910" s="627" t="s">
        <v>1425</v>
      </c>
      <c r="D910" s="627" t="s">
        <v>1441</v>
      </c>
      <c r="E910" s="627" t="s">
        <v>1437</v>
      </c>
      <c r="F910" s="644">
        <v>1.5999999999999999</v>
      </c>
      <c r="G910" s="644">
        <v>2910.45</v>
      </c>
      <c r="H910" s="644">
        <v>1</v>
      </c>
      <c r="I910" s="644">
        <v>1819.03125</v>
      </c>
      <c r="J910" s="644">
        <v>0.3</v>
      </c>
      <c r="K910" s="644">
        <v>545.71</v>
      </c>
      <c r="L910" s="644">
        <v>0.18750021474342457</v>
      </c>
      <c r="M910" s="644">
        <v>1819.0333333333335</v>
      </c>
      <c r="N910" s="644"/>
      <c r="O910" s="644"/>
      <c r="P910" s="632"/>
      <c r="Q910" s="645"/>
    </row>
    <row r="911" spans="1:17" ht="14.4" customHeight="1" x14ac:dyDescent="0.3">
      <c r="A911" s="626" t="s">
        <v>1896</v>
      </c>
      <c r="B911" s="627" t="s">
        <v>1424</v>
      </c>
      <c r="C911" s="627" t="s">
        <v>1425</v>
      </c>
      <c r="D911" s="627" t="s">
        <v>1444</v>
      </c>
      <c r="E911" s="627" t="s">
        <v>1437</v>
      </c>
      <c r="F911" s="644">
        <v>0.02</v>
      </c>
      <c r="G911" s="644">
        <v>545.71</v>
      </c>
      <c r="H911" s="644">
        <v>1</v>
      </c>
      <c r="I911" s="644">
        <v>27285.5</v>
      </c>
      <c r="J911" s="644">
        <v>0.15</v>
      </c>
      <c r="K911" s="644">
        <v>4511.2000000000007</v>
      </c>
      <c r="L911" s="644">
        <v>8.266661780066336</v>
      </c>
      <c r="M911" s="644">
        <v>30074.666666666672</v>
      </c>
      <c r="N911" s="644"/>
      <c r="O911" s="644"/>
      <c r="P911" s="632"/>
      <c r="Q911" s="645"/>
    </row>
    <row r="912" spans="1:17" ht="14.4" customHeight="1" x14ac:dyDescent="0.3">
      <c r="A912" s="626" t="s">
        <v>1896</v>
      </c>
      <c r="B912" s="627" t="s">
        <v>1424</v>
      </c>
      <c r="C912" s="627" t="s">
        <v>1425</v>
      </c>
      <c r="D912" s="627" t="s">
        <v>1445</v>
      </c>
      <c r="E912" s="627" t="s">
        <v>1437</v>
      </c>
      <c r="F912" s="644"/>
      <c r="G912" s="644"/>
      <c r="H912" s="644"/>
      <c r="I912" s="644"/>
      <c r="J912" s="644"/>
      <c r="K912" s="644"/>
      <c r="L912" s="644"/>
      <c r="M912" s="644"/>
      <c r="N912" s="644">
        <v>1.25</v>
      </c>
      <c r="O912" s="644">
        <v>819.41</v>
      </c>
      <c r="P912" s="632"/>
      <c r="Q912" s="645">
        <v>655.52800000000002</v>
      </c>
    </row>
    <row r="913" spans="1:17" ht="14.4" customHeight="1" x14ac:dyDescent="0.3">
      <c r="A913" s="626" t="s">
        <v>1896</v>
      </c>
      <c r="B913" s="627" t="s">
        <v>1424</v>
      </c>
      <c r="C913" s="627" t="s">
        <v>1425</v>
      </c>
      <c r="D913" s="627" t="s">
        <v>1451</v>
      </c>
      <c r="E913" s="627" t="s">
        <v>1437</v>
      </c>
      <c r="F913" s="644"/>
      <c r="G913" s="644"/>
      <c r="H913" s="644"/>
      <c r="I913" s="644"/>
      <c r="J913" s="644"/>
      <c r="K913" s="644"/>
      <c r="L913" s="644"/>
      <c r="M913" s="644"/>
      <c r="N913" s="644">
        <v>0.05</v>
      </c>
      <c r="O913" s="644">
        <v>163.80000000000001</v>
      </c>
      <c r="P913" s="632"/>
      <c r="Q913" s="645">
        <v>3276</v>
      </c>
    </row>
    <row r="914" spans="1:17" ht="14.4" customHeight="1" x14ac:dyDescent="0.3">
      <c r="A914" s="626" t="s">
        <v>1896</v>
      </c>
      <c r="B914" s="627" t="s">
        <v>1424</v>
      </c>
      <c r="C914" s="627" t="s">
        <v>1402</v>
      </c>
      <c r="D914" s="627" t="s">
        <v>1589</v>
      </c>
      <c r="E914" s="627" t="s">
        <v>1588</v>
      </c>
      <c r="F914" s="644"/>
      <c r="G914" s="644"/>
      <c r="H914" s="644"/>
      <c r="I914" s="644"/>
      <c r="J914" s="644"/>
      <c r="K914" s="644"/>
      <c r="L914" s="644"/>
      <c r="M914" s="644"/>
      <c r="N914" s="644">
        <v>1</v>
      </c>
      <c r="O914" s="644">
        <v>907.5</v>
      </c>
      <c r="P914" s="632"/>
      <c r="Q914" s="645">
        <v>907.5</v>
      </c>
    </row>
    <row r="915" spans="1:17" ht="14.4" customHeight="1" x14ac:dyDescent="0.3">
      <c r="A915" s="626" t="s">
        <v>1896</v>
      </c>
      <c r="B915" s="627" t="s">
        <v>1424</v>
      </c>
      <c r="C915" s="627" t="s">
        <v>1402</v>
      </c>
      <c r="D915" s="627" t="s">
        <v>1602</v>
      </c>
      <c r="E915" s="627" t="s">
        <v>1603</v>
      </c>
      <c r="F915" s="644"/>
      <c r="G915" s="644"/>
      <c r="H915" s="644"/>
      <c r="I915" s="644"/>
      <c r="J915" s="644"/>
      <c r="K915" s="644"/>
      <c r="L915" s="644"/>
      <c r="M915" s="644"/>
      <c r="N915" s="644">
        <v>1</v>
      </c>
      <c r="O915" s="644">
        <v>895.4</v>
      </c>
      <c r="P915" s="632"/>
      <c r="Q915" s="645">
        <v>895.4</v>
      </c>
    </row>
    <row r="916" spans="1:17" ht="14.4" customHeight="1" x14ac:dyDescent="0.3">
      <c r="A916" s="626" t="s">
        <v>1896</v>
      </c>
      <c r="B916" s="627" t="s">
        <v>1424</v>
      </c>
      <c r="C916" s="627" t="s">
        <v>1402</v>
      </c>
      <c r="D916" s="627" t="s">
        <v>1606</v>
      </c>
      <c r="E916" s="627" t="s">
        <v>1607</v>
      </c>
      <c r="F916" s="644"/>
      <c r="G916" s="644"/>
      <c r="H916" s="644"/>
      <c r="I916" s="644"/>
      <c r="J916" s="644"/>
      <c r="K916" s="644"/>
      <c r="L916" s="644"/>
      <c r="M916" s="644"/>
      <c r="N916" s="644">
        <v>1</v>
      </c>
      <c r="O916" s="644">
        <v>9370.39</v>
      </c>
      <c r="P916" s="632"/>
      <c r="Q916" s="645">
        <v>9370.39</v>
      </c>
    </row>
    <row r="917" spans="1:17" ht="14.4" customHeight="1" x14ac:dyDescent="0.3">
      <c r="A917" s="626" t="s">
        <v>1896</v>
      </c>
      <c r="B917" s="627" t="s">
        <v>1424</v>
      </c>
      <c r="C917" s="627" t="s">
        <v>1402</v>
      </c>
      <c r="D917" s="627" t="s">
        <v>1625</v>
      </c>
      <c r="E917" s="627" t="s">
        <v>1626</v>
      </c>
      <c r="F917" s="644"/>
      <c r="G917" s="644"/>
      <c r="H917" s="644"/>
      <c r="I917" s="644"/>
      <c r="J917" s="644"/>
      <c r="K917" s="644"/>
      <c r="L917" s="644"/>
      <c r="M917" s="644"/>
      <c r="N917" s="644">
        <v>1</v>
      </c>
      <c r="O917" s="644">
        <v>1312.14</v>
      </c>
      <c r="P917" s="632"/>
      <c r="Q917" s="645">
        <v>1312.14</v>
      </c>
    </row>
    <row r="918" spans="1:17" ht="14.4" customHeight="1" x14ac:dyDescent="0.3">
      <c r="A918" s="626" t="s">
        <v>1896</v>
      </c>
      <c r="B918" s="627" t="s">
        <v>1424</v>
      </c>
      <c r="C918" s="627" t="s">
        <v>1402</v>
      </c>
      <c r="D918" s="627" t="s">
        <v>1627</v>
      </c>
      <c r="E918" s="627" t="s">
        <v>1628</v>
      </c>
      <c r="F918" s="644"/>
      <c r="G918" s="644"/>
      <c r="H918" s="644"/>
      <c r="I918" s="644"/>
      <c r="J918" s="644"/>
      <c r="K918" s="644"/>
      <c r="L918" s="644"/>
      <c r="M918" s="644"/>
      <c r="N918" s="644">
        <v>1</v>
      </c>
      <c r="O918" s="644">
        <v>1086.17</v>
      </c>
      <c r="P918" s="632"/>
      <c r="Q918" s="645">
        <v>1086.17</v>
      </c>
    </row>
    <row r="919" spans="1:17" ht="14.4" customHeight="1" x14ac:dyDescent="0.3">
      <c r="A919" s="626" t="s">
        <v>1896</v>
      </c>
      <c r="B919" s="627" t="s">
        <v>1424</v>
      </c>
      <c r="C919" s="627" t="s">
        <v>1402</v>
      </c>
      <c r="D919" s="627" t="s">
        <v>1452</v>
      </c>
      <c r="E919" s="627" t="s">
        <v>1453</v>
      </c>
      <c r="F919" s="644"/>
      <c r="G919" s="644"/>
      <c r="H919" s="644"/>
      <c r="I919" s="644"/>
      <c r="J919" s="644"/>
      <c r="K919" s="644"/>
      <c r="L919" s="644"/>
      <c r="M919" s="644"/>
      <c r="N919" s="644">
        <v>2</v>
      </c>
      <c r="O919" s="644">
        <v>1787.8</v>
      </c>
      <c r="P919" s="632"/>
      <c r="Q919" s="645">
        <v>893.9</v>
      </c>
    </row>
    <row r="920" spans="1:17" ht="14.4" customHeight="1" x14ac:dyDescent="0.3">
      <c r="A920" s="626" t="s">
        <v>1896</v>
      </c>
      <c r="B920" s="627" t="s">
        <v>1424</v>
      </c>
      <c r="C920" s="627" t="s">
        <v>1407</v>
      </c>
      <c r="D920" s="627" t="s">
        <v>1462</v>
      </c>
      <c r="E920" s="627" t="s">
        <v>1463</v>
      </c>
      <c r="F920" s="644"/>
      <c r="G920" s="644"/>
      <c r="H920" s="644"/>
      <c r="I920" s="644"/>
      <c r="J920" s="644">
        <v>1</v>
      </c>
      <c r="K920" s="644">
        <v>37</v>
      </c>
      <c r="L920" s="644"/>
      <c r="M920" s="644">
        <v>37</v>
      </c>
      <c r="N920" s="644"/>
      <c r="O920" s="644"/>
      <c r="P920" s="632"/>
      <c r="Q920" s="645"/>
    </row>
    <row r="921" spans="1:17" ht="14.4" customHeight="1" x14ac:dyDescent="0.3">
      <c r="A921" s="626" t="s">
        <v>1896</v>
      </c>
      <c r="B921" s="627" t="s">
        <v>1424</v>
      </c>
      <c r="C921" s="627" t="s">
        <v>1407</v>
      </c>
      <c r="D921" s="627" t="s">
        <v>1464</v>
      </c>
      <c r="E921" s="627" t="s">
        <v>1465</v>
      </c>
      <c r="F921" s="644">
        <v>1</v>
      </c>
      <c r="G921" s="644">
        <v>213</v>
      </c>
      <c r="H921" s="644">
        <v>1</v>
      </c>
      <c r="I921" s="644">
        <v>213</v>
      </c>
      <c r="J921" s="644"/>
      <c r="K921" s="644"/>
      <c r="L921" s="644"/>
      <c r="M921" s="644"/>
      <c r="N921" s="644">
        <v>2</v>
      </c>
      <c r="O921" s="644">
        <v>430</v>
      </c>
      <c r="P921" s="632">
        <v>2.0187793427230045</v>
      </c>
      <c r="Q921" s="645">
        <v>215</v>
      </c>
    </row>
    <row r="922" spans="1:17" ht="14.4" customHeight="1" x14ac:dyDescent="0.3">
      <c r="A922" s="626" t="s">
        <v>1896</v>
      </c>
      <c r="B922" s="627" t="s">
        <v>1424</v>
      </c>
      <c r="C922" s="627" t="s">
        <v>1407</v>
      </c>
      <c r="D922" s="627" t="s">
        <v>1466</v>
      </c>
      <c r="E922" s="627" t="s">
        <v>1467</v>
      </c>
      <c r="F922" s="644"/>
      <c r="G922" s="644"/>
      <c r="H922" s="644"/>
      <c r="I922" s="644"/>
      <c r="J922" s="644">
        <v>1</v>
      </c>
      <c r="K922" s="644">
        <v>155</v>
      </c>
      <c r="L922" s="644"/>
      <c r="M922" s="644">
        <v>155</v>
      </c>
      <c r="N922" s="644"/>
      <c r="O922" s="644"/>
      <c r="P922" s="632"/>
      <c r="Q922" s="645"/>
    </row>
    <row r="923" spans="1:17" ht="14.4" customHeight="1" x14ac:dyDescent="0.3">
      <c r="A923" s="626" t="s">
        <v>1896</v>
      </c>
      <c r="B923" s="627" t="s">
        <v>1424</v>
      </c>
      <c r="C923" s="627" t="s">
        <v>1407</v>
      </c>
      <c r="D923" s="627" t="s">
        <v>1468</v>
      </c>
      <c r="E923" s="627" t="s">
        <v>1469</v>
      </c>
      <c r="F923" s="644"/>
      <c r="G923" s="644"/>
      <c r="H923" s="644"/>
      <c r="I923" s="644"/>
      <c r="J923" s="644">
        <v>2</v>
      </c>
      <c r="K923" s="644">
        <v>374</v>
      </c>
      <c r="L923" s="644"/>
      <c r="M923" s="644">
        <v>187</v>
      </c>
      <c r="N923" s="644"/>
      <c r="O923" s="644"/>
      <c r="P923" s="632"/>
      <c r="Q923" s="645"/>
    </row>
    <row r="924" spans="1:17" ht="14.4" customHeight="1" x14ac:dyDescent="0.3">
      <c r="A924" s="626" t="s">
        <v>1896</v>
      </c>
      <c r="B924" s="627" t="s">
        <v>1424</v>
      </c>
      <c r="C924" s="627" t="s">
        <v>1407</v>
      </c>
      <c r="D924" s="627" t="s">
        <v>1472</v>
      </c>
      <c r="E924" s="627" t="s">
        <v>1473</v>
      </c>
      <c r="F924" s="644">
        <v>1</v>
      </c>
      <c r="G924" s="644">
        <v>223</v>
      </c>
      <c r="H924" s="644">
        <v>1</v>
      </c>
      <c r="I924" s="644">
        <v>223</v>
      </c>
      <c r="J924" s="644"/>
      <c r="K924" s="644"/>
      <c r="L924" s="644"/>
      <c r="M924" s="644"/>
      <c r="N924" s="644"/>
      <c r="O924" s="644"/>
      <c r="P924" s="632"/>
      <c r="Q924" s="645"/>
    </row>
    <row r="925" spans="1:17" ht="14.4" customHeight="1" x14ac:dyDescent="0.3">
      <c r="A925" s="626" t="s">
        <v>1896</v>
      </c>
      <c r="B925" s="627" t="s">
        <v>1424</v>
      </c>
      <c r="C925" s="627" t="s">
        <v>1407</v>
      </c>
      <c r="D925" s="627" t="s">
        <v>1478</v>
      </c>
      <c r="E925" s="627" t="s">
        <v>1479</v>
      </c>
      <c r="F925" s="644">
        <v>2</v>
      </c>
      <c r="G925" s="644">
        <v>450</v>
      </c>
      <c r="H925" s="644">
        <v>1</v>
      </c>
      <c r="I925" s="644">
        <v>225</v>
      </c>
      <c r="J925" s="644"/>
      <c r="K925" s="644"/>
      <c r="L925" s="644"/>
      <c r="M925" s="644"/>
      <c r="N925" s="644"/>
      <c r="O925" s="644"/>
      <c r="P925" s="632"/>
      <c r="Q925" s="645"/>
    </row>
    <row r="926" spans="1:17" ht="14.4" customHeight="1" x14ac:dyDescent="0.3">
      <c r="A926" s="626" t="s">
        <v>1896</v>
      </c>
      <c r="B926" s="627" t="s">
        <v>1424</v>
      </c>
      <c r="C926" s="627" t="s">
        <v>1407</v>
      </c>
      <c r="D926" s="627" t="s">
        <v>1488</v>
      </c>
      <c r="E926" s="627" t="s">
        <v>1489</v>
      </c>
      <c r="F926" s="644"/>
      <c r="G926" s="644"/>
      <c r="H926" s="644"/>
      <c r="I926" s="644"/>
      <c r="J926" s="644">
        <v>1</v>
      </c>
      <c r="K926" s="644">
        <v>350</v>
      </c>
      <c r="L926" s="644"/>
      <c r="M926" s="644">
        <v>350</v>
      </c>
      <c r="N926" s="644">
        <v>2</v>
      </c>
      <c r="O926" s="644">
        <v>708</v>
      </c>
      <c r="P926" s="632"/>
      <c r="Q926" s="645">
        <v>354</v>
      </c>
    </row>
    <row r="927" spans="1:17" ht="14.4" customHeight="1" x14ac:dyDescent="0.3">
      <c r="A927" s="626" t="s">
        <v>1896</v>
      </c>
      <c r="B927" s="627" t="s">
        <v>1424</v>
      </c>
      <c r="C927" s="627" t="s">
        <v>1407</v>
      </c>
      <c r="D927" s="627" t="s">
        <v>1661</v>
      </c>
      <c r="E927" s="627" t="s">
        <v>1662</v>
      </c>
      <c r="F927" s="644"/>
      <c r="G927" s="644"/>
      <c r="H927" s="644"/>
      <c r="I927" s="644"/>
      <c r="J927" s="644"/>
      <c r="K927" s="644"/>
      <c r="L927" s="644"/>
      <c r="M927" s="644"/>
      <c r="N927" s="644">
        <v>1</v>
      </c>
      <c r="O927" s="644">
        <v>1584</v>
      </c>
      <c r="P927" s="632"/>
      <c r="Q927" s="645">
        <v>1584</v>
      </c>
    </row>
    <row r="928" spans="1:17" ht="14.4" customHeight="1" x14ac:dyDescent="0.3">
      <c r="A928" s="626" t="s">
        <v>1896</v>
      </c>
      <c r="B928" s="627" t="s">
        <v>1424</v>
      </c>
      <c r="C928" s="627" t="s">
        <v>1407</v>
      </c>
      <c r="D928" s="627" t="s">
        <v>1663</v>
      </c>
      <c r="E928" s="627" t="s">
        <v>1664</v>
      </c>
      <c r="F928" s="644"/>
      <c r="G928" s="644"/>
      <c r="H928" s="644"/>
      <c r="I928" s="644"/>
      <c r="J928" s="644">
        <v>1</v>
      </c>
      <c r="K928" s="644">
        <v>3862</v>
      </c>
      <c r="L928" s="644"/>
      <c r="M928" s="644">
        <v>3862</v>
      </c>
      <c r="N928" s="644"/>
      <c r="O928" s="644"/>
      <c r="P928" s="632"/>
      <c r="Q928" s="645"/>
    </row>
    <row r="929" spans="1:17" ht="14.4" customHeight="1" x14ac:dyDescent="0.3">
      <c r="A929" s="626" t="s">
        <v>1896</v>
      </c>
      <c r="B929" s="627" t="s">
        <v>1424</v>
      </c>
      <c r="C929" s="627" t="s">
        <v>1407</v>
      </c>
      <c r="D929" s="627" t="s">
        <v>1500</v>
      </c>
      <c r="E929" s="627" t="s">
        <v>1501</v>
      </c>
      <c r="F929" s="644"/>
      <c r="G929" s="644"/>
      <c r="H929" s="644"/>
      <c r="I929" s="644"/>
      <c r="J929" s="644"/>
      <c r="K929" s="644"/>
      <c r="L929" s="644"/>
      <c r="M929" s="644"/>
      <c r="N929" s="644">
        <v>4</v>
      </c>
      <c r="O929" s="644">
        <v>20648</v>
      </c>
      <c r="P929" s="632"/>
      <c r="Q929" s="645">
        <v>5162</v>
      </c>
    </row>
    <row r="930" spans="1:17" ht="14.4" customHeight="1" x14ac:dyDescent="0.3">
      <c r="A930" s="626" t="s">
        <v>1896</v>
      </c>
      <c r="B930" s="627" t="s">
        <v>1424</v>
      </c>
      <c r="C930" s="627" t="s">
        <v>1407</v>
      </c>
      <c r="D930" s="627" t="s">
        <v>1508</v>
      </c>
      <c r="E930" s="627" t="s">
        <v>1509</v>
      </c>
      <c r="F930" s="644">
        <v>25</v>
      </c>
      <c r="G930" s="644">
        <v>4425</v>
      </c>
      <c r="H930" s="644">
        <v>1</v>
      </c>
      <c r="I930" s="644">
        <v>177</v>
      </c>
      <c r="J930" s="644">
        <v>20</v>
      </c>
      <c r="K930" s="644">
        <v>3560</v>
      </c>
      <c r="L930" s="644">
        <v>0.80451977401129948</v>
      </c>
      <c r="M930" s="644">
        <v>178</v>
      </c>
      <c r="N930" s="644">
        <v>23</v>
      </c>
      <c r="O930" s="644">
        <v>4117</v>
      </c>
      <c r="P930" s="632">
        <v>0.93039548022598872</v>
      </c>
      <c r="Q930" s="645">
        <v>179</v>
      </c>
    </row>
    <row r="931" spans="1:17" ht="14.4" customHeight="1" x14ac:dyDescent="0.3">
      <c r="A931" s="626" t="s">
        <v>1896</v>
      </c>
      <c r="B931" s="627" t="s">
        <v>1424</v>
      </c>
      <c r="C931" s="627" t="s">
        <v>1407</v>
      </c>
      <c r="D931" s="627" t="s">
        <v>1510</v>
      </c>
      <c r="E931" s="627" t="s">
        <v>1511</v>
      </c>
      <c r="F931" s="644">
        <v>5</v>
      </c>
      <c r="G931" s="644">
        <v>10245</v>
      </c>
      <c r="H931" s="644">
        <v>1</v>
      </c>
      <c r="I931" s="644">
        <v>2049</v>
      </c>
      <c r="J931" s="644">
        <v>6</v>
      </c>
      <c r="K931" s="644">
        <v>12300</v>
      </c>
      <c r="L931" s="644">
        <v>1.2005856515373352</v>
      </c>
      <c r="M931" s="644">
        <v>2050</v>
      </c>
      <c r="N931" s="644">
        <v>7</v>
      </c>
      <c r="O931" s="644">
        <v>14371</v>
      </c>
      <c r="P931" s="632">
        <v>1.4027330405075646</v>
      </c>
      <c r="Q931" s="645">
        <v>2053</v>
      </c>
    </row>
    <row r="932" spans="1:17" ht="14.4" customHeight="1" x14ac:dyDescent="0.3">
      <c r="A932" s="626" t="s">
        <v>1896</v>
      </c>
      <c r="B932" s="627" t="s">
        <v>1424</v>
      </c>
      <c r="C932" s="627" t="s">
        <v>1407</v>
      </c>
      <c r="D932" s="627" t="s">
        <v>1516</v>
      </c>
      <c r="E932" s="627" t="s">
        <v>1517</v>
      </c>
      <c r="F932" s="644">
        <v>1</v>
      </c>
      <c r="G932" s="644">
        <v>2737</v>
      </c>
      <c r="H932" s="644">
        <v>1</v>
      </c>
      <c r="I932" s="644">
        <v>2737</v>
      </c>
      <c r="J932" s="644"/>
      <c r="K932" s="644"/>
      <c r="L932" s="644"/>
      <c r="M932" s="644"/>
      <c r="N932" s="644"/>
      <c r="O932" s="644"/>
      <c r="P932" s="632"/>
      <c r="Q932" s="645"/>
    </row>
    <row r="933" spans="1:17" ht="14.4" customHeight="1" x14ac:dyDescent="0.3">
      <c r="A933" s="626" t="s">
        <v>1896</v>
      </c>
      <c r="B933" s="627" t="s">
        <v>1424</v>
      </c>
      <c r="C933" s="627" t="s">
        <v>1407</v>
      </c>
      <c r="D933" s="627" t="s">
        <v>1518</v>
      </c>
      <c r="E933" s="627" t="s">
        <v>1519</v>
      </c>
      <c r="F933" s="644">
        <v>1</v>
      </c>
      <c r="G933" s="644">
        <v>5269</v>
      </c>
      <c r="H933" s="644">
        <v>1</v>
      </c>
      <c r="I933" s="644">
        <v>5269</v>
      </c>
      <c r="J933" s="644"/>
      <c r="K933" s="644"/>
      <c r="L933" s="644"/>
      <c r="M933" s="644"/>
      <c r="N933" s="644"/>
      <c r="O933" s="644"/>
      <c r="P933" s="632"/>
      <c r="Q933" s="645"/>
    </row>
    <row r="934" spans="1:17" ht="14.4" customHeight="1" x14ac:dyDescent="0.3">
      <c r="A934" s="626" t="s">
        <v>1896</v>
      </c>
      <c r="B934" s="627" t="s">
        <v>1424</v>
      </c>
      <c r="C934" s="627" t="s">
        <v>1407</v>
      </c>
      <c r="D934" s="627" t="s">
        <v>1530</v>
      </c>
      <c r="E934" s="627" t="s">
        <v>1531</v>
      </c>
      <c r="F934" s="644"/>
      <c r="G934" s="644"/>
      <c r="H934" s="644"/>
      <c r="I934" s="644"/>
      <c r="J934" s="644"/>
      <c r="K934" s="644"/>
      <c r="L934" s="644"/>
      <c r="M934" s="644"/>
      <c r="N934" s="644">
        <v>1</v>
      </c>
      <c r="O934" s="644">
        <v>207</v>
      </c>
      <c r="P934" s="632"/>
      <c r="Q934" s="645">
        <v>207</v>
      </c>
    </row>
    <row r="935" spans="1:17" ht="14.4" customHeight="1" x14ac:dyDescent="0.3">
      <c r="A935" s="626" t="s">
        <v>1896</v>
      </c>
      <c r="B935" s="627" t="s">
        <v>1424</v>
      </c>
      <c r="C935" s="627" t="s">
        <v>1407</v>
      </c>
      <c r="D935" s="627" t="s">
        <v>1532</v>
      </c>
      <c r="E935" s="627" t="s">
        <v>1533</v>
      </c>
      <c r="F935" s="644">
        <v>1</v>
      </c>
      <c r="G935" s="644">
        <v>426</v>
      </c>
      <c r="H935" s="644">
        <v>1</v>
      </c>
      <c r="I935" s="644">
        <v>426</v>
      </c>
      <c r="J935" s="644"/>
      <c r="K935" s="644"/>
      <c r="L935" s="644"/>
      <c r="M935" s="644"/>
      <c r="N935" s="644">
        <v>3</v>
      </c>
      <c r="O935" s="644">
        <v>1284</v>
      </c>
      <c r="P935" s="632">
        <v>3.0140845070422535</v>
      </c>
      <c r="Q935" s="645">
        <v>428</v>
      </c>
    </row>
    <row r="936" spans="1:17" ht="14.4" customHeight="1" x14ac:dyDescent="0.3">
      <c r="A936" s="626" t="s">
        <v>1896</v>
      </c>
      <c r="B936" s="627" t="s">
        <v>1424</v>
      </c>
      <c r="C936" s="627" t="s">
        <v>1407</v>
      </c>
      <c r="D936" s="627" t="s">
        <v>1540</v>
      </c>
      <c r="E936" s="627" t="s">
        <v>1541</v>
      </c>
      <c r="F936" s="644">
        <v>12</v>
      </c>
      <c r="G936" s="644">
        <v>25860</v>
      </c>
      <c r="H936" s="644">
        <v>1</v>
      </c>
      <c r="I936" s="644">
        <v>2155</v>
      </c>
      <c r="J936" s="644">
        <v>12</v>
      </c>
      <c r="K936" s="644">
        <v>25872</v>
      </c>
      <c r="L936" s="644">
        <v>1.0004640371229698</v>
      </c>
      <c r="M936" s="644">
        <v>2156</v>
      </c>
      <c r="N936" s="644">
        <v>6</v>
      </c>
      <c r="O936" s="644">
        <v>12954</v>
      </c>
      <c r="P936" s="632">
        <v>0.50092807424593966</v>
      </c>
      <c r="Q936" s="645">
        <v>2159</v>
      </c>
    </row>
    <row r="937" spans="1:17" ht="14.4" customHeight="1" x14ac:dyDescent="0.3">
      <c r="A937" s="626" t="s">
        <v>1896</v>
      </c>
      <c r="B937" s="627" t="s">
        <v>1424</v>
      </c>
      <c r="C937" s="627" t="s">
        <v>1407</v>
      </c>
      <c r="D937" s="627" t="s">
        <v>1675</v>
      </c>
      <c r="E937" s="627" t="s">
        <v>1664</v>
      </c>
      <c r="F937" s="644"/>
      <c r="G937" s="644"/>
      <c r="H937" s="644"/>
      <c r="I937" s="644"/>
      <c r="J937" s="644">
        <v>2</v>
      </c>
      <c r="K937" s="644">
        <v>3778</v>
      </c>
      <c r="L937" s="644"/>
      <c r="M937" s="644">
        <v>1889</v>
      </c>
      <c r="N937" s="644"/>
      <c r="O937" s="644"/>
      <c r="P937" s="632"/>
      <c r="Q937" s="645"/>
    </row>
    <row r="938" spans="1:17" ht="14.4" customHeight="1" x14ac:dyDescent="0.3">
      <c r="A938" s="626" t="s">
        <v>1896</v>
      </c>
      <c r="B938" s="627" t="s">
        <v>1424</v>
      </c>
      <c r="C938" s="627" t="s">
        <v>1407</v>
      </c>
      <c r="D938" s="627" t="s">
        <v>1546</v>
      </c>
      <c r="E938" s="627" t="s">
        <v>1547</v>
      </c>
      <c r="F938" s="644"/>
      <c r="G938" s="644"/>
      <c r="H938" s="644"/>
      <c r="I938" s="644"/>
      <c r="J938" s="644">
        <v>2</v>
      </c>
      <c r="K938" s="644">
        <v>16924</v>
      </c>
      <c r="L938" s="644"/>
      <c r="M938" s="644">
        <v>8462</v>
      </c>
      <c r="N938" s="644"/>
      <c r="O938" s="644"/>
      <c r="P938" s="632"/>
      <c r="Q938" s="645"/>
    </row>
    <row r="939" spans="1:17" ht="14.4" customHeight="1" x14ac:dyDescent="0.3">
      <c r="A939" s="626" t="s">
        <v>1897</v>
      </c>
      <c r="B939" s="627" t="s">
        <v>1424</v>
      </c>
      <c r="C939" s="627" t="s">
        <v>1407</v>
      </c>
      <c r="D939" s="627" t="s">
        <v>1464</v>
      </c>
      <c r="E939" s="627" t="s">
        <v>1465</v>
      </c>
      <c r="F939" s="644"/>
      <c r="G939" s="644"/>
      <c r="H939" s="644"/>
      <c r="I939" s="644"/>
      <c r="J939" s="644">
        <v>1</v>
      </c>
      <c r="K939" s="644">
        <v>214</v>
      </c>
      <c r="L939" s="644"/>
      <c r="M939" s="644">
        <v>214</v>
      </c>
      <c r="N939" s="644">
        <v>2</v>
      </c>
      <c r="O939" s="644">
        <v>430</v>
      </c>
      <c r="P939" s="632"/>
      <c r="Q939" s="645">
        <v>215</v>
      </c>
    </row>
    <row r="940" spans="1:17" ht="14.4" customHeight="1" x14ac:dyDescent="0.3">
      <c r="A940" s="626" t="s">
        <v>1897</v>
      </c>
      <c r="B940" s="627" t="s">
        <v>1424</v>
      </c>
      <c r="C940" s="627" t="s">
        <v>1407</v>
      </c>
      <c r="D940" s="627" t="s">
        <v>1470</v>
      </c>
      <c r="E940" s="627" t="s">
        <v>1471</v>
      </c>
      <c r="F940" s="644">
        <v>2</v>
      </c>
      <c r="G940" s="644">
        <v>256</v>
      </c>
      <c r="H940" s="644">
        <v>1</v>
      </c>
      <c r="I940" s="644">
        <v>128</v>
      </c>
      <c r="J940" s="644">
        <v>1</v>
      </c>
      <c r="K940" s="644">
        <v>128</v>
      </c>
      <c r="L940" s="644">
        <v>0.5</v>
      </c>
      <c r="M940" s="644">
        <v>128</v>
      </c>
      <c r="N940" s="644"/>
      <c r="O940" s="644"/>
      <c r="P940" s="632"/>
      <c r="Q940" s="645"/>
    </row>
    <row r="941" spans="1:17" ht="14.4" customHeight="1" x14ac:dyDescent="0.3">
      <c r="A941" s="626" t="s">
        <v>1897</v>
      </c>
      <c r="B941" s="627" t="s">
        <v>1424</v>
      </c>
      <c r="C941" s="627" t="s">
        <v>1407</v>
      </c>
      <c r="D941" s="627" t="s">
        <v>1472</v>
      </c>
      <c r="E941" s="627" t="s">
        <v>1473</v>
      </c>
      <c r="F941" s="644"/>
      <c r="G941" s="644"/>
      <c r="H941" s="644"/>
      <c r="I941" s="644"/>
      <c r="J941" s="644">
        <v>2</v>
      </c>
      <c r="K941" s="644">
        <v>448</v>
      </c>
      <c r="L941" s="644"/>
      <c r="M941" s="644">
        <v>224</v>
      </c>
      <c r="N941" s="644"/>
      <c r="O941" s="644"/>
      <c r="P941" s="632"/>
      <c r="Q941" s="645"/>
    </row>
    <row r="942" spans="1:17" ht="14.4" customHeight="1" x14ac:dyDescent="0.3">
      <c r="A942" s="626" t="s">
        <v>1897</v>
      </c>
      <c r="B942" s="627" t="s">
        <v>1424</v>
      </c>
      <c r="C942" s="627" t="s">
        <v>1407</v>
      </c>
      <c r="D942" s="627" t="s">
        <v>1500</v>
      </c>
      <c r="E942" s="627" t="s">
        <v>1501</v>
      </c>
      <c r="F942" s="644"/>
      <c r="G942" s="644"/>
      <c r="H942" s="644"/>
      <c r="I942" s="644"/>
      <c r="J942" s="644">
        <v>2</v>
      </c>
      <c r="K942" s="644">
        <v>10316</v>
      </c>
      <c r="L942" s="644"/>
      <c r="M942" s="644">
        <v>5158</v>
      </c>
      <c r="N942" s="644"/>
      <c r="O942" s="644"/>
      <c r="P942" s="632"/>
      <c r="Q942" s="645"/>
    </row>
    <row r="943" spans="1:17" ht="14.4" customHeight="1" x14ac:dyDescent="0.3">
      <c r="A943" s="626" t="s">
        <v>1897</v>
      </c>
      <c r="B943" s="627" t="s">
        <v>1424</v>
      </c>
      <c r="C943" s="627" t="s">
        <v>1407</v>
      </c>
      <c r="D943" s="627" t="s">
        <v>1504</v>
      </c>
      <c r="E943" s="627" t="s">
        <v>1505</v>
      </c>
      <c r="F943" s="644"/>
      <c r="G943" s="644"/>
      <c r="H943" s="644"/>
      <c r="I943" s="644"/>
      <c r="J943" s="644">
        <v>1</v>
      </c>
      <c r="K943" s="644">
        <v>5621</v>
      </c>
      <c r="L943" s="644"/>
      <c r="M943" s="644">
        <v>5621</v>
      </c>
      <c r="N943" s="644"/>
      <c r="O943" s="644"/>
      <c r="P943" s="632"/>
      <c r="Q943" s="645"/>
    </row>
    <row r="944" spans="1:17" ht="14.4" customHeight="1" x14ac:dyDescent="0.3">
      <c r="A944" s="626" t="s">
        <v>1897</v>
      </c>
      <c r="B944" s="627" t="s">
        <v>1424</v>
      </c>
      <c r="C944" s="627" t="s">
        <v>1407</v>
      </c>
      <c r="D944" s="627" t="s">
        <v>1508</v>
      </c>
      <c r="E944" s="627" t="s">
        <v>1509</v>
      </c>
      <c r="F944" s="644">
        <v>11</v>
      </c>
      <c r="G944" s="644">
        <v>1947</v>
      </c>
      <c r="H944" s="644">
        <v>1</v>
      </c>
      <c r="I944" s="644">
        <v>177</v>
      </c>
      <c r="J944" s="644">
        <v>8</v>
      </c>
      <c r="K944" s="644">
        <v>1424</v>
      </c>
      <c r="L944" s="644">
        <v>0.73138161273754498</v>
      </c>
      <c r="M944" s="644">
        <v>178</v>
      </c>
      <c r="N944" s="644">
        <v>10</v>
      </c>
      <c r="O944" s="644">
        <v>1790</v>
      </c>
      <c r="P944" s="632">
        <v>0.91936312275295329</v>
      </c>
      <c r="Q944" s="645">
        <v>179</v>
      </c>
    </row>
    <row r="945" spans="1:17" ht="14.4" customHeight="1" x14ac:dyDescent="0.3">
      <c r="A945" s="626" t="s">
        <v>1897</v>
      </c>
      <c r="B945" s="627" t="s">
        <v>1424</v>
      </c>
      <c r="C945" s="627" t="s">
        <v>1407</v>
      </c>
      <c r="D945" s="627" t="s">
        <v>1510</v>
      </c>
      <c r="E945" s="627" t="s">
        <v>1511</v>
      </c>
      <c r="F945" s="644">
        <v>2</v>
      </c>
      <c r="G945" s="644">
        <v>4098</v>
      </c>
      <c r="H945" s="644">
        <v>1</v>
      </c>
      <c r="I945" s="644">
        <v>2049</v>
      </c>
      <c r="J945" s="644">
        <v>1</v>
      </c>
      <c r="K945" s="644">
        <v>2050</v>
      </c>
      <c r="L945" s="644">
        <v>0.50024402147388969</v>
      </c>
      <c r="M945" s="644">
        <v>2050</v>
      </c>
      <c r="N945" s="644">
        <v>4</v>
      </c>
      <c r="O945" s="644">
        <v>8212</v>
      </c>
      <c r="P945" s="632">
        <v>2.003904343582235</v>
      </c>
      <c r="Q945" s="645">
        <v>2053</v>
      </c>
    </row>
    <row r="946" spans="1:17" ht="14.4" customHeight="1" x14ac:dyDescent="0.3">
      <c r="A946" s="626" t="s">
        <v>1897</v>
      </c>
      <c r="B946" s="627" t="s">
        <v>1424</v>
      </c>
      <c r="C946" s="627" t="s">
        <v>1407</v>
      </c>
      <c r="D946" s="627" t="s">
        <v>1528</v>
      </c>
      <c r="E946" s="627" t="s">
        <v>1529</v>
      </c>
      <c r="F946" s="644"/>
      <c r="G946" s="644"/>
      <c r="H946" s="644"/>
      <c r="I946" s="644"/>
      <c r="J946" s="644"/>
      <c r="K946" s="644"/>
      <c r="L946" s="644"/>
      <c r="M946" s="644"/>
      <c r="N946" s="644">
        <v>1</v>
      </c>
      <c r="O946" s="644">
        <v>201</v>
      </c>
      <c r="P946" s="632"/>
      <c r="Q946" s="645">
        <v>201</v>
      </c>
    </row>
    <row r="947" spans="1:17" ht="14.4" customHeight="1" x14ac:dyDescent="0.3">
      <c r="A947" s="626" t="s">
        <v>1897</v>
      </c>
      <c r="B947" s="627" t="s">
        <v>1424</v>
      </c>
      <c r="C947" s="627" t="s">
        <v>1407</v>
      </c>
      <c r="D947" s="627" t="s">
        <v>1536</v>
      </c>
      <c r="E947" s="627" t="s">
        <v>1537</v>
      </c>
      <c r="F947" s="644"/>
      <c r="G947" s="644"/>
      <c r="H947" s="644"/>
      <c r="I947" s="644"/>
      <c r="J947" s="644"/>
      <c r="K947" s="644"/>
      <c r="L947" s="644"/>
      <c r="M947" s="644"/>
      <c r="N947" s="644">
        <v>1</v>
      </c>
      <c r="O947" s="644">
        <v>164</v>
      </c>
      <c r="P947" s="632"/>
      <c r="Q947" s="645">
        <v>164</v>
      </c>
    </row>
    <row r="948" spans="1:17" ht="14.4" customHeight="1" x14ac:dyDescent="0.3">
      <c r="A948" s="626" t="s">
        <v>1898</v>
      </c>
      <c r="B948" s="627" t="s">
        <v>1401</v>
      </c>
      <c r="C948" s="627" t="s">
        <v>1407</v>
      </c>
      <c r="D948" s="627" t="s">
        <v>1412</v>
      </c>
      <c r="E948" s="627" t="s">
        <v>1413</v>
      </c>
      <c r="F948" s="644"/>
      <c r="G948" s="644"/>
      <c r="H948" s="644"/>
      <c r="I948" s="644"/>
      <c r="J948" s="644">
        <v>1</v>
      </c>
      <c r="K948" s="644">
        <v>132</v>
      </c>
      <c r="L948" s="644"/>
      <c r="M948" s="644">
        <v>132</v>
      </c>
      <c r="N948" s="644">
        <v>2</v>
      </c>
      <c r="O948" s="644">
        <v>264</v>
      </c>
      <c r="P948" s="632"/>
      <c r="Q948" s="645">
        <v>132</v>
      </c>
    </row>
    <row r="949" spans="1:17" ht="14.4" customHeight="1" x14ac:dyDescent="0.3">
      <c r="A949" s="626" t="s">
        <v>1898</v>
      </c>
      <c r="B949" s="627" t="s">
        <v>1401</v>
      </c>
      <c r="C949" s="627" t="s">
        <v>1407</v>
      </c>
      <c r="D949" s="627" t="s">
        <v>1420</v>
      </c>
      <c r="E949" s="627" t="s">
        <v>1421</v>
      </c>
      <c r="F949" s="644"/>
      <c r="G949" s="644"/>
      <c r="H949" s="644"/>
      <c r="I949" s="644"/>
      <c r="J949" s="644">
        <v>1</v>
      </c>
      <c r="K949" s="644">
        <v>743</v>
      </c>
      <c r="L949" s="644"/>
      <c r="M949" s="644">
        <v>743</v>
      </c>
      <c r="N949" s="644">
        <v>2</v>
      </c>
      <c r="O949" s="644">
        <v>1492</v>
      </c>
      <c r="P949" s="632"/>
      <c r="Q949" s="645">
        <v>746</v>
      </c>
    </row>
    <row r="950" spans="1:17" ht="14.4" customHeight="1" x14ac:dyDescent="0.3">
      <c r="A950" s="626" t="s">
        <v>1898</v>
      </c>
      <c r="B950" s="627" t="s">
        <v>1401</v>
      </c>
      <c r="C950" s="627" t="s">
        <v>1407</v>
      </c>
      <c r="D950" s="627" t="s">
        <v>1422</v>
      </c>
      <c r="E950" s="627" t="s">
        <v>1423</v>
      </c>
      <c r="F950" s="644"/>
      <c r="G950" s="644"/>
      <c r="H950" s="644"/>
      <c r="I950" s="644"/>
      <c r="J950" s="644"/>
      <c r="K950" s="644"/>
      <c r="L950" s="644"/>
      <c r="M950" s="644"/>
      <c r="N950" s="644">
        <v>2</v>
      </c>
      <c r="O950" s="644">
        <v>746</v>
      </c>
      <c r="P950" s="632"/>
      <c r="Q950" s="645">
        <v>373</v>
      </c>
    </row>
    <row r="951" spans="1:17" ht="14.4" customHeight="1" x14ac:dyDescent="0.3">
      <c r="A951" s="626" t="s">
        <v>1898</v>
      </c>
      <c r="B951" s="627" t="s">
        <v>1424</v>
      </c>
      <c r="C951" s="627" t="s">
        <v>1425</v>
      </c>
      <c r="D951" s="627" t="s">
        <v>1428</v>
      </c>
      <c r="E951" s="627" t="s">
        <v>641</v>
      </c>
      <c r="F951" s="644"/>
      <c r="G951" s="644"/>
      <c r="H951" s="644"/>
      <c r="I951" s="644"/>
      <c r="J951" s="644">
        <v>0.67</v>
      </c>
      <c r="K951" s="644">
        <v>1735.65</v>
      </c>
      <c r="L951" s="644"/>
      <c r="M951" s="644">
        <v>2590.5223880597014</v>
      </c>
      <c r="N951" s="644"/>
      <c r="O951" s="644"/>
      <c r="P951" s="632"/>
      <c r="Q951" s="645"/>
    </row>
    <row r="952" spans="1:17" ht="14.4" customHeight="1" x14ac:dyDescent="0.3">
      <c r="A952" s="626" t="s">
        <v>1898</v>
      </c>
      <c r="B952" s="627" t="s">
        <v>1424</v>
      </c>
      <c r="C952" s="627" t="s">
        <v>1425</v>
      </c>
      <c r="D952" s="627" t="s">
        <v>1429</v>
      </c>
      <c r="E952" s="627" t="s">
        <v>641</v>
      </c>
      <c r="F952" s="644"/>
      <c r="G952" s="644"/>
      <c r="H952" s="644"/>
      <c r="I952" s="644"/>
      <c r="J952" s="644">
        <v>0.6</v>
      </c>
      <c r="K952" s="644">
        <v>3885.78</v>
      </c>
      <c r="L952" s="644"/>
      <c r="M952" s="644">
        <v>6476.3</v>
      </c>
      <c r="N952" s="644"/>
      <c r="O952" s="644"/>
      <c r="P952" s="632"/>
      <c r="Q952" s="645"/>
    </row>
    <row r="953" spans="1:17" ht="14.4" customHeight="1" x14ac:dyDescent="0.3">
      <c r="A953" s="626" t="s">
        <v>1898</v>
      </c>
      <c r="B953" s="627" t="s">
        <v>1424</v>
      </c>
      <c r="C953" s="627" t="s">
        <v>1425</v>
      </c>
      <c r="D953" s="627" t="s">
        <v>1430</v>
      </c>
      <c r="E953" s="627" t="s">
        <v>1431</v>
      </c>
      <c r="F953" s="644">
        <v>7</v>
      </c>
      <c r="G953" s="644">
        <v>7033.76</v>
      </c>
      <c r="H953" s="644">
        <v>1</v>
      </c>
      <c r="I953" s="644">
        <v>1004.8228571428572</v>
      </c>
      <c r="J953" s="644"/>
      <c r="K953" s="644"/>
      <c r="L953" s="644"/>
      <c r="M953" s="644"/>
      <c r="N953" s="644"/>
      <c r="O953" s="644"/>
      <c r="P953" s="632"/>
      <c r="Q953" s="645"/>
    </row>
    <row r="954" spans="1:17" ht="14.4" customHeight="1" x14ac:dyDescent="0.3">
      <c r="A954" s="626" t="s">
        <v>1898</v>
      </c>
      <c r="B954" s="627" t="s">
        <v>1424</v>
      </c>
      <c r="C954" s="627" t="s">
        <v>1425</v>
      </c>
      <c r="D954" s="627" t="s">
        <v>1432</v>
      </c>
      <c r="E954" s="627" t="s">
        <v>656</v>
      </c>
      <c r="F954" s="644">
        <v>0.82</v>
      </c>
      <c r="G954" s="644">
        <v>8108.06</v>
      </c>
      <c r="H954" s="644">
        <v>1</v>
      </c>
      <c r="I954" s="644">
        <v>9887.8780487804888</v>
      </c>
      <c r="J954" s="644"/>
      <c r="K954" s="644"/>
      <c r="L954" s="644"/>
      <c r="M954" s="644"/>
      <c r="N954" s="644">
        <v>0.69</v>
      </c>
      <c r="O954" s="644">
        <v>6036.9500000000007</v>
      </c>
      <c r="P954" s="632">
        <v>0.7445615843987341</v>
      </c>
      <c r="Q954" s="645">
        <v>8749.2028985507259</v>
      </c>
    </row>
    <row r="955" spans="1:17" ht="14.4" customHeight="1" x14ac:dyDescent="0.3">
      <c r="A955" s="626" t="s">
        <v>1898</v>
      </c>
      <c r="B955" s="627" t="s">
        <v>1424</v>
      </c>
      <c r="C955" s="627" t="s">
        <v>1425</v>
      </c>
      <c r="D955" s="627" t="s">
        <v>1434</v>
      </c>
      <c r="E955" s="627" t="s">
        <v>565</v>
      </c>
      <c r="F955" s="644">
        <v>2</v>
      </c>
      <c r="G955" s="644">
        <v>1686.92</v>
      </c>
      <c r="H955" s="644">
        <v>1</v>
      </c>
      <c r="I955" s="644">
        <v>843.46</v>
      </c>
      <c r="J955" s="644"/>
      <c r="K955" s="644"/>
      <c r="L955" s="644"/>
      <c r="M955" s="644"/>
      <c r="N955" s="644">
        <v>1</v>
      </c>
      <c r="O955" s="644">
        <v>517</v>
      </c>
      <c r="P955" s="632">
        <v>0.30647570720603229</v>
      </c>
      <c r="Q955" s="645">
        <v>517</v>
      </c>
    </row>
    <row r="956" spans="1:17" ht="14.4" customHeight="1" x14ac:dyDescent="0.3">
      <c r="A956" s="626" t="s">
        <v>1898</v>
      </c>
      <c r="B956" s="627" t="s">
        <v>1424</v>
      </c>
      <c r="C956" s="627" t="s">
        <v>1425</v>
      </c>
      <c r="D956" s="627" t="s">
        <v>1436</v>
      </c>
      <c r="E956" s="627" t="s">
        <v>1437</v>
      </c>
      <c r="F956" s="644">
        <v>0.1</v>
      </c>
      <c r="G956" s="644">
        <v>454.76</v>
      </c>
      <c r="H956" s="644">
        <v>1</v>
      </c>
      <c r="I956" s="644">
        <v>4547.5999999999995</v>
      </c>
      <c r="J956" s="644"/>
      <c r="K956" s="644"/>
      <c r="L956" s="644"/>
      <c r="M956" s="644"/>
      <c r="N956" s="644"/>
      <c r="O956" s="644"/>
      <c r="P956" s="632"/>
      <c r="Q956" s="645"/>
    </row>
    <row r="957" spans="1:17" ht="14.4" customHeight="1" x14ac:dyDescent="0.3">
      <c r="A957" s="626" t="s">
        <v>1898</v>
      </c>
      <c r="B957" s="627" t="s">
        <v>1424</v>
      </c>
      <c r="C957" s="627" t="s">
        <v>1425</v>
      </c>
      <c r="D957" s="627" t="s">
        <v>1438</v>
      </c>
      <c r="E957" s="627" t="s">
        <v>1437</v>
      </c>
      <c r="F957" s="644">
        <v>0.13</v>
      </c>
      <c r="G957" s="644">
        <v>1182.3699999999999</v>
      </c>
      <c r="H957" s="644">
        <v>1</v>
      </c>
      <c r="I957" s="644">
        <v>9095.1538461538457</v>
      </c>
      <c r="J957" s="644"/>
      <c r="K957" s="644"/>
      <c r="L957" s="644"/>
      <c r="M957" s="644"/>
      <c r="N957" s="644"/>
      <c r="O957" s="644"/>
      <c r="P957" s="632"/>
      <c r="Q957" s="645"/>
    </row>
    <row r="958" spans="1:17" ht="14.4" customHeight="1" x14ac:dyDescent="0.3">
      <c r="A958" s="626" t="s">
        <v>1898</v>
      </c>
      <c r="B958" s="627" t="s">
        <v>1424</v>
      </c>
      <c r="C958" s="627" t="s">
        <v>1425</v>
      </c>
      <c r="D958" s="627" t="s">
        <v>1439</v>
      </c>
      <c r="E958" s="627" t="s">
        <v>1440</v>
      </c>
      <c r="F958" s="644">
        <v>0.30000000000000004</v>
      </c>
      <c r="G958" s="644">
        <v>584.79</v>
      </c>
      <c r="H958" s="644">
        <v>1</v>
      </c>
      <c r="I958" s="644">
        <v>1949.2999999999995</v>
      </c>
      <c r="J958" s="644">
        <v>0.1</v>
      </c>
      <c r="K958" s="644">
        <v>194.93</v>
      </c>
      <c r="L958" s="644">
        <v>0.33333333333333337</v>
      </c>
      <c r="M958" s="644">
        <v>1949.3</v>
      </c>
      <c r="N958" s="644"/>
      <c r="O958" s="644"/>
      <c r="P958" s="632"/>
      <c r="Q958" s="645"/>
    </row>
    <row r="959" spans="1:17" ht="14.4" customHeight="1" x14ac:dyDescent="0.3">
      <c r="A959" s="626" t="s">
        <v>1898</v>
      </c>
      <c r="B959" s="627" t="s">
        <v>1424</v>
      </c>
      <c r="C959" s="627" t="s">
        <v>1425</v>
      </c>
      <c r="D959" s="627" t="s">
        <v>1441</v>
      </c>
      <c r="E959" s="627" t="s">
        <v>1437</v>
      </c>
      <c r="F959" s="644">
        <v>5.35</v>
      </c>
      <c r="G959" s="644">
        <v>9731.84</v>
      </c>
      <c r="H959" s="644">
        <v>1</v>
      </c>
      <c r="I959" s="644">
        <v>1819.0355140186916</v>
      </c>
      <c r="J959" s="644">
        <v>4.55</v>
      </c>
      <c r="K959" s="644">
        <v>8276.6200000000008</v>
      </c>
      <c r="L959" s="644">
        <v>0.85046815401815079</v>
      </c>
      <c r="M959" s="644">
        <v>1819.0373626373628</v>
      </c>
      <c r="N959" s="644"/>
      <c r="O959" s="644"/>
      <c r="P959" s="632"/>
      <c r="Q959" s="645"/>
    </row>
    <row r="960" spans="1:17" ht="14.4" customHeight="1" x14ac:dyDescent="0.3">
      <c r="A960" s="626" t="s">
        <v>1898</v>
      </c>
      <c r="B960" s="627" t="s">
        <v>1424</v>
      </c>
      <c r="C960" s="627" t="s">
        <v>1425</v>
      </c>
      <c r="D960" s="627" t="s">
        <v>1442</v>
      </c>
      <c r="E960" s="627" t="s">
        <v>571</v>
      </c>
      <c r="F960" s="644">
        <v>0.15</v>
      </c>
      <c r="G960" s="644">
        <v>77.64</v>
      </c>
      <c r="H960" s="644">
        <v>1</v>
      </c>
      <c r="I960" s="644">
        <v>517.6</v>
      </c>
      <c r="J960" s="644"/>
      <c r="K960" s="644"/>
      <c r="L960" s="644"/>
      <c r="M960" s="644"/>
      <c r="N960" s="644">
        <v>0.5</v>
      </c>
      <c r="O960" s="644">
        <v>219.02</v>
      </c>
      <c r="P960" s="632">
        <v>2.8209685729005667</v>
      </c>
      <c r="Q960" s="645">
        <v>438.04</v>
      </c>
    </row>
    <row r="961" spans="1:17" ht="14.4" customHeight="1" x14ac:dyDescent="0.3">
      <c r="A961" s="626" t="s">
        <v>1898</v>
      </c>
      <c r="B961" s="627" t="s">
        <v>1424</v>
      </c>
      <c r="C961" s="627" t="s">
        <v>1425</v>
      </c>
      <c r="D961" s="627" t="s">
        <v>1443</v>
      </c>
      <c r="E961" s="627" t="s">
        <v>573</v>
      </c>
      <c r="F961" s="644">
        <v>0.05</v>
      </c>
      <c r="G961" s="644">
        <v>45.19</v>
      </c>
      <c r="H961" s="644">
        <v>1</v>
      </c>
      <c r="I961" s="644">
        <v>903.8</v>
      </c>
      <c r="J961" s="644">
        <v>0.05</v>
      </c>
      <c r="K961" s="644">
        <v>45.19</v>
      </c>
      <c r="L961" s="644">
        <v>1</v>
      </c>
      <c r="M961" s="644">
        <v>903.8</v>
      </c>
      <c r="N961" s="644"/>
      <c r="O961" s="644"/>
      <c r="P961" s="632"/>
      <c r="Q961" s="645"/>
    </row>
    <row r="962" spans="1:17" ht="14.4" customHeight="1" x14ac:dyDescent="0.3">
      <c r="A962" s="626" t="s">
        <v>1898</v>
      </c>
      <c r="B962" s="627" t="s">
        <v>1424</v>
      </c>
      <c r="C962" s="627" t="s">
        <v>1425</v>
      </c>
      <c r="D962" s="627" t="s">
        <v>1444</v>
      </c>
      <c r="E962" s="627" t="s">
        <v>1437</v>
      </c>
      <c r="F962" s="644">
        <v>0.29000000000000004</v>
      </c>
      <c r="G962" s="644">
        <v>11096.099999999999</v>
      </c>
      <c r="H962" s="644">
        <v>1</v>
      </c>
      <c r="I962" s="644">
        <v>38262.413793103442</v>
      </c>
      <c r="J962" s="644">
        <v>0.26</v>
      </c>
      <c r="K962" s="644">
        <v>9822.7799999999988</v>
      </c>
      <c r="L962" s="644">
        <v>0.88524616757239027</v>
      </c>
      <c r="M962" s="644">
        <v>37779.923076923071</v>
      </c>
      <c r="N962" s="644"/>
      <c r="O962" s="644"/>
      <c r="P962" s="632"/>
      <c r="Q962" s="645"/>
    </row>
    <row r="963" spans="1:17" ht="14.4" customHeight="1" x14ac:dyDescent="0.3">
      <c r="A963" s="626" t="s">
        <v>1898</v>
      </c>
      <c r="B963" s="627" t="s">
        <v>1424</v>
      </c>
      <c r="C963" s="627" t="s">
        <v>1425</v>
      </c>
      <c r="D963" s="627" t="s">
        <v>1445</v>
      </c>
      <c r="E963" s="627" t="s">
        <v>1437</v>
      </c>
      <c r="F963" s="644"/>
      <c r="G963" s="644"/>
      <c r="H963" s="644"/>
      <c r="I963" s="644"/>
      <c r="J963" s="644"/>
      <c r="K963" s="644"/>
      <c r="L963" s="644"/>
      <c r="M963" s="644"/>
      <c r="N963" s="644">
        <v>7.8000000000000007</v>
      </c>
      <c r="O963" s="644">
        <v>5113.05</v>
      </c>
      <c r="P963" s="632"/>
      <c r="Q963" s="645">
        <v>655.51923076923072</v>
      </c>
    </row>
    <row r="964" spans="1:17" ht="14.4" customHeight="1" x14ac:dyDescent="0.3">
      <c r="A964" s="626" t="s">
        <v>1898</v>
      </c>
      <c r="B964" s="627" t="s">
        <v>1424</v>
      </c>
      <c r="C964" s="627" t="s">
        <v>1425</v>
      </c>
      <c r="D964" s="627" t="s">
        <v>1446</v>
      </c>
      <c r="E964" s="627" t="s">
        <v>1437</v>
      </c>
      <c r="F964" s="644"/>
      <c r="G964" s="644"/>
      <c r="H964" s="644"/>
      <c r="I964" s="644"/>
      <c r="J964" s="644"/>
      <c r="K964" s="644"/>
      <c r="L964" s="644"/>
      <c r="M964" s="644"/>
      <c r="N964" s="644">
        <v>0.16</v>
      </c>
      <c r="O964" s="644">
        <v>1962.4099999999999</v>
      </c>
      <c r="P964" s="632"/>
      <c r="Q964" s="645">
        <v>12265.062499999998</v>
      </c>
    </row>
    <row r="965" spans="1:17" ht="14.4" customHeight="1" x14ac:dyDescent="0.3">
      <c r="A965" s="626" t="s">
        <v>1898</v>
      </c>
      <c r="B965" s="627" t="s">
        <v>1424</v>
      </c>
      <c r="C965" s="627" t="s">
        <v>1425</v>
      </c>
      <c r="D965" s="627" t="s">
        <v>1450</v>
      </c>
      <c r="E965" s="627" t="s">
        <v>1440</v>
      </c>
      <c r="F965" s="644"/>
      <c r="G965" s="644"/>
      <c r="H965" s="644"/>
      <c r="I965" s="644"/>
      <c r="J965" s="644"/>
      <c r="K965" s="644"/>
      <c r="L965" s="644"/>
      <c r="M965" s="644"/>
      <c r="N965" s="644">
        <v>0.1</v>
      </c>
      <c r="O965" s="644">
        <v>53.23</v>
      </c>
      <c r="P965" s="632"/>
      <c r="Q965" s="645">
        <v>532.29999999999995</v>
      </c>
    </row>
    <row r="966" spans="1:17" ht="14.4" customHeight="1" x14ac:dyDescent="0.3">
      <c r="A966" s="626" t="s">
        <v>1898</v>
      </c>
      <c r="B966" s="627" t="s">
        <v>1424</v>
      </c>
      <c r="C966" s="627" t="s">
        <v>1425</v>
      </c>
      <c r="D966" s="627" t="s">
        <v>1451</v>
      </c>
      <c r="E966" s="627" t="s">
        <v>1437</v>
      </c>
      <c r="F966" s="644"/>
      <c r="G966" s="644"/>
      <c r="H966" s="644"/>
      <c r="I966" s="644"/>
      <c r="J966" s="644"/>
      <c r="K966" s="644"/>
      <c r="L966" s="644"/>
      <c r="M966" s="644"/>
      <c r="N966" s="644">
        <v>0.17</v>
      </c>
      <c r="O966" s="644">
        <v>556.9</v>
      </c>
      <c r="P966" s="632"/>
      <c r="Q966" s="645">
        <v>3275.8823529411761</v>
      </c>
    </row>
    <row r="967" spans="1:17" ht="14.4" customHeight="1" x14ac:dyDescent="0.3">
      <c r="A967" s="626" t="s">
        <v>1898</v>
      </c>
      <c r="B967" s="627" t="s">
        <v>1424</v>
      </c>
      <c r="C967" s="627" t="s">
        <v>1402</v>
      </c>
      <c r="D967" s="627" t="s">
        <v>1587</v>
      </c>
      <c r="E967" s="627" t="s">
        <v>1588</v>
      </c>
      <c r="F967" s="644">
        <v>1</v>
      </c>
      <c r="G967" s="644">
        <v>972.32</v>
      </c>
      <c r="H967" s="644">
        <v>1</v>
      </c>
      <c r="I967" s="644">
        <v>972.32</v>
      </c>
      <c r="J967" s="644"/>
      <c r="K967" s="644"/>
      <c r="L967" s="644"/>
      <c r="M967" s="644"/>
      <c r="N967" s="644"/>
      <c r="O967" s="644"/>
      <c r="P967" s="632"/>
      <c r="Q967" s="645"/>
    </row>
    <row r="968" spans="1:17" ht="14.4" customHeight="1" x14ac:dyDescent="0.3">
      <c r="A968" s="626" t="s">
        <v>1898</v>
      </c>
      <c r="B968" s="627" t="s">
        <v>1424</v>
      </c>
      <c r="C968" s="627" t="s">
        <v>1402</v>
      </c>
      <c r="D968" s="627" t="s">
        <v>1589</v>
      </c>
      <c r="E968" s="627" t="s">
        <v>1588</v>
      </c>
      <c r="F968" s="644"/>
      <c r="G968" s="644"/>
      <c r="H968" s="644"/>
      <c r="I968" s="644"/>
      <c r="J968" s="644"/>
      <c r="K968" s="644"/>
      <c r="L968" s="644"/>
      <c r="M968" s="644"/>
      <c r="N968" s="644">
        <v>1</v>
      </c>
      <c r="O968" s="644">
        <v>907.5</v>
      </c>
      <c r="P968" s="632"/>
      <c r="Q968" s="645">
        <v>907.5</v>
      </c>
    </row>
    <row r="969" spans="1:17" ht="14.4" customHeight="1" x14ac:dyDescent="0.3">
      <c r="A969" s="626" t="s">
        <v>1898</v>
      </c>
      <c r="B969" s="627" t="s">
        <v>1424</v>
      </c>
      <c r="C969" s="627" t="s">
        <v>1402</v>
      </c>
      <c r="D969" s="627" t="s">
        <v>1591</v>
      </c>
      <c r="E969" s="627" t="s">
        <v>1592</v>
      </c>
      <c r="F969" s="644">
        <v>1</v>
      </c>
      <c r="G969" s="644">
        <v>1027.76</v>
      </c>
      <c r="H969" s="644">
        <v>1</v>
      </c>
      <c r="I969" s="644">
        <v>1027.76</v>
      </c>
      <c r="J969" s="644"/>
      <c r="K969" s="644"/>
      <c r="L969" s="644"/>
      <c r="M969" s="644"/>
      <c r="N969" s="644"/>
      <c r="O969" s="644"/>
      <c r="P969" s="632"/>
      <c r="Q969" s="645"/>
    </row>
    <row r="970" spans="1:17" ht="14.4" customHeight="1" x14ac:dyDescent="0.3">
      <c r="A970" s="626" t="s">
        <v>1898</v>
      </c>
      <c r="B970" s="627" t="s">
        <v>1424</v>
      </c>
      <c r="C970" s="627" t="s">
        <v>1402</v>
      </c>
      <c r="D970" s="627" t="s">
        <v>1602</v>
      </c>
      <c r="E970" s="627" t="s">
        <v>1603</v>
      </c>
      <c r="F970" s="644"/>
      <c r="G970" s="644"/>
      <c r="H970" s="644"/>
      <c r="I970" s="644"/>
      <c r="J970" s="644"/>
      <c r="K970" s="644"/>
      <c r="L970" s="644"/>
      <c r="M970" s="644"/>
      <c r="N970" s="644">
        <v>1</v>
      </c>
      <c r="O970" s="644">
        <v>895.4</v>
      </c>
      <c r="P970" s="632"/>
      <c r="Q970" s="645">
        <v>895.4</v>
      </c>
    </row>
    <row r="971" spans="1:17" ht="14.4" customHeight="1" x14ac:dyDescent="0.3">
      <c r="A971" s="626" t="s">
        <v>1898</v>
      </c>
      <c r="B971" s="627" t="s">
        <v>1424</v>
      </c>
      <c r="C971" s="627" t="s">
        <v>1402</v>
      </c>
      <c r="D971" s="627" t="s">
        <v>1606</v>
      </c>
      <c r="E971" s="627" t="s">
        <v>1607</v>
      </c>
      <c r="F971" s="644"/>
      <c r="G971" s="644"/>
      <c r="H971" s="644"/>
      <c r="I971" s="644"/>
      <c r="J971" s="644"/>
      <c r="K971" s="644"/>
      <c r="L971" s="644"/>
      <c r="M971" s="644"/>
      <c r="N971" s="644">
        <v>1</v>
      </c>
      <c r="O971" s="644">
        <v>9370.39</v>
      </c>
      <c r="P971" s="632"/>
      <c r="Q971" s="645">
        <v>9370.39</v>
      </c>
    </row>
    <row r="972" spans="1:17" ht="14.4" customHeight="1" x14ac:dyDescent="0.3">
      <c r="A972" s="626" t="s">
        <v>1898</v>
      </c>
      <c r="B972" s="627" t="s">
        <v>1424</v>
      </c>
      <c r="C972" s="627" t="s">
        <v>1402</v>
      </c>
      <c r="D972" s="627" t="s">
        <v>1620</v>
      </c>
      <c r="E972" s="627" t="s">
        <v>1621</v>
      </c>
      <c r="F972" s="644">
        <v>3</v>
      </c>
      <c r="G972" s="644">
        <v>2493.48</v>
      </c>
      <c r="H972" s="644">
        <v>1</v>
      </c>
      <c r="I972" s="644">
        <v>831.16</v>
      </c>
      <c r="J972" s="644"/>
      <c r="K972" s="644"/>
      <c r="L972" s="644"/>
      <c r="M972" s="644"/>
      <c r="N972" s="644"/>
      <c r="O972" s="644"/>
      <c r="P972" s="632"/>
      <c r="Q972" s="645"/>
    </row>
    <row r="973" spans="1:17" ht="14.4" customHeight="1" x14ac:dyDescent="0.3">
      <c r="A973" s="626" t="s">
        <v>1898</v>
      </c>
      <c r="B973" s="627" t="s">
        <v>1424</v>
      </c>
      <c r="C973" s="627" t="s">
        <v>1402</v>
      </c>
      <c r="D973" s="627" t="s">
        <v>1622</v>
      </c>
      <c r="E973" s="627" t="s">
        <v>1621</v>
      </c>
      <c r="F973" s="644">
        <v>1</v>
      </c>
      <c r="G973" s="644">
        <v>888.06</v>
      </c>
      <c r="H973" s="644">
        <v>1</v>
      </c>
      <c r="I973" s="644">
        <v>888.06</v>
      </c>
      <c r="J973" s="644"/>
      <c r="K973" s="644"/>
      <c r="L973" s="644"/>
      <c r="M973" s="644"/>
      <c r="N973" s="644"/>
      <c r="O973" s="644"/>
      <c r="P973" s="632"/>
      <c r="Q973" s="645"/>
    </row>
    <row r="974" spans="1:17" ht="14.4" customHeight="1" x14ac:dyDescent="0.3">
      <c r="A974" s="626" t="s">
        <v>1898</v>
      </c>
      <c r="B974" s="627" t="s">
        <v>1424</v>
      </c>
      <c r="C974" s="627" t="s">
        <v>1402</v>
      </c>
      <c r="D974" s="627" t="s">
        <v>1625</v>
      </c>
      <c r="E974" s="627" t="s">
        <v>1626</v>
      </c>
      <c r="F974" s="644"/>
      <c r="G974" s="644"/>
      <c r="H974" s="644"/>
      <c r="I974" s="644"/>
      <c r="J974" s="644"/>
      <c r="K974" s="644"/>
      <c r="L974" s="644"/>
      <c r="M974" s="644"/>
      <c r="N974" s="644">
        <v>1</v>
      </c>
      <c r="O974" s="644">
        <v>1312.14</v>
      </c>
      <c r="P974" s="632"/>
      <c r="Q974" s="645">
        <v>1312.14</v>
      </c>
    </row>
    <row r="975" spans="1:17" ht="14.4" customHeight="1" x14ac:dyDescent="0.3">
      <c r="A975" s="626" t="s">
        <v>1898</v>
      </c>
      <c r="B975" s="627" t="s">
        <v>1424</v>
      </c>
      <c r="C975" s="627" t="s">
        <v>1402</v>
      </c>
      <c r="D975" s="627" t="s">
        <v>1627</v>
      </c>
      <c r="E975" s="627" t="s">
        <v>1628</v>
      </c>
      <c r="F975" s="644"/>
      <c r="G975" s="644"/>
      <c r="H975" s="644"/>
      <c r="I975" s="644"/>
      <c r="J975" s="644"/>
      <c r="K975" s="644"/>
      <c r="L975" s="644"/>
      <c r="M975" s="644"/>
      <c r="N975" s="644">
        <v>1</v>
      </c>
      <c r="O975" s="644">
        <v>1086.17</v>
      </c>
      <c r="P975" s="632"/>
      <c r="Q975" s="645">
        <v>1086.17</v>
      </c>
    </row>
    <row r="976" spans="1:17" ht="14.4" customHeight="1" x14ac:dyDescent="0.3">
      <c r="A976" s="626" t="s">
        <v>1898</v>
      </c>
      <c r="B976" s="627" t="s">
        <v>1424</v>
      </c>
      <c r="C976" s="627" t="s">
        <v>1402</v>
      </c>
      <c r="D976" s="627" t="s">
        <v>1452</v>
      </c>
      <c r="E976" s="627" t="s">
        <v>1453</v>
      </c>
      <c r="F976" s="644">
        <v>1</v>
      </c>
      <c r="G976" s="644">
        <v>893.9</v>
      </c>
      <c r="H976" s="644">
        <v>1</v>
      </c>
      <c r="I976" s="644">
        <v>893.9</v>
      </c>
      <c r="J976" s="644">
        <v>1</v>
      </c>
      <c r="K976" s="644">
        <v>893.9</v>
      </c>
      <c r="L976" s="644">
        <v>1</v>
      </c>
      <c r="M976" s="644">
        <v>893.9</v>
      </c>
      <c r="N976" s="644">
        <v>6</v>
      </c>
      <c r="O976" s="644">
        <v>5363.4</v>
      </c>
      <c r="P976" s="632">
        <v>6</v>
      </c>
      <c r="Q976" s="645">
        <v>893.9</v>
      </c>
    </row>
    <row r="977" spans="1:17" ht="14.4" customHeight="1" x14ac:dyDescent="0.3">
      <c r="A977" s="626" t="s">
        <v>1898</v>
      </c>
      <c r="B977" s="627" t="s">
        <v>1424</v>
      </c>
      <c r="C977" s="627" t="s">
        <v>1402</v>
      </c>
      <c r="D977" s="627" t="s">
        <v>1403</v>
      </c>
      <c r="E977" s="627" t="s">
        <v>1404</v>
      </c>
      <c r="F977" s="644"/>
      <c r="G977" s="644"/>
      <c r="H977" s="644"/>
      <c r="I977" s="644"/>
      <c r="J977" s="644">
        <v>1</v>
      </c>
      <c r="K977" s="644">
        <v>893.9</v>
      </c>
      <c r="L977" s="644"/>
      <c r="M977" s="644">
        <v>893.9</v>
      </c>
      <c r="N977" s="644"/>
      <c r="O977" s="644"/>
      <c r="P977" s="632"/>
      <c r="Q977" s="645"/>
    </row>
    <row r="978" spans="1:17" ht="14.4" customHeight="1" x14ac:dyDescent="0.3">
      <c r="A978" s="626" t="s">
        <v>1898</v>
      </c>
      <c r="B978" s="627" t="s">
        <v>1424</v>
      </c>
      <c r="C978" s="627" t="s">
        <v>1402</v>
      </c>
      <c r="D978" s="627" t="s">
        <v>1631</v>
      </c>
      <c r="E978" s="627" t="s">
        <v>1632</v>
      </c>
      <c r="F978" s="644">
        <v>1</v>
      </c>
      <c r="G978" s="644">
        <v>16831.689999999999</v>
      </c>
      <c r="H978" s="644">
        <v>1</v>
      </c>
      <c r="I978" s="644">
        <v>16831.689999999999</v>
      </c>
      <c r="J978" s="644"/>
      <c r="K978" s="644"/>
      <c r="L978" s="644"/>
      <c r="M978" s="644"/>
      <c r="N978" s="644"/>
      <c r="O978" s="644"/>
      <c r="P978" s="632"/>
      <c r="Q978" s="645"/>
    </row>
    <row r="979" spans="1:17" ht="14.4" customHeight="1" x14ac:dyDescent="0.3">
      <c r="A979" s="626" t="s">
        <v>1898</v>
      </c>
      <c r="B979" s="627" t="s">
        <v>1424</v>
      </c>
      <c r="C979" s="627" t="s">
        <v>1402</v>
      </c>
      <c r="D979" s="627" t="s">
        <v>1899</v>
      </c>
      <c r="E979" s="627" t="s">
        <v>1900</v>
      </c>
      <c r="F979" s="644">
        <v>1</v>
      </c>
      <c r="G979" s="644">
        <v>10645.01</v>
      </c>
      <c r="H979" s="644">
        <v>1</v>
      </c>
      <c r="I979" s="644">
        <v>10645.01</v>
      </c>
      <c r="J979" s="644"/>
      <c r="K979" s="644"/>
      <c r="L979" s="644"/>
      <c r="M979" s="644"/>
      <c r="N979" s="644"/>
      <c r="O979" s="644"/>
      <c r="P979" s="632"/>
      <c r="Q979" s="645"/>
    </row>
    <row r="980" spans="1:17" ht="14.4" customHeight="1" x14ac:dyDescent="0.3">
      <c r="A980" s="626" t="s">
        <v>1898</v>
      </c>
      <c r="B980" s="627" t="s">
        <v>1424</v>
      </c>
      <c r="C980" s="627" t="s">
        <v>1402</v>
      </c>
      <c r="D980" s="627" t="s">
        <v>1633</v>
      </c>
      <c r="E980" s="627" t="s">
        <v>1634</v>
      </c>
      <c r="F980" s="644">
        <v>1</v>
      </c>
      <c r="G980" s="644">
        <v>6587.13</v>
      </c>
      <c r="H980" s="644">
        <v>1</v>
      </c>
      <c r="I980" s="644">
        <v>6587.13</v>
      </c>
      <c r="J980" s="644"/>
      <c r="K980" s="644"/>
      <c r="L980" s="644"/>
      <c r="M980" s="644"/>
      <c r="N980" s="644"/>
      <c r="O980" s="644"/>
      <c r="P980" s="632"/>
      <c r="Q980" s="645"/>
    </row>
    <row r="981" spans="1:17" ht="14.4" customHeight="1" x14ac:dyDescent="0.3">
      <c r="A981" s="626" t="s">
        <v>1898</v>
      </c>
      <c r="B981" s="627" t="s">
        <v>1424</v>
      </c>
      <c r="C981" s="627" t="s">
        <v>1402</v>
      </c>
      <c r="D981" s="627" t="s">
        <v>1746</v>
      </c>
      <c r="E981" s="627" t="s">
        <v>1747</v>
      </c>
      <c r="F981" s="644"/>
      <c r="G981" s="644"/>
      <c r="H981" s="644"/>
      <c r="I981" s="644"/>
      <c r="J981" s="644"/>
      <c r="K981" s="644"/>
      <c r="L981" s="644"/>
      <c r="M981" s="644"/>
      <c r="N981" s="644">
        <v>1</v>
      </c>
      <c r="O981" s="644">
        <v>16719</v>
      </c>
      <c r="P981" s="632"/>
      <c r="Q981" s="645">
        <v>16719</v>
      </c>
    </row>
    <row r="982" spans="1:17" ht="14.4" customHeight="1" x14ac:dyDescent="0.3">
      <c r="A982" s="626" t="s">
        <v>1898</v>
      </c>
      <c r="B982" s="627" t="s">
        <v>1424</v>
      </c>
      <c r="C982" s="627" t="s">
        <v>1402</v>
      </c>
      <c r="D982" s="627" t="s">
        <v>1458</v>
      </c>
      <c r="E982" s="627" t="s">
        <v>1459</v>
      </c>
      <c r="F982" s="644">
        <v>1</v>
      </c>
      <c r="G982" s="644">
        <v>1085.2</v>
      </c>
      <c r="H982" s="644">
        <v>1</v>
      </c>
      <c r="I982" s="644">
        <v>1085.2</v>
      </c>
      <c r="J982" s="644">
        <v>1</v>
      </c>
      <c r="K982" s="644">
        <v>1085.2</v>
      </c>
      <c r="L982" s="644">
        <v>1</v>
      </c>
      <c r="M982" s="644">
        <v>1085.2</v>
      </c>
      <c r="N982" s="644">
        <v>2</v>
      </c>
      <c r="O982" s="644">
        <v>2170.4</v>
      </c>
      <c r="P982" s="632">
        <v>2</v>
      </c>
      <c r="Q982" s="645">
        <v>1085.2</v>
      </c>
    </row>
    <row r="983" spans="1:17" ht="14.4" customHeight="1" x14ac:dyDescent="0.3">
      <c r="A983" s="626" t="s">
        <v>1898</v>
      </c>
      <c r="B983" s="627" t="s">
        <v>1424</v>
      </c>
      <c r="C983" s="627" t="s">
        <v>1402</v>
      </c>
      <c r="D983" s="627" t="s">
        <v>1901</v>
      </c>
      <c r="E983" s="627" t="s">
        <v>1902</v>
      </c>
      <c r="F983" s="644"/>
      <c r="G983" s="644"/>
      <c r="H983" s="644"/>
      <c r="I983" s="644"/>
      <c r="J983" s="644"/>
      <c r="K983" s="644"/>
      <c r="L983" s="644"/>
      <c r="M983" s="644"/>
      <c r="N983" s="644">
        <v>1</v>
      </c>
      <c r="O983" s="644">
        <v>844.02</v>
      </c>
      <c r="P983" s="632"/>
      <c r="Q983" s="645">
        <v>844.02</v>
      </c>
    </row>
    <row r="984" spans="1:17" ht="14.4" customHeight="1" x14ac:dyDescent="0.3">
      <c r="A984" s="626" t="s">
        <v>1898</v>
      </c>
      <c r="B984" s="627" t="s">
        <v>1424</v>
      </c>
      <c r="C984" s="627" t="s">
        <v>1407</v>
      </c>
      <c r="D984" s="627" t="s">
        <v>1462</v>
      </c>
      <c r="E984" s="627" t="s">
        <v>1463</v>
      </c>
      <c r="F984" s="644"/>
      <c r="G984" s="644"/>
      <c r="H984" s="644"/>
      <c r="I984" s="644"/>
      <c r="J984" s="644"/>
      <c r="K984" s="644"/>
      <c r="L984" s="644"/>
      <c r="M984" s="644"/>
      <c r="N984" s="644">
        <v>2</v>
      </c>
      <c r="O984" s="644">
        <v>76</v>
      </c>
      <c r="P984" s="632"/>
      <c r="Q984" s="645">
        <v>38</v>
      </c>
    </row>
    <row r="985" spans="1:17" ht="14.4" customHeight="1" x14ac:dyDescent="0.3">
      <c r="A985" s="626" t="s">
        <v>1898</v>
      </c>
      <c r="B985" s="627" t="s">
        <v>1424</v>
      </c>
      <c r="C985" s="627" t="s">
        <v>1407</v>
      </c>
      <c r="D985" s="627" t="s">
        <v>1464</v>
      </c>
      <c r="E985" s="627" t="s">
        <v>1465</v>
      </c>
      <c r="F985" s="644">
        <v>12</v>
      </c>
      <c r="G985" s="644">
        <v>2556</v>
      </c>
      <c r="H985" s="644">
        <v>1</v>
      </c>
      <c r="I985" s="644">
        <v>213</v>
      </c>
      <c r="J985" s="644">
        <v>5</v>
      </c>
      <c r="K985" s="644">
        <v>1070</v>
      </c>
      <c r="L985" s="644">
        <v>0.41862284820031298</v>
      </c>
      <c r="M985" s="644">
        <v>214</v>
      </c>
      <c r="N985" s="644">
        <v>3</v>
      </c>
      <c r="O985" s="644">
        <v>645</v>
      </c>
      <c r="P985" s="632">
        <v>0.25234741784037557</v>
      </c>
      <c r="Q985" s="645">
        <v>215</v>
      </c>
    </row>
    <row r="986" spans="1:17" ht="14.4" customHeight="1" x14ac:dyDescent="0.3">
      <c r="A986" s="626" t="s">
        <v>1898</v>
      </c>
      <c r="B986" s="627" t="s">
        <v>1424</v>
      </c>
      <c r="C986" s="627" t="s">
        <v>1407</v>
      </c>
      <c r="D986" s="627" t="s">
        <v>1466</v>
      </c>
      <c r="E986" s="627" t="s">
        <v>1467</v>
      </c>
      <c r="F986" s="644">
        <v>3</v>
      </c>
      <c r="G986" s="644">
        <v>465</v>
      </c>
      <c r="H986" s="644">
        <v>1</v>
      </c>
      <c r="I986" s="644">
        <v>155</v>
      </c>
      <c r="J986" s="644">
        <v>1</v>
      </c>
      <c r="K986" s="644">
        <v>155</v>
      </c>
      <c r="L986" s="644">
        <v>0.33333333333333331</v>
      </c>
      <c r="M986" s="644">
        <v>155</v>
      </c>
      <c r="N986" s="644">
        <v>1</v>
      </c>
      <c r="O986" s="644">
        <v>156</v>
      </c>
      <c r="P986" s="632">
        <v>0.33548387096774196</v>
      </c>
      <c r="Q986" s="645">
        <v>156</v>
      </c>
    </row>
    <row r="987" spans="1:17" ht="14.4" customHeight="1" x14ac:dyDescent="0.3">
      <c r="A987" s="626" t="s">
        <v>1898</v>
      </c>
      <c r="B987" s="627" t="s">
        <v>1424</v>
      </c>
      <c r="C987" s="627" t="s">
        <v>1407</v>
      </c>
      <c r="D987" s="627" t="s">
        <v>1468</v>
      </c>
      <c r="E987" s="627" t="s">
        <v>1469</v>
      </c>
      <c r="F987" s="644">
        <v>6</v>
      </c>
      <c r="G987" s="644">
        <v>1122</v>
      </c>
      <c r="H987" s="644">
        <v>1</v>
      </c>
      <c r="I987" s="644">
        <v>187</v>
      </c>
      <c r="J987" s="644">
        <v>6</v>
      </c>
      <c r="K987" s="644">
        <v>1122</v>
      </c>
      <c r="L987" s="644">
        <v>1</v>
      </c>
      <c r="M987" s="644">
        <v>187</v>
      </c>
      <c r="N987" s="644">
        <v>2</v>
      </c>
      <c r="O987" s="644">
        <v>376</v>
      </c>
      <c r="P987" s="632">
        <v>0.33511586452762926</v>
      </c>
      <c r="Q987" s="645">
        <v>188</v>
      </c>
    </row>
    <row r="988" spans="1:17" ht="14.4" customHeight="1" x14ac:dyDescent="0.3">
      <c r="A988" s="626" t="s">
        <v>1898</v>
      </c>
      <c r="B988" s="627" t="s">
        <v>1424</v>
      </c>
      <c r="C988" s="627" t="s">
        <v>1407</v>
      </c>
      <c r="D988" s="627" t="s">
        <v>1470</v>
      </c>
      <c r="E988" s="627" t="s">
        <v>1471</v>
      </c>
      <c r="F988" s="644">
        <v>1</v>
      </c>
      <c r="G988" s="644">
        <v>128</v>
      </c>
      <c r="H988" s="644">
        <v>1</v>
      </c>
      <c r="I988" s="644">
        <v>128</v>
      </c>
      <c r="J988" s="644">
        <v>3</v>
      </c>
      <c r="K988" s="644">
        <v>384</v>
      </c>
      <c r="L988" s="644">
        <v>3</v>
      </c>
      <c r="M988" s="644">
        <v>128</v>
      </c>
      <c r="N988" s="644">
        <v>3</v>
      </c>
      <c r="O988" s="644">
        <v>387</v>
      </c>
      <c r="P988" s="632">
        <v>3.0234375</v>
      </c>
      <c r="Q988" s="645">
        <v>129</v>
      </c>
    </row>
    <row r="989" spans="1:17" ht="14.4" customHeight="1" x14ac:dyDescent="0.3">
      <c r="A989" s="626" t="s">
        <v>1898</v>
      </c>
      <c r="B989" s="627" t="s">
        <v>1424</v>
      </c>
      <c r="C989" s="627" t="s">
        <v>1407</v>
      </c>
      <c r="D989" s="627" t="s">
        <v>1472</v>
      </c>
      <c r="E989" s="627" t="s">
        <v>1473</v>
      </c>
      <c r="F989" s="644">
        <v>7</v>
      </c>
      <c r="G989" s="644">
        <v>1561</v>
      </c>
      <c r="H989" s="644">
        <v>1</v>
      </c>
      <c r="I989" s="644">
        <v>223</v>
      </c>
      <c r="J989" s="644">
        <v>2</v>
      </c>
      <c r="K989" s="644">
        <v>448</v>
      </c>
      <c r="L989" s="644">
        <v>0.28699551569506726</v>
      </c>
      <c r="M989" s="644">
        <v>224</v>
      </c>
      <c r="N989" s="644">
        <v>6</v>
      </c>
      <c r="O989" s="644">
        <v>1350</v>
      </c>
      <c r="P989" s="632">
        <v>0.86483023702754647</v>
      </c>
      <c r="Q989" s="645">
        <v>225</v>
      </c>
    </row>
    <row r="990" spans="1:17" ht="14.4" customHeight="1" x14ac:dyDescent="0.3">
      <c r="A990" s="626" t="s">
        <v>1898</v>
      </c>
      <c r="B990" s="627" t="s">
        <v>1424</v>
      </c>
      <c r="C990" s="627" t="s">
        <v>1407</v>
      </c>
      <c r="D990" s="627" t="s">
        <v>1474</v>
      </c>
      <c r="E990" s="627" t="s">
        <v>1475</v>
      </c>
      <c r="F990" s="644">
        <v>3</v>
      </c>
      <c r="G990" s="644">
        <v>669</v>
      </c>
      <c r="H990" s="644">
        <v>1</v>
      </c>
      <c r="I990" s="644">
        <v>223</v>
      </c>
      <c r="J990" s="644">
        <v>4</v>
      </c>
      <c r="K990" s="644">
        <v>896</v>
      </c>
      <c r="L990" s="644">
        <v>1.3393124065769806</v>
      </c>
      <c r="M990" s="644">
        <v>224</v>
      </c>
      <c r="N990" s="644">
        <v>1</v>
      </c>
      <c r="O990" s="644">
        <v>225</v>
      </c>
      <c r="P990" s="632">
        <v>0.33632286995515698</v>
      </c>
      <c r="Q990" s="645">
        <v>225</v>
      </c>
    </row>
    <row r="991" spans="1:17" ht="14.4" customHeight="1" x14ac:dyDescent="0.3">
      <c r="A991" s="626" t="s">
        <v>1898</v>
      </c>
      <c r="B991" s="627" t="s">
        <v>1424</v>
      </c>
      <c r="C991" s="627" t="s">
        <v>1407</v>
      </c>
      <c r="D991" s="627" t="s">
        <v>1478</v>
      </c>
      <c r="E991" s="627" t="s">
        <v>1479</v>
      </c>
      <c r="F991" s="644">
        <v>15</v>
      </c>
      <c r="G991" s="644">
        <v>3375</v>
      </c>
      <c r="H991" s="644">
        <v>1</v>
      </c>
      <c r="I991" s="644">
        <v>225</v>
      </c>
      <c r="J991" s="644">
        <v>6</v>
      </c>
      <c r="K991" s="644">
        <v>1356</v>
      </c>
      <c r="L991" s="644">
        <v>0.40177777777777779</v>
      </c>
      <c r="M991" s="644">
        <v>226</v>
      </c>
      <c r="N991" s="644">
        <v>10</v>
      </c>
      <c r="O991" s="644">
        <v>2270</v>
      </c>
      <c r="P991" s="632">
        <v>0.67259259259259263</v>
      </c>
      <c r="Q991" s="645">
        <v>227</v>
      </c>
    </row>
    <row r="992" spans="1:17" ht="14.4" customHeight="1" x14ac:dyDescent="0.3">
      <c r="A992" s="626" t="s">
        <v>1898</v>
      </c>
      <c r="B992" s="627" t="s">
        <v>1424</v>
      </c>
      <c r="C992" s="627" t="s">
        <v>1407</v>
      </c>
      <c r="D992" s="627" t="s">
        <v>1480</v>
      </c>
      <c r="E992" s="627" t="s">
        <v>1481</v>
      </c>
      <c r="F992" s="644">
        <v>1</v>
      </c>
      <c r="G992" s="644">
        <v>626</v>
      </c>
      <c r="H992" s="644">
        <v>1</v>
      </c>
      <c r="I992" s="644">
        <v>626</v>
      </c>
      <c r="J992" s="644"/>
      <c r="K992" s="644"/>
      <c r="L992" s="644"/>
      <c r="M992" s="644"/>
      <c r="N992" s="644">
        <v>1</v>
      </c>
      <c r="O992" s="644">
        <v>629</v>
      </c>
      <c r="P992" s="632">
        <v>1.0047923322683705</v>
      </c>
      <c r="Q992" s="645">
        <v>629</v>
      </c>
    </row>
    <row r="993" spans="1:17" ht="14.4" customHeight="1" x14ac:dyDescent="0.3">
      <c r="A993" s="626" t="s">
        <v>1898</v>
      </c>
      <c r="B993" s="627" t="s">
        <v>1424</v>
      </c>
      <c r="C993" s="627" t="s">
        <v>1407</v>
      </c>
      <c r="D993" s="627" t="s">
        <v>1488</v>
      </c>
      <c r="E993" s="627" t="s">
        <v>1489</v>
      </c>
      <c r="F993" s="644">
        <v>77</v>
      </c>
      <c r="G993" s="644">
        <v>26950</v>
      </c>
      <c r="H993" s="644">
        <v>1</v>
      </c>
      <c r="I993" s="644">
        <v>350</v>
      </c>
      <c r="J993" s="644">
        <v>62</v>
      </c>
      <c r="K993" s="644">
        <v>21700</v>
      </c>
      <c r="L993" s="644">
        <v>0.80519480519480524</v>
      </c>
      <c r="M993" s="644">
        <v>350</v>
      </c>
      <c r="N993" s="644">
        <v>53</v>
      </c>
      <c r="O993" s="644">
        <v>18762</v>
      </c>
      <c r="P993" s="632">
        <v>0.69617810760667909</v>
      </c>
      <c r="Q993" s="645">
        <v>354</v>
      </c>
    </row>
    <row r="994" spans="1:17" ht="14.4" customHeight="1" x14ac:dyDescent="0.3">
      <c r="A994" s="626" t="s">
        <v>1898</v>
      </c>
      <c r="B994" s="627" t="s">
        <v>1424</v>
      </c>
      <c r="C994" s="627" t="s">
        <v>1407</v>
      </c>
      <c r="D994" s="627" t="s">
        <v>1655</v>
      </c>
      <c r="E994" s="627" t="s">
        <v>1656</v>
      </c>
      <c r="F994" s="644">
        <v>1</v>
      </c>
      <c r="G994" s="644">
        <v>4164</v>
      </c>
      <c r="H994" s="644">
        <v>1</v>
      </c>
      <c r="I994" s="644">
        <v>4164</v>
      </c>
      <c r="J994" s="644"/>
      <c r="K994" s="644"/>
      <c r="L994" s="644"/>
      <c r="M994" s="644"/>
      <c r="N994" s="644"/>
      <c r="O994" s="644"/>
      <c r="P994" s="632"/>
      <c r="Q994" s="645"/>
    </row>
    <row r="995" spans="1:17" ht="14.4" customHeight="1" x14ac:dyDescent="0.3">
      <c r="A995" s="626" t="s">
        <v>1898</v>
      </c>
      <c r="B995" s="627" t="s">
        <v>1424</v>
      </c>
      <c r="C995" s="627" t="s">
        <v>1407</v>
      </c>
      <c r="D995" s="627" t="s">
        <v>1661</v>
      </c>
      <c r="E995" s="627" t="s">
        <v>1662</v>
      </c>
      <c r="F995" s="644"/>
      <c r="G995" s="644"/>
      <c r="H995" s="644"/>
      <c r="I995" s="644"/>
      <c r="J995" s="644"/>
      <c r="K995" s="644"/>
      <c r="L995" s="644"/>
      <c r="M995" s="644"/>
      <c r="N995" s="644">
        <v>2</v>
      </c>
      <c r="O995" s="644">
        <v>3168</v>
      </c>
      <c r="P995" s="632"/>
      <c r="Q995" s="645">
        <v>1584</v>
      </c>
    </row>
    <row r="996" spans="1:17" ht="14.4" customHeight="1" x14ac:dyDescent="0.3">
      <c r="A996" s="626" t="s">
        <v>1898</v>
      </c>
      <c r="B996" s="627" t="s">
        <v>1424</v>
      </c>
      <c r="C996" s="627" t="s">
        <v>1407</v>
      </c>
      <c r="D996" s="627" t="s">
        <v>1663</v>
      </c>
      <c r="E996" s="627" t="s">
        <v>1664</v>
      </c>
      <c r="F996" s="644">
        <v>2</v>
      </c>
      <c r="G996" s="644">
        <v>7720</v>
      </c>
      <c r="H996" s="644">
        <v>1</v>
      </c>
      <c r="I996" s="644">
        <v>3860</v>
      </c>
      <c r="J996" s="644"/>
      <c r="K996" s="644"/>
      <c r="L996" s="644"/>
      <c r="M996" s="644"/>
      <c r="N996" s="644"/>
      <c r="O996" s="644"/>
      <c r="P996" s="632"/>
      <c r="Q996" s="645"/>
    </row>
    <row r="997" spans="1:17" ht="14.4" customHeight="1" x14ac:dyDescent="0.3">
      <c r="A997" s="626" t="s">
        <v>1898</v>
      </c>
      <c r="B997" s="627" t="s">
        <v>1424</v>
      </c>
      <c r="C997" s="627" t="s">
        <v>1407</v>
      </c>
      <c r="D997" s="627" t="s">
        <v>1665</v>
      </c>
      <c r="E997" s="627" t="s">
        <v>1666</v>
      </c>
      <c r="F997" s="644">
        <v>1</v>
      </c>
      <c r="G997" s="644">
        <v>5210</v>
      </c>
      <c r="H997" s="644">
        <v>1</v>
      </c>
      <c r="I997" s="644">
        <v>5210</v>
      </c>
      <c r="J997" s="644"/>
      <c r="K997" s="644"/>
      <c r="L997" s="644"/>
      <c r="M997" s="644"/>
      <c r="N997" s="644"/>
      <c r="O997" s="644"/>
      <c r="P997" s="632"/>
      <c r="Q997" s="645"/>
    </row>
    <row r="998" spans="1:17" ht="14.4" customHeight="1" x14ac:dyDescent="0.3">
      <c r="A998" s="626" t="s">
        <v>1898</v>
      </c>
      <c r="B998" s="627" t="s">
        <v>1424</v>
      </c>
      <c r="C998" s="627" t="s">
        <v>1407</v>
      </c>
      <c r="D998" s="627" t="s">
        <v>1496</v>
      </c>
      <c r="E998" s="627" t="s">
        <v>1497</v>
      </c>
      <c r="F998" s="644">
        <v>6</v>
      </c>
      <c r="G998" s="644">
        <v>7764</v>
      </c>
      <c r="H998" s="644">
        <v>1</v>
      </c>
      <c r="I998" s="644">
        <v>1294</v>
      </c>
      <c r="J998" s="644">
        <v>4</v>
      </c>
      <c r="K998" s="644">
        <v>5176</v>
      </c>
      <c r="L998" s="644">
        <v>0.66666666666666663</v>
      </c>
      <c r="M998" s="644">
        <v>1294</v>
      </c>
      <c r="N998" s="644">
        <v>2</v>
      </c>
      <c r="O998" s="644">
        <v>2594</v>
      </c>
      <c r="P998" s="632">
        <v>0.33410613086038127</v>
      </c>
      <c r="Q998" s="645">
        <v>1297</v>
      </c>
    </row>
    <row r="999" spans="1:17" ht="14.4" customHeight="1" x14ac:dyDescent="0.3">
      <c r="A999" s="626" t="s">
        <v>1898</v>
      </c>
      <c r="B999" s="627" t="s">
        <v>1424</v>
      </c>
      <c r="C999" s="627" t="s">
        <v>1407</v>
      </c>
      <c r="D999" s="627" t="s">
        <v>1498</v>
      </c>
      <c r="E999" s="627" t="s">
        <v>1499</v>
      </c>
      <c r="F999" s="644">
        <v>3</v>
      </c>
      <c r="G999" s="644">
        <v>3534</v>
      </c>
      <c r="H999" s="644">
        <v>1</v>
      </c>
      <c r="I999" s="644">
        <v>1178</v>
      </c>
      <c r="J999" s="644">
        <v>2</v>
      </c>
      <c r="K999" s="644">
        <v>2356</v>
      </c>
      <c r="L999" s="644">
        <v>0.66666666666666663</v>
      </c>
      <c r="M999" s="644">
        <v>1178</v>
      </c>
      <c r="N999" s="644">
        <v>1</v>
      </c>
      <c r="O999" s="644">
        <v>1180</v>
      </c>
      <c r="P999" s="632">
        <v>0.33389926428975664</v>
      </c>
      <c r="Q999" s="645">
        <v>1180</v>
      </c>
    </row>
    <row r="1000" spans="1:17" ht="14.4" customHeight="1" x14ac:dyDescent="0.3">
      <c r="A1000" s="626" t="s">
        <v>1898</v>
      </c>
      <c r="B1000" s="627" t="s">
        <v>1424</v>
      </c>
      <c r="C1000" s="627" t="s">
        <v>1407</v>
      </c>
      <c r="D1000" s="627" t="s">
        <v>1500</v>
      </c>
      <c r="E1000" s="627" t="s">
        <v>1501</v>
      </c>
      <c r="F1000" s="644"/>
      <c r="G1000" s="644"/>
      <c r="H1000" s="644"/>
      <c r="I1000" s="644"/>
      <c r="J1000" s="644">
        <v>7</v>
      </c>
      <c r="K1000" s="644">
        <v>36106</v>
      </c>
      <c r="L1000" s="644"/>
      <c r="M1000" s="644">
        <v>5158</v>
      </c>
      <c r="N1000" s="644">
        <v>2</v>
      </c>
      <c r="O1000" s="644">
        <v>10324</v>
      </c>
      <c r="P1000" s="632"/>
      <c r="Q1000" s="645">
        <v>5162</v>
      </c>
    </row>
    <row r="1001" spans="1:17" ht="14.4" customHeight="1" x14ac:dyDescent="0.3">
      <c r="A1001" s="626" t="s">
        <v>1898</v>
      </c>
      <c r="B1001" s="627" t="s">
        <v>1424</v>
      </c>
      <c r="C1001" s="627" t="s">
        <v>1407</v>
      </c>
      <c r="D1001" s="627" t="s">
        <v>1502</v>
      </c>
      <c r="E1001" s="627" t="s">
        <v>1503</v>
      </c>
      <c r="F1001" s="644">
        <v>1</v>
      </c>
      <c r="G1001" s="644">
        <v>7807</v>
      </c>
      <c r="H1001" s="644">
        <v>1</v>
      </c>
      <c r="I1001" s="644">
        <v>7807</v>
      </c>
      <c r="J1001" s="644"/>
      <c r="K1001" s="644"/>
      <c r="L1001" s="644"/>
      <c r="M1001" s="644"/>
      <c r="N1001" s="644"/>
      <c r="O1001" s="644"/>
      <c r="P1001" s="632"/>
      <c r="Q1001" s="645"/>
    </row>
    <row r="1002" spans="1:17" ht="14.4" customHeight="1" x14ac:dyDescent="0.3">
      <c r="A1002" s="626" t="s">
        <v>1898</v>
      </c>
      <c r="B1002" s="627" t="s">
        <v>1424</v>
      </c>
      <c r="C1002" s="627" t="s">
        <v>1407</v>
      </c>
      <c r="D1002" s="627" t="s">
        <v>1508</v>
      </c>
      <c r="E1002" s="627" t="s">
        <v>1509</v>
      </c>
      <c r="F1002" s="644">
        <v>844</v>
      </c>
      <c r="G1002" s="644">
        <v>149388</v>
      </c>
      <c r="H1002" s="644">
        <v>1</v>
      </c>
      <c r="I1002" s="644">
        <v>177</v>
      </c>
      <c r="J1002" s="644">
        <v>895</v>
      </c>
      <c r="K1002" s="644">
        <v>159310</v>
      </c>
      <c r="L1002" s="644">
        <v>1.0664176506814469</v>
      </c>
      <c r="M1002" s="644">
        <v>178</v>
      </c>
      <c r="N1002" s="644">
        <v>856</v>
      </c>
      <c r="O1002" s="644">
        <v>153224</v>
      </c>
      <c r="P1002" s="632">
        <v>1.0256780999812569</v>
      </c>
      <c r="Q1002" s="645">
        <v>179</v>
      </c>
    </row>
    <row r="1003" spans="1:17" ht="14.4" customHeight="1" x14ac:dyDescent="0.3">
      <c r="A1003" s="626" t="s">
        <v>1898</v>
      </c>
      <c r="B1003" s="627" t="s">
        <v>1424</v>
      </c>
      <c r="C1003" s="627" t="s">
        <v>1407</v>
      </c>
      <c r="D1003" s="627" t="s">
        <v>1510</v>
      </c>
      <c r="E1003" s="627" t="s">
        <v>1511</v>
      </c>
      <c r="F1003" s="644">
        <v>64</v>
      </c>
      <c r="G1003" s="644">
        <v>131136</v>
      </c>
      <c r="H1003" s="644">
        <v>1</v>
      </c>
      <c r="I1003" s="644">
        <v>2049</v>
      </c>
      <c r="J1003" s="644">
        <v>75</v>
      </c>
      <c r="K1003" s="644">
        <v>153750</v>
      </c>
      <c r="L1003" s="644">
        <v>1.172446925329429</v>
      </c>
      <c r="M1003" s="644">
        <v>2050</v>
      </c>
      <c r="N1003" s="644">
        <v>44</v>
      </c>
      <c r="O1003" s="644">
        <v>90332</v>
      </c>
      <c r="P1003" s="632">
        <v>0.6888421181063934</v>
      </c>
      <c r="Q1003" s="645">
        <v>2053</v>
      </c>
    </row>
    <row r="1004" spans="1:17" ht="14.4" customHeight="1" x14ac:dyDescent="0.3">
      <c r="A1004" s="626" t="s">
        <v>1898</v>
      </c>
      <c r="B1004" s="627" t="s">
        <v>1424</v>
      </c>
      <c r="C1004" s="627" t="s">
        <v>1407</v>
      </c>
      <c r="D1004" s="627" t="s">
        <v>1516</v>
      </c>
      <c r="E1004" s="627" t="s">
        <v>1517</v>
      </c>
      <c r="F1004" s="644">
        <v>2</v>
      </c>
      <c r="G1004" s="644">
        <v>5474</v>
      </c>
      <c r="H1004" s="644">
        <v>1</v>
      </c>
      <c r="I1004" s="644">
        <v>2737</v>
      </c>
      <c r="J1004" s="644">
        <v>4</v>
      </c>
      <c r="K1004" s="644">
        <v>10948</v>
      </c>
      <c r="L1004" s="644">
        <v>2</v>
      </c>
      <c r="M1004" s="644">
        <v>2737</v>
      </c>
      <c r="N1004" s="644">
        <v>1</v>
      </c>
      <c r="O1004" s="644">
        <v>2740</v>
      </c>
      <c r="P1004" s="632">
        <v>0.50054804530507857</v>
      </c>
      <c r="Q1004" s="645">
        <v>2740</v>
      </c>
    </row>
    <row r="1005" spans="1:17" ht="14.4" customHeight="1" x14ac:dyDescent="0.3">
      <c r="A1005" s="626" t="s">
        <v>1898</v>
      </c>
      <c r="B1005" s="627" t="s">
        <v>1424</v>
      </c>
      <c r="C1005" s="627" t="s">
        <v>1407</v>
      </c>
      <c r="D1005" s="627" t="s">
        <v>1518</v>
      </c>
      <c r="E1005" s="627" t="s">
        <v>1519</v>
      </c>
      <c r="F1005" s="644">
        <v>1</v>
      </c>
      <c r="G1005" s="644">
        <v>5269</v>
      </c>
      <c r="H1005" s="644">
        <v>1</v>
      </c>
      <c r="I1005" s="644">
        <v>5269</v>
      </c>
      <c r="J1005" s="644">
        <v>1</v>
      </c>
      <c r="K1005" s="644">
        <v>5270</v>
      </c>
      <c r="L1005" s="644">
        <v>1.0001897893338394</v>
      </c>
      <c r="M1005" s="644">
        <v>5270</v>
      </c>
      <c r="N1005" s="644"/>
      <c r="O1005" s="644"/>
      <c r="P1005" s="632"/>
      <c r="Q1005" s="645"/>
    </row>
    <row r="1006" spans="1:17" ht="14.4" customHeight="1" x14ac:dyDescent="0.3">
      <c r="A1006" s="626" t="s">
        <v>1898</v>
      </c>
      <c r="B1006" s="627" t="s">
        <v>1424</v>
      </c>
      <c r="C1006" s="627" t="s">
        <v>1407</v>
      </c>
      <c r="D1006" s="627" t="s">
        <v>1522</v>
      </c>
      <c r="E1006" s="627" t="s">
        <v>1523</v>
      </c>
      <c r="F1006" s="644">
        <v>1</v>
      </c>
      <c r="G1006" s="644">
        <v>675</v>
      </c>
      <c r="H1006" s="644">
        <v>1</v>
      </c>
      <c r="I1006" s="644">
        <v>675</v>
      </c>
      <c r="J1006" s="644"/>
      <c r="K1006" s="644"/>
      <c r="L1006" s="644"/>
      <c r="M1006" s="644"/>
      <c r="N1006" s="644"/>
      <c r="O1006" s="644"/>
      <c r="P1006" s="632"/>
      <c r="Q1006" s="645"/>
    </row>
    <row r="1007" spans="1:17" ht="14.4" customHeight="1" x14ac:dyDescent="0.3">
      <c r="A1007" s="626" t="s">
        <v>1898</v>
      </c>
      <c r="B1007" s="627" t="s">
        <v>1424</v>
      </c>
      <c r="C1007" s="627" t="s">
        <v>1407</v>
      </c>
      <c r="D1007" s="627" t="s">
        <v>1526</v>
      </c>
      <c r="E1007" s="627" t="s">
        <v>1527</v>
      </c>
      <c r="F1007" s="644">
        <v>24</v>
      </c>
      <c r="G1007" s="644">
        <v>3720</v>
      </c>
      <c r="H1007" s="644">
        <v>1</v>
      </c>
      <c r="I1007" s="644">
        <v>155</v>
      </c>
      <c r="J1007" s="644">
        <v>14</v>
      </c>
      <c r="K1007" s="644">
        <v>2170</v>
      </c>
      <c r="L1007" s="644">
        <v>0.58333333333333337</v>
      </c>
      <c r="M1007" s="644">
        <v>155</v>
      </c>
      <c r="N1007" s="644">
        <v>15</v>
      </c>
      <c r="O1007" s="644">
        <v>2340</v>
      </c>
      <c r="P1007" s="632">
        <v>0.62903225806451613</v>
      </c>
      <c r="Q1007" s="645">
        <v>156</v>
      </c>
    </row>
    <row r="1008" spans="1:17" ht="14.4" customHeight="1" x14ac:dyDescent="0.3">
      <c r="A1008" s="626" t="s">
        <v>1898</v>
      </c>
      <c r="B1008" s="627" t="s">
        <v>1424</v>
      </c>
      <c r="C1008" s="627" t="s">
        <v>1407</v>
      </c>
      <c r="D1008" s="627" t="s">
        <v>1528</v>
      </c>
      <c r="E1008" s="627" t="s">
        <v>1529</v>
      </c>
      <c r="F1008" s="644">
        <v>2</v>
      </c>
      <c r="G1008" s="644">
        <v>398</v>
      </c>
      <c r="H1008" s="644">
        <v>1</v>
      </c>
      <c r="I1008" s="644">
        <v>199</v>
      </c>
      <c r="J1008" s="644">
        <v>1</v>
      </c>
      <c r="K1008" s="644">
        <v>200</v>
      </c>
      <c r="L1008" s="644">
        <v>0.50251256281407031</v>
      </c>
      <c r="M1008" s="644">
        <v>200</v>
      </c>
      <c r="N1008" s="644">
        <v>4</v>
      </c>
      <c r="O1008" s="644">
        <v>804</v>
      </c>
      <c r="P1008" s="632">
        <v>2.0201005025125629</v>
      </c>
      <c r="Q1008" s="645">
        <v>201</v>
      </c>
    </row>
    <row r="1009" spans="1:17" ht="14.4" customHeight="1" x14ac:dyDescent="0.3">
      <c r="A1009" s="626" t="s">
        <v>1898</v>
      </c>
      <c r="B1009" s="627" t="s">
        <v>1424</v>
      </c>
      <c r="C1009" s="627" t="s">
        <v>1407</v>
      </c>
      <c r="D1009" s="627" t="s">
        <v>1530</v>
      </c>
      <c r="E1009" s="627" t="s">
        <v>1531</v>
      </c>
      <c r="F1009" s="644">
        <v>101</v>
      </c>
      <c r="G1009" s="644">
        <v>20604</v>
      </c>
      <c r="H1009" s="644">
        <v>1</v>
      </c>
      <c r="I1009" s="644">
        <v>204</v>
      </c>
      <c r="J1009" s="644">
        <v>135</v>
      </c>
      <c r="K1009" s="644">
        <v>27675</v>
      </c>
      <c r="L1009" s="644">
        <v>1.3431857891671519</v>
      </c>
      <c r="M1009" s="644">
        <v>205</v>
      </c>
      <c r="N1009" s="644">
        <v>174</v>
      </c>
      <c r="O1009" s="644">
        <v>36018</v>
      </c>
      <c r="P1009" s="632">
        <v>1.7481071636575423</v>
      </c>
      <c r="Q1009" s="645">
        <v>207</v>
      </c>
    </row>
    <row r="1010" spans="1:17" ht="14.4" customHeight="1" x14ac:dyDescent="0.3">
      <c r="A1010" s="626" t="s">
        <v>1898</v>
      </c>
      <c r="B1010" s="627" t="s">
        <v>1424</v>
      </c>
      <c r="C1010" s="627" t="s">
        <v>1407</v>
      </c>
      <c r="D1010" s="627" t="s">
        <v>1532</v>
      </c>
      <c r="E1010" s="627" t="s">
        <v>1533</v>
      </c>
      <c r="F1010" s="644">
        <v>1</v>
      </c>
      <c r="G1010" s="644">
        <v>426</v>
      </c>
      <c r="H1010" s="644">
        <v>1</v>
      </c>
      <c r="I1010" s="644">
        <v>426</v>
      </c>
      <c r="J1010" s="644"/>
      <c r="K1010" s="644"/>
      <c r="L1010" s="644"/>
      <c r="M1010" s="644"/>
      <c r="N1010" s="644">
        <v>5</v>
      </c>
      <c r="O1010" s="644">
        <v>2140</v>
      </c>
      <c r="P1010" s="632">
        <v>5.023474178403756</v>
      </c>
      <c r="Q1010" s="645">
        <v>428</v>
      </c>
    </row>
    <row r="1011" spans="1:17" ht="14.4" customHeight="1" x14ac:dyDescent="0.3">
      <c r="A1011" s="626" t="s">
        <v>1898</v>
      </c>
      <c r="B1011" s="627" t="s">
        <v>1424</v>
      </c>
      <c r="C1011" s="627" t="s">
        <v>1407</v>
      </c>
      <c r="D1011" s="627" t="s">
        <v>1536</v>
      </c>
      <c r="E1011" s="627" t="s">
        <v>1537</v>
      </c>
      <c r="F1011" s="644">
        <v>1</v>
      </c>
      <c r="G1011" s="644">
        <v>163</v>
      </c>
      <c r="H1011" s="644">
        <v>1</v>
      </c>
      <c r="I1011" s="644">
        <v>163</v>
      </c>
      <c r="J1011" s="644"/>
      <c r="K1011" s="644"/>
      <c r="L1011" s="644"/>
      <c r="M1011" s="644"/>
      <c r="N1011" s="644">
        <v>2</v>
      </c>
      <c r="O1011" s="644">
        <v>328</v>
      </c>
      <c r="P1011" s="632">
        <v>2.0122699386503067</v>
      </c>
      <c r="Q1011" s="645">
        <v>164</v>
      </c>
    </row>
    <row r="1012" spans="1:17" ht="14.4" customHeight="1" x14ac:dyDescent="0.3">
      <c r="A1012" s="626" t="s">
        <v>1898</v>
      </c>
      <c r="B1012" s="627" t="s">
        <v>1424</v>
      </c>
      <c r="C1012" s="627" t="s">
        <v>1407</v>
      </c>
      <c r="D1012" s="627" t="s">
        <v>1540</v>
      </c>
      <c r="E1012" s="627" t="s">
        <v>1541</v>
      </c>
      <c r="F1012" s="644">
        <v>83</v>
      </c>
      <c r="G1012" s="644">
        <v>178865</v>
      </c>
      <c r="H1012" s="644">
        <v>1</v>
      </c>
      <c r="I1012" s="644">
        <v>2155</v>
      </c>
      <c r="J1012" s="644">
        <v>49</v>
      </c>
      <c r="K1012" s="644">
        <v>105644</v>
      </c>
      <c r="L1012" s="644">
        <v>0.59063539540994603</v>
      </c>
      <c r="M1012" s="644">
        <v>2156</v>
      </c>
      <c r="N1012" s="644">
        <v>55</v>
      </c>
      <c r="O1012" s="644">
        <v>118745</v>
      </c>
      <c r="P1012" s="632">
        <v>0.6638805803259441</v>
      </c>
      <c r="Q1012" s="645">
        <v>2159</v>
      </c>
    </row>
    <row r="1013" spans="1:17" ht="14.4" customHeight="1" x14ac:dyDescent="0.3">
      <c r="A1013" s="626" t="s">
        <v>1898</v>
      </c>
      <c r="B1013" s="627" t="s">
        <v>1424</v>
      </c>
      <c r="C1013" s="627" t="s">
        <v>1407</v>
      </c>
      <c r="D1013" s="627" t="s">
        <v>1675</v>
      </c>
      <c r="E1013" s="627" t="s">
        <v>1664</v>
      </c>
      <c r="F1013" s="644">
        <v>4</v>
      </c>
      <c r="G1013" s="644">
        <v>7556</v>
      </c>
      <c r="H1013" s="644">
        <v>1</v>
      </c>
      <c r="I1013" s="644">
        <v>1889</v>
      </c>
      <c r="J1013" s="644"/>
      <c r="K1013" s="644"/>
      <c r="L1013" s="644"/>
      <c r="M1013" s="644"/>
      <c r="N1013" s="644"/>
      <c r="O1013" s="644"/>
      <c r="P1013" s="632"/>
      <c r="Q1013" s="645"/>
    </row>
    <row r="1014" spans="1:17" ht="14.4" customHeight="1" x14ac:dyDescent="0.3">
      <c r="A1014" s="626" t="s">
        <v>1898</v>
      </c>
      <c r="B1014" s="627" t="s">
        <v>1424</v>
      </c>
      <c r="C1014" s="627" t="s">
        <v>1407</v>
      </c>
      <c r="D1014" s="627" t="s">
        <v>1542</v>
      </c>
      <c r="E1014" s="627" t="s">
        <v>1543</v>
      </c>
      <c r="F1014" s="644"/>
      <c r="G1014" s="644"/>
      <c r="H1014" s="644"/>
      <c r="I1014" s="644"/>
      <c r="J1014" s="644">
        <v>1</v>
      </c>
      <c r="K1014" s="644">
        <v>163</v>
      </c>
      <c r="L1014" s="644"/>
      <c r="M1014" s="644">
        <v>163</v>
      </c>
      <c r="N1014" s="644"/>
      <c r="O1014" s="644"/>
      <c r="P1014" s="632"/>
      <c r="Q1014" s="645"/>
    </row>
    <row r="1015" spans="1:17" ht="14.4" customHeight="1" x14ac:dyDescent="0.3">
      <c r="A1015" s="626" t="s">
        <v>1898</v>
      </c>
      <c r="B1015" s="627" t="s">
        <v>1424</v>
      </c>
      <c r="C1015" s="627" t="s">
        <v>1407</v>
      </c>
      <c r="D1015" s="627" t="s">
        <v>1546</v>
      </c>
      <c r="E1015" s="627" t="s">
        <v>1547</v>
      </c>
      <c r="F1015" s="644">
        <v>2</v>
      </c>
      <c r="G1015" s="644">
        <v>16920</v>
      </c>
      <c r="H1015" s="644">
        <v>1</v>
      </c>
      <c r="I1015" s="644">
        <v>8460</v>
      </c>
      <c r="J1015" s="644"/>
      <c r="K1015" s="644"/>
      <c r="L1015" s="644"/>
      <c r="M1015" s="644"/>
      <c r="N1015" s="644">
        <v>1</v>
      </c>
      <c r="O1015" s="644">
        <v>8470</v>
      </c>
      <c r="P1015" s="632">
        <v>0.50059101654846339</v>
      </c>
      <c r="Q1015" s="645">
        <v>8470</v>
      </c>
    </row>
    <row r="1016" spans="1:17" ht="14.4" customHeight="1" x14ac:dyDescent="0.3">
      <c r="A1016" s="626" t="s">
        <v>1898</v>
      </c>
      <c r="B1016" s="627" t="s">
        <v>1424</v>
      </c>
      <c r="C1016" s="627" t="s">
        <v>1407</v>
      </c>
      <c r="D1016" s="627" t="s">
        <v>1556</v>
      </c>
      <c r="E1016" s="627" t="s">
        <v>1557</v>
      </c>
      <c r="F1016" s="644">
        <v>2</v>
      </c>
      <c r="G1016" s="644">
        <v>704</v>
      </c>
      <c r="H1016" s="644">
        <v>1</v>
      </c>
      <c r="I1016" s="644">
        <v>352</v>
      </c>
      <c r="J1016" s="644">
        <v>1</v>
      </c>
      <c r="K1016" s="644">
        <v>353</v>
      </c>
      <c r="L1016" s="644">
        <v>0.50142045454545459</v>
      </c>
      <c r="M1016" s="644">
        <v>353</v>
      </c>
      <c r="N1016" s="644"/>
      <c r="O1016" s="644"/>
      <c r="P1016" s="632"/>
      <c r="Q1016" s="645"/>
    </row>
    <row r="1017" spans="1:17" ht="14.4" customHeight="1" x14ac:dyDescent="0.3">
      <c r="A1017" s="626" t="s">
        <v>1903</v>
      </c>
      <c r="B1017" s="627" t="s">
        <v>1401</v>
      </c>
      <c r="C1017" s="627" t="s">
        <v>1407</v>
      </c>
      <c r="D1017" s="627" t="s">
        <v>1412</v>
      </c>
      <c r="E1017" s="627" t="s">
        <v>1413</v>
      </c>
      <c r="F1017" s="644"/>
      <c r="G1017" s="644"/>
      <c r="H1017" s="644"/>
      <c r="I1017" s="644"/>
      <c r="J1017" s="644">
        <v>1</v>
      </c>
      <c r="K1017" s="644">
        <v>132</v>
      </c>
      <c r="L1017" s="644"/>
      <c r="M1017" s="644">
        <v>132</v>
      </c>
      <c r="N1017" s="644">
        <v>1</v>
      </c>
      <c r="O1017" s="644">
        <v>132</v>
      </c>
      <c r="P1017" s="632"/>
      <c r="Q1017" s="645">
        <v>132</v>
      </c>
    </row>
    <row r="1018" spans="1:17" ht="14.4" customHeight="1" x14ac:dyDescent="0.3">
      <c r="A1018" s="626" t="s">
        <v>1903</v>
      </c>
      <c r="B1018" s="627" t="s">
        <v>1401</v>
      </c>
      <c r="C1018" s="627" t="s">
        <v>1407</v>
      </c>
      <c r="D1018" s="627" t="s">
        <v>1414</v>
      </c>
      <c r="E1018" s="627" t="s">
        <v>1415</v>
      </c>
      <c r="F1018" s="644"/>
      <c r="G1018" s="644"/>
      <c r="H1018" s="644"/>
      <c r="I1018" s="644"/>
      <c r="J1018" s="644">
        <v>1</v>
      </c>
      <c r="K1018" s="644">
        <v>282</v>
      </c>
      <c r="L1018" s="644"/>
      <c r="M1018" s="644">
        <v>282</v>
      </c>
      <c r="N1018" s="644">
        <v>1</v>
      </c>
      <c r="O1018" s="644">
        <v>283</v>
      </c>
      <c r="P1018" s="632"/>
      <c r="Q1018" s="645">
        <v>283</v>
      </c>
    </row>
    <row r="1019" spans="1:17" ht="14.4" customHeight="1" x14ac:dyDescent="0.3">
      <c r="A1019" s="626" t="s">
        <v>1903</v>
      </c>
      <c r="B1019" s="627" t="s">
        <v>1401</v>
      </c>
      <c r="C1019" s="627" t="s">
        <v>1407</v>
      </c>
      <c r="D1019" s="627" t="s">
        <v>1420</v>
      </c>
      <c r="E1019" s="627" t="s">
        <v>1421</v>
      </c>
      <c r="F1019" s="644"/>
      <c r="G1019" s="644"/>
      <c r="H1019" s="644"/>
      <c r="I1019" s="644"/>
      <c r="J1019" s="644">
        <v>1</v>
      </c>
      <c r="K1019" s="644">
        <v>743</v>
      </c>
      <c r="L1019" s="644"/>
      <c r="M1019" s="644">
        <v>743</v>
      </c>
      <c r="N1019" s="644">
        <v>1</v>
      </c>
      <c r="O1019" s="644">
        <v>746</v>
      </c>
      <c r="P1019" s="632"/>
      <c r="Q1019" s="645">
        <v>746</v>
      </c>
    </row>
    <row r="1020" spans="1:17" ht="14.4" customHeight="1" x14ac:dyDescent="0.3">
      <c r="A1020" s="626" t="s">
        <v>1903</v>
      </c>
      <c r="B1020" s="627" t="s">
        <v>1424</v>
      </c>
      <c r="C1020" s="627" t="s">
        <v>1425</v>
      </c>
      <c r="D1020" s="627" t="s">
        <v>1427</v>
      </c>
      <c r="E1020" s="627" t="s">
        <v>575</v>
      </c>
      <c r="F1020" s="644">
        <v>3.5</v>
      </c>
      <c r="G1020" s="644">
        <v>5989.4400000000005</v>
      </c>
      <c r="H1020" s="644">
        <v>1</v>
      </c>
      <c r="I1020" s="644">
        <v>1711.2685714285715</v>
      </c>
      <c r="J1020" s="644"/>
      <c r="K1020" s="644"/>
      <c r="L1020" s="644"/>
      <c r="M1020" s="644"/>
      <c r="N1020" s="644"/>
      <c r="O1020" s="644"/>
      <c r="P1020" s="632"/>
      <c r="Q1020" s="645"/>
    </row>
    <row r="1021" spans="1:17" ht="14.4" customHeight="1" x14ac:dyDescent="0.3">
      <c r="A1021" s="626" t="s">
        <v>1903</v>
      </c>
      <c r="B1021" s="627" t="s">
        <v>1424</v>
      </c>
      <c r="C1021" s="627" t="s">
        <v>1425</v>
      </c>
      <c r="D1021" s="627" t="s">
        <v>1428</v>
      </c>
      <c r="E1021" s="627" t="s">
        <v>641</v>
      </c>
      <c r="F1021" s="644">
        <v>1</v>
      </c>
      <c r="G1021" s="644">
        <v>2716.15</v>
      </c>
      <c r="H1021" s="644">
        <v>1</v>
      </c>
      <c r="I1021" s="644">
        <v>2716.15</v>
      </c>
      <c r="J1021" s="644">
        <v>2</v>
      </c>
      <c r="K1021" s="644">
        <v>5181.0400000000009</v>
      </c>
      <c r="L1021" s="644">
        <v>1.9074940632881103</v>
      </c>
      <c r="M1021" s="644">
        <v>2590.5200000000004</v>
      </c>
      <c r="N1021" s="644"/>
      <c r="O1021" s="644"/>
      <c r="P1021" s="632"/>
      <c r="Q1021" s="645"/>
    </row>
    <row r="1022" spans="1:17" ht="14.4" customHeight="1" x14ac:dyDescent="0.3">
      <c r="A1022" s="626" t="s">
        <v>1903</v>
      </c>
      <c r="B1022" s="627" t="s">
        <v>1424</v>
      </c>
      <c r="C1022" s="627" t="s">
        <v>1425</v>
      </c>
      <c r="D1022" s="627" t="s">
        <v>1429</v>
      </c>
      <c r="E1022" s="627" t="s">
        <v>641</v>
      </c>
      <c r="F1022" s="644">
        <v>1.8000000000000003</v>
      </c>
      <c r="G1022" s="644">
        <v>12186.18</v>
      </c>
      <c r="H1022" s="644">
        <v>1</v>
      </c>
      <c r="I1022" s="644">
        <v>6770.0999999999995</v>
      </c>
      <c r="J1022" s="644">
        <v>2.6000000000000005</v>
      </c>
      <c r="K1022" s="644">
        <v>16838.39</v>
      </c>
      <c r="L1022" s="644">
        <v>1.3817611425401561</v>
      </c>
      <c r="M1022" s="644">
        <v>6476.3038461538445</v>
      </c>
      <c r="N1022" s="644"/>
      <c r="O1022" s="644"/>
      <c r="P1022" s="632"/>
      <c r="Q1022" s="645"/>
    </row>
    <row r="1023" spans="1:17" ht="14.4" customHeight="1" x14ac:dyDescent="0.3">
      <c r="A1023" s="626" t="s">
        <v>1903</v>
      </c>
      <c r="B1023" s="627" t="s">
        <v>1424</v>
      </c>
      <c r="C1023" s="627" t="s">
        <v>1425</v>
      </c>
      <c r="D1023" s="627" t="s">
        <v>1560</v>
      </c>
      <c r="E1023" s="627" t="s">
        <v>656</v>
      </c>
      <c r="F1023" s="644">
        <v>0.37</v>
      </c>
      <c r="G1023" s="644">
        <v>1829.25</v>
      </c>
      <c r="H1023" s="644">
        <v>1</v>
      </c>
      <c r="I1023" s="644">
        <v>4943.9189189189192</v>
      </c>
      <c r="J1023" s="644">
        <v>0.79999999999999993</v>
      </c>
      <c r="K1023" s="644">
        <v>3955.15</v>
      </c>
      <c r="L1023" s="644">
        <v>2.1621702883695506</v>
      </c>
      <c r="M1023" s="644">
        <v>4943.9375000000009</v>
      </c>
      <c r="N1023" s="644">
        <v>0.30000000000000004</v>
      </c>
      <c r="O1023" s="644">
        <v>1458.94</v>
      </c>
      <c r="P1023" s="632">
        <v>0.79756184228508953</v>
      </c>
      <c r="Q1023" s="645">
        <v>4863.1333333333332</v>
      </c>
    </row>
    <row r="1024" spans="1:17" ht="14.4" customHeight="1" x14ac:dyDescent="0.3">
      <c r="A1024" s="626" t="s">
        <v>1903</v>
      </c>
      <c r="B1024" s="627" t="s">
        <v>1424</v>
      </c>
      <c r="C1024" s="627" t="s">
        <v>1425</v>
      </c>
      <c r="D1024" s="627" t="s">
        <v>1430</v>
      </c>
      <c r="E1024" s="627" t="s">
        <v>1431</v>
      </c>
      <c r="F1024" s="644">
        <v>7.6999999999999993</v>
      </c>
      <c r="G1024" s="644">
        <v>7737.1100000000006</v>
      </c>
      <c r="H1024" s="644">
        <v>1</v>
      </c>
      <c r="I1024" s="644">
        <v>1004.8194805194806</v>
      </c>
      <c r="J1024" s="644"/>
      <c r="K1024" s="644"/>
      <c r="L1024" s="644"/>
      <c r="M1024" s="644"/>
      <c r="N1024" s="644"/>
      <c r="O1024" s="644"/>
      <c r="P1024" s="632"/>
      <c r="Q1024" s="645"/>
    </row>
    <row r="1025" spans="1:17" ht="14.4" customHeight="1" x14ac:dyDescent="0.3">
      <c r="A1025" s="626" t="s">
        <v>1903</v>
      </c>
      <c r="B1025" s="627" t="s">
        <v>1424</v>
      </c>
      <c r="C1025" s="627" t="s">
        <v>1425</v>
      </c>
      <c r="D1025" s="627" t="s">
        <v>1432</v>
      </c>
      <c r="E1025" s="627" t="s">
        <v>656</v>
      </c>
      <c r="F1025" s="644">
        <v>1.6</v>
      </c>
      <c r="G1025" s="644">
        <v>15820.62</v>
      </c>
      <c r="H1025" s="644">
        <v>1</v>
      </c>
      <c r="I1025" s="644">
        <v>9887.8875000000007</v>
      </c>
      <c r="J1025" s="644">
        <v>2</v>
      </c>
      <c r="K1025" s="644">
        <v>19775.77</v>
      </c>
      <c r="L1025" s="644">
        <v>1.2499996839567602</v>
      </c>
      <c r="M1025" s="644">
        <v>9887.8850000000002</v>
      </c>
      <c r="N1025" s="644">
        <v>2.9600000000000004</v>
      </c>
      <c r="O1025" s="644">
        <v>25853.890000000007</v>
      </c>
      <c r="P1025" s="632">
        <v>1.6341894312612277</v>
      </c>
      <c r="Q1025" s="645">
        <v>8734.4222972972984</v>
      </c>
    </row>
    <row r="1026" spans="1:17" ht="14.4" customHeight="1" x14ac:dyDescent="0.3">
      <c r="A1026" s="626" t="s">
        <v>1903</v>
      </c>
      <c r="B1026" s="627" t="s">
        <v>1424</v>
      </c>
      <c r="C1026" s="627" t="s">
        <v>1425</v>
      </c>
      <c r="D1026" s="627" t="s">
        <v>1893</v>
      </c>
      <c r="E1026" s="627" t="s">
        <v>656</v>
      </c>
      <c r="F1026" s="644"/>
      <c r="G1026" s="644"/>
      <c r="H1026" s="644"/>
      <c r="I1026" s="644"/>
      <c r="J1026" s="644"/>
      <c r="K1026" s="644"/>
      <c r="L1026" s="644"/>
      <c r="M1026" s="644"/>
      <c r="N1026" s="644">
        <v>0.08</v>
      </c>
      <c r="O1026" s="644">
        <v>392.91</v>
      </c>
      <c r="P1026" s="632"/>
      <c r="Q1026" s="645">
        <v>4911.375</v>
      </c>
    </row>
    <row r="1027" spans="1:17" ht="14.4" customHeight="1" x14ac:dyDescent="0.3">
      <c r="A1027" s="626" t="s">
        <v>1903</v>
      </c>
      <c r="B1027" s="627" t="s">
        <v>1424</v>
      </c>
      <c r="C1027" s="627" t="s">
        <v>1425</v>
      </c>
      <c r="D1027" s="627" t="s">
        <v>1434</v>
      </c>
      <c r="E1027" s="627" t="s">
        <v>565</v>
      </c>
      <c r="F1027" s="644">
        <v>4</v>
      </c>
      <c r="G1027" s="644">
        <v>3373.84</v>
      </c>
      <c r="H1027" s="644">
        <v>1</v>
      </c>
      <c r="I1027" s="644">
        <v>843.46</v>
      </c>
      <c r="J1027" s="644">
        <v>18</v>
      </c>
      <c r="K1027" s="644">
        <v>15182.280000000002</v>
      </c>
      <c r="L1027" s="644">
        <v>4.5000000000000009</v>
      </c>
      <c r="M1027" s="644">
        <v>843.46000000000015</v>
      </c>
      <c r="N1027" s="644">
        <v>4</v>
      </c>
      <c r="O1027" s="644">
        <v>2068</v>
      </c>
      <c r="P1027" s="632">
        <v>0.61295141441206458</v>
      </c>
      <c r="Q1027" s="645">
        <v>517</v>
      </c>
    </row>
    <row r="1028" spans="1:17" ht="14.4" customHeight="1" x14ac:dyDescent="0.3">
      <c r="A1028" s="626" t="s">
        <v>1903</v>
      </c>
      <c r="B1028" s="627" t="s">
        <v>1424</v>
      </c>
      <c r="C1028" s="627" t="s">
        <v>1425</v>
      </c>
      <c r="D1028" s="627" t="s">
        <v>1435</v>
      </c>
      <c r="E1028" s="627" t="s">
        <v>565</v>
      </c>
      <c r="F1028" s="644">
        <v>1</v>
      </c>
      <c r="G1028" s="644">
        <v>1686.92</v>
      </c>
      <c r="H1028" s="644">
        <v>1</v>
      </c>
      <c r="I1028" s="644">
        <v>1686.92</v>
      </c>
      <c r="J1028" s="644"/>
      <c r="K1028" s="644"/>
      <c r="L1028" s="644"/>
      <c r="M1028" s="644"/>
      <c r="N1028" s="644"/>
      <c r="O1028" s="644"/>
      <c r="P1028" s="632"/>
      <c r="Q1028" s="645"/>
    </row>
    <row r="1029" spans="1:17" ht="14.4" customHeight="1" x14ac:dyDescent="0.3">
      <c r="A1029" s="626" t="s">
        <v>1903</v>
      </c>
      <c r="B1029" s="627" t="s">
        <v>1424</v>
      </c>
      <c r="C1029" s="627" t="s">
        <v>1425</v>
      </c>
      <c r="D1029" s="627" t="s">
        <v>1436</v>
      </c>
      <c r="E1029" s="627" t="s">
        <v>1437</v>
      </c>
      <c r="F1029" s="644">
        <v>0.3</v>
      </c>
      <c r="G1029" s="644">
        <v>1364.28</v>
      </c>
      <c r="H1029" s="644">
        <v>1</v>
      </c>
      <c r="I1029" s="644">
        <v>4547.6000000000004</v>
      </c>
      <c r="J1029" s="644"/>
      <c r="K1029" s="644"/>
      <c r="L1029" s="644"/>
      <c r="M1029" s="644"/>
      <c r="N1029" s="644"/>
      <c r="O1029" s="644"/>
      <c r="P1029" s="632"/>
      <c r="Q1029" s="645"/>
    </row>
    <row r="1030" spans="1:17" ht="14.4" customHeight="1" x14ac:dyDescent="0.3">
      <c r="A1030" s="626" t="s">
        <v>1903</v>
      </c>
      <c r="B1030" s="627" t="s">
        <v>1424</v>
      </c>
      <c r="C1030" s="627" t="s">
        <v>1425</v>
      </c>
      <c r="D1030" s="627" t="s">
        <v>1438</v>
      </c>
      <c r="E1030" s="627" t="s">
        <v>1437</v>
      </c>
      <c r="F1030" s="644">
        <v>0.06</v>
      </c>
      <c r="G1030" s="644">
        <v>545.71</v>
      </c>
      <c r="H1030" s="644">
        <v>1</v>
      </c>
      <c r="I1030" s="644">
        <v>9095.1666666666679</v>
      </c>
      <c r="J1030" s="644">
        <v>0.06</v>
      </c>
      <c r="K1030" s="644">
        <v>545.71</v>
      </c>
      <c r="L1030" s="644">
        <v>1</v>
      </c>
      <c r="M1030" s="644">
        <v>9095.1666666666679</v>
      </c>
      <c r="N1030" s="644"/>
      <c r="O1030" s="644"/>
      <c r="P1030" s="632"/>
      <c r="Q1030" s="645"/>
    </row>
    <row r="1031" spans="1:17" ht="14.4" customHeight="1" x14ac:dyDescent="0.3">
      <c r="A1031" s="626" t="s">
        <v>1903</v>
      </c>
      <c r="B1031" s="627" t="s">
        <v>1424</v>
      </c>
      <c r="C1031" s="627" t="s">
        <v>1425</v>
      </c>
      <c r="D1031" s="627" t="s">
        <v>1441</v>
      </c>
      <c r="E1031" s="627" t="s">
        <v>1437</v>
      </c>
      <c r="F1031" s="644">
        <v>8.25</v>
      </c>
      <c r="G1031" s="644">
        <v>15007.029999999997</v>
      </c>
      <c r="H1031" s="644">
        <v>1</v>
      </c>
      <c r="I1031" s="644">
        <v>1819.0339393939391</v>
      </c>
      <c r="J1031" s="644">
        <v>8.85</v>
      </c>
      <c r="K1031" s="644">
        <v>16098.439999999999</v>
      </c>
      <c r="L1031" s="644">
        <v>1.0727265821418364</v>
      </c>
      <c r="M1031" s="644">
        <v>1819.0327683615819</v>
      </c>
      <c r="N1031" s="644"/>
      <c r="O1031" s="644"/>
      <c r="P1031" s="632"/>
      <c r="Q1031" s="645"/>
    </row>
    <row r="1032" spans="1:17" ht="14.4" customHeight="1" x14ac:dyDescent="0.3">
      <c r="A1032" s="626" t="s">
        <v>1903</v>
      </c>
      <c r="B1032" s="627" t="s">
        <v>1424</v>
      </c>
      <c r="C1032" s="627" t="s">
        <v>1425</v>
      </c>
      <c r="D1032" s="627" t="s">
        <v>1443</v>
      </c>
      <c r="E1032" s="627" t="s">
        <v>573</v>
      </c>
      <c r="F1032" s="644">
        <v>0.1</v>
      </c>
      <c r="G1032" s="644">
        <v>90.38</v>
      </c>
      <c r="H1032" s="644">
        <v>1</v>
      </c>
      <c r="I1032" s="644">
        <v>903.8</v>
      </c>
      <c r="J1032" s="644"/>
      <c r="K1032" s="644"/>
      <c r="L1032" s="644"/>
      <c r="M1032" s="644"/>
      <c r="N1032" s="644"/>
      <c r="O1032" s="644"/>
      <c r="P1032" s="632"/>
      <c r="Q1032" s="645"/>
    </row>
    <row r="1033" spans="1:17" ht="14.4" customHeight="1" x14ac:dyDescent="0.3">
      <c r="A1033" s="626" t="s">
        <v>1903</v>
      </c>
      <c r="B1033" s="627" t="s">
        <v>1424</v>
      </c>
      <c r="C1033" s="627" t="s">
        <v>1425</v>
      </c>
      <c r="D1033" s="627" t="s">
        <v>1444</v>
      </c>
      <c r="E1033" s="627" t="s">
        <v>1437</v>
      </c>
      <c r="F1033" s="644">
        <v>0.42000000000000004</v>
      </c>
      <c r="G1033" s="644">
        <v>13206.170000000002</v>
      </c>
      <c r="H1033" s="644">
        <v>1</v>
      </c>
      <c r="I1033" s="644">
        <v>31443.261904761905</v>
      </c>
      <c r="J1033" s="644">
        <v>0.54000000000000015</v>
      </c>
      <c r="K1033" s="644">
        <v>15934.739999999998</v>
      </c>
      <c r="L1033" s="644">
        <v>1.2066132724325065</v>
      </c>
      <c r="M1033" s="644">
        <v>29508.777777777766</v>
      </c>
      <c r="N1033" s="644"/>
      <c r="O1033" s="644"/>
      <c r="P1033" s="632"/>
      <c r="Q1033" s="645"/>
    </row>
    <row r="1034" spans="1:17" ht="14.4" customHeight="1" x14ac:dyDescent="0.3">
      <c r="A1034" s="626" t="s">
        <v>1903</v>
      </c>
      <c r="B1034" s="627" t="s">
        <v>1424</v>
      </c>
      <c r="C1034" s="627" t="s">
        <v>1425</v>
      </c>
      <c r="D1034" s="627" t="s">
        <v>1445</v>
      </c>
      <c r="E1034" s="627" t="s">
        <v>1437</v>
      </c>
      <c r="F1034" s="644"/>
      <c r="G1034" s="644"/>
      <c r="H1034" s="644"/>
      <c r="I1034" s="644"/>
      <c r="J1034" s="644"/>
      <c r="K1034" s="644"/>
      <c r="L1034" s="644"/>
      <c r="M1034" s="644"/>
      <c r="N1034" s="644">
        <v>14.610000000000001</v>
      </c>
      <c r="O1034" s="644">
        <v>9577.2799999999988</v>
      </c>
      <c r="P1034" s="632"/>
      <c r="Q1034" s="645">
        <v>655.52908966461314</v>
      </c>
    </row>
    <row r="1035" spans="1:17" ht="14.4" customHeight="1" x14ac:dyDescent="0.3">
      <c r="A1035" s="626" t="s">
        <v>1903</v>
      </c>
      <c r="B1035" s="627" t="s">
        <v>1424</v>
      </c>
      <c r="C1035" s="627" t="s">
        <v>1425</v>
      </c>
      <c r="D1035" s="627" t="s">
        <v>1446</v>
      </c>
      <c r="E1035" s="627" t="s">
        <v>1437</v>
      </c>
      <c r="F1035" s="644"/>
      <c r="G1035" s="644"/>
      <c r="H1035" s="644"/>
      <c r="I1035" s="644"/>
      <c r="J1035" s="644"/>
      <c r="K1035" s="644"/>
      <c r="L1035" s="644"/>
      <c r="M1035" s="644"/>
      <c r="N1035" s="644">
        <v>0.41000000000000003</v>
      </c>
      <c r="O1035" s="644">
        <v>4398.8599999999997</v>
      </c>
      <c r="P1035" s="632"/>
      <c r="Q1035" s="645">
        <v>10728.926829268292</v>
      </c>
    </row>
    <row r="1036" spans="1:17" ht="14.4" customHeight="1" x14ac:dyDescent="0.3">
      <c r="A1036" s="626" t="s">
        <v>1903</v>
      </c>
      <c r="B1036" s="627" t="s">
        <v>1424</v>
      </c>
      <c r="C1036" s="627" t="s">
        <v>1425</v>
      </c>
      <c r="D1036" s="627" t="s">
        <v>1448</v>
      </c>
      <c r="E1036" s="627" t="s">
        <v>641</v>
      </c>
      <c r="F1036" s="644"/>
      <c r="G1036" s="644"/>
      <c r="H1036" s="644"/>
      <c r="I1036" s="644"/>
      <c r="J1036" s="644"/>
      <c r="K1036" s="644"/>
      <c r="L1036" s="644"/>
      <c r="M1036" s="644"/>
      <c r="N1036" s="644">
        <v>1</v>
      </c>
      <c r="O1036" s="644">
        <v>1456.58</v>
      </c>
      <c r="P1036" s="632"/>
      <c r="Q1036" s="645">
        <v>1456.58</v>
      </c>
    </row>
    <row r="1037" spans="1:17" ht="14.4" customHeight="1" x14ac:dyDescent="0.3">
      <c r="A1037" s="626" t="s">
        <v>1903</v>
      </c>
      <c r="B1037" s="627" t="s">
        <v>1424</v>
      </c>
      <c r="C1037" s="627" t="s">
        <v>1425</v>
      </c>
      <c r="D1037" s="627" t="s">
        <v>1449</v>
      </c>
      <c r="E1037" s="627" t="s">
        <v>641</v>
      </c>
      <c r="F1037" s="644"/>
      <c r="G1037" s="644"/>
      <c r="H1037" s="644"/>
      <c r="I1037" s="644"/>
      <c r="J1037" s="644"/>
      <c r="K1037" s="644"/>
      <c r="L1037" s="644"/>
      <c r="M1037" s="644"/>
      <c r="N1037" s="644">
        <v>3</v>
      </c>
      <c r="O1037" s="644">
        <v>12624.3</v>
      </c>
      <c r="P1037" s="632"/>
      <c r="Q1037" s="645">
        <v>4208.0999999999995</v>
      </c>
    </row>
    <row r="1038" spans="1:17" ht="14.4" customHeight="1" x14ac:dyDescent="0.3">
      <c r="A1038" s="626" t="s">
        <v>1903</v>
      </c>
      <c r="B1038" s="627" t="s">
        <v>1424</v>
      </c>
      <c r="C1038" s="627" t="s">
        <v>1425</v>
      </c>
      <c r="D1038" s="627" t="s">
        <v>1450</v>
      </c>
      <c r="E1038" s="627" t="s">
        <v>1440</v>
      </c>
      <c r="F1038" s="644"/>
      <c r="G1038" s="644"/>
      <c r="H1038" s="644"/>
      <c r="I1038" s="644"/>
      <c r="J1038" s="644"/>
      <c r="K1038" s="644"/>
      <c r="L1038" s="644"/>
      <c r="M1038" s="644"/>
      <c r="N1038" s="644">
        <v>0.1</v>
      </c>
      <c r="O1038" s="644">
        <v>53.23</v>
      </c>
      <c r="P1038" s="632"/>
      <c r="Q1038" s="645">
        <v>532.29999999999995</v>
      </c>
    </row>
    <row r="1039" spans="1:17" ht="14.4" customHeight="1" x14ac:dyDescent="0.3">
      <c r="A1039" s="626" t="s">
        <v>1903</v>
      </c>
      <c r="B1039" s="627" t="s">
        <v>1424</v>
      </c>
      <c r="C1039" s="627" t="s">
        <v>1402</v>
      </c>
      <c r="D1039" s="627" t="s">
        <v>1587</v>
      </c>
      <c r="E1039" s="627" t="s">
        <v>1588</v>
      </c>
      <c r="F1039" s="644">
        <v>1</v>
      </c>
      <c r="G1039" s="644">
        <v>972.32</v>
      </c>
      <c r="H1039" s="644">
        <v>1</v>
      </c>
      <c r="I1039" s="644">
        <v>972.32</v>
      </c>
      <c r="J1039" s="644">
        <v>2</v>
      </c>
      <c r="K1039" s="644">
        <v>1944.64</v>
      </c>
      <c r="L1039" s="644">
        <v>2</v>
      </c>
      <c r="M1039" s="644">
        <v>972.32</v>
      </c>
      <c r="N1039" s="644">
        <v>5</v>
      </c>
      <c r="O1039" s="644">
        <v>4861.6000000000004</v>
      </c>
      <c r="P1039" s="632">
        <v>5</v>
      </c>
      <c r="Q1039" s="645">
        <v>972.32</v>
      </c>
    </row>
    <row r="1040" spans="1:17" ht="14.4" customHeight="1" x14ac:dyDescent="0.3">
      <c r="A1040" s="626" t="s">
        <v>1903</v>
      </c>
      <c r="B1040" s="627" t="s">
        <v>1424</v>
      </c>
      <c r="C1040" s="627" t="s">
        <v>1402</v>
      </c>
      <c r="D1040" s="627" t="s">
        <v>1791</v>
      </c>
      <c r="E1040" s="627" t="s">
        <v>1588</v>
      </c>
      <c r="F1040" s="644">
        <v>1</v>
      </c>
      <c r="G1040" s="644">
        <v>1408.42</v>
      </c>
      <c r="H1040" s="644">
        <v>1</v>
      </c>
      <c r="I1040" s="644">
        <v>1408.42</v>
      </c>
      <c r="J1040" s="644"/>
      <c r="K1040" s="644"/>
      <c r="L1040" s="644"/>
      <c r="M1040" s="644"/>
      <c r="N1040" s="644"/>
      <c r="O1040" s="644"/>
      <c r="P1040" s="632"/>
      <c r="Q1040" s="645"/>
    </row>
    <row r="1041" spans="1:17" ht="14.4" customHeight="1" x14ac:dyDescent="0.3">
      <c r="A1041" s="626" t="s">
        <v>1903</v>
      </c>
      <c r="B1041" s="627" t="s">
        <v>1424</v>
      </c>
      <c r="C1041" s="627" t="s">
        <v>1402</v>
      </c>
      <c r="D1041" s="627" t="s">
        <v>1589</v>
      </c>
      <c r="E1041" s="627" t="s">
        <v>1588</v>
      </c>
      <c r="F1041" s="644">
        <v>13</v>
      </c>
      <c r="G1041" s="644">
        <v>22195.03</v>
      </c>
      <c r="H1041" s="644">
        <v>1</v>
      </c>
      <c r="I1041" s="644">
        <v>1707.31</v>
      </c>
      <c r="J1041" s="644">
        <v>18</v>
      </c>
      <c r="K1041" s="644">
        <v>29467.260000000006</v>
      </c>
      <c r="L1041" s="644">
        <v>1.3276512804893712</v>
      </c>
      <c r="M1041" s="644">
        <v>1637.0700000000004</v>
      </c>
      <c r="N1041" s="644">
        <v>23</v>
      </c>
      <c r="O1041" s="644">
        <v>20872.5</v>
      </c>
      <c r="P1041" s="632">
        <v>0.94041323665703547</v>
      </c>
      <c r="Q1041" s="645">
        <v>907.5</v>
      </c>
    </row>
    <row r="1042" spans="1:17" ht="14.4" customHeight="1" x14ac:dyDescent="0.3">
      <c r="A1042" s="626" t="s">
        <v>1903</v>
      </c>
      <c r="B1042" s="627" t="s">
        <v>1424</v>
      </c>
      <c r="C1042" s="627" t="s">
        <v>1402</v>
      </c>
      <c r="D1042" s="627" t="s">
        <v>1590</v>
      </c>
      <c r="E1042" s="627" t="s">
        <v>1588</v>
      </c>
      <c r="F1042" s="644">
        <v>3</v>
      </c>
      <c r="G1042" s="644">
        <v>6198.9000000000005</v>
      </c>
      <c r="H1042" s="644">
        <v>1</v>
      </c>
      <c r="I1042" s="644">
        <v>2066.3000000000002</v>
      </c>
      <c r="J1042" s="644">
        <v>3</v>
      </c>
      <c r="K1042" s="644">
        <v>6085.3</v>
      </c>
      <c r="L1042" s="644">
        <v>0.98167416799754792</v>
      </c>
      <c r="M1042" s="644">
        <v>2028.4333333333334</v>
      </c>
      <c r="N1042" s="644">
        <v>1</v>
      </c>
      <c r="O1042" s="644">
        <v>1310.83</v>
      </c>
      <c r="P1042" s="632">
        <v>0.21146171094871669</v>
      </c>
      <c r="Q1042" s="645">
        <v>1310.83</v>
      </c>
    </row>
    <row r="1043" spans="1:17" ht="14.4" customHeight="1" x14ac:dyDescent="0.3">
      <c r="A1043" s="626" t="s">
        <v>1903</v>
      </c>
      <c r="B1043" s="627" t="s">
        <v>1424</v>
      </c>
      <c r="C1043" s="627" t="s">
        <v>1402</v>
      </c>
      <c r="D1043" s="627" t="s">
        <v>1739</v>
      </c>
      <c r="E1043" s="627" t="s">
        <v>1650</v>
      </c>
      <c r="F1043" s="644">
        <v>1</v>
      </c>
      <c r="G1043" s="644">
        <v>1932.09</v>
      </c>
      <c r="H1043" s="644">
        <v>1</v>
      </c>
      <c r="I1043" s="644">
        <v>1932.09</v>
      </c>
      <c r="J1043" s="644"/>
      <c r="K1043" s="644"/>
      <c r="L1043" s="644"/>
      <c r="M1043" s="644"/>
      <c r="N1043" s="644"/>
      <c r="O1043" s="644"/>
      <c r="P1043" s="632"/>
      <c r="Q1043" s="645"/>
    </row>
    <row r="1044" spans="1:17" ht="14.4" customHeight="1" x14ac:dyDescent="0.3">
      <c r="A1044" s="626" t="s">
        <v>1903</v>
      </c>
      <c r="B1044" s="627" t="s">
        <v>1424</v>
      </c>
      <c r="C1044" s="627" t="s">
        <v>1402</v>
      </c>
      <c r="D1044" s="627" t="s">
        <v>1591</v>
      </c>
      <c r="E1044" s="627" t="s">
        <v>1592</v>
      </c>
      <c r="F1044" s="644">
        <v>1</v>
      </c>
      <c r="G1044" s="644">
        <v>1027.76</v>
      </c>
      <c r="H1044" s="644">
        <v>1</v>
      </c>
      <c r="I1044" s="644">
        <v>1027.76</v>
      </c>
      <c r="J1044" s="644"/>
      <c r="K1044" s="644"/>
      <c r="L1044" s="644"/>
      <c r="M1044" s="644"/>
      <c r="N1044" s="644"/>
      <c r="O1044" s="644"/>
      <c r="P1044" s="632"/>
      <c r="Q1044" s="645"/>
    </row>
    <row r="1045" spans="1:17" ht="14.4" customHeight="1" x14ac:dyDescent="0.3">
      <c r="A1045" s="626" t="s">
        <v>1903</v>
      </c>
      <c r="B1045" s="627" t="s">
        <v>1424</v>
      </c>
      <c r="C1045" s="627" t="s">
        <v>1402</v>
      </c>
      <c r="D1045" s="627" t="s">
        <v>1593</v>
      </c>
      <c r="E1045" s="627" t="s">
        <v>1592</v>
      </c>
      <c r="F1045" s="644">
        <v>5</v>
      </c>
      <c r="G1045" s="644">
        <v>10709.25</v>
      </c>
      <c r="H1045" s="644">
        <v>1</v>
      </c>
      <c r="I1045" s="644">
        <v>2141.85</v>
      </c>
      <c r="J1045" s="644">
        <v>2</v>
      </c>
      <c r="K1045" s="644">
        <v>4062.4</v>
      </c>
      <c r="L1045" s="644">
        <v>0.37933562107523872</v>
      </c>
      <c r="M1045" s="644">
        <v>2031.2</v>
      </c>
      <c r="N1045" s="644"/>
      <c r="O1045" s="644"/>
      <c r="P1045" s="632"/>
      <c r="Q1045" s="645"/>
    </row>
    <row r="1046" spans="1:17" ht="14.4" customHeight="1" x14ac:dyDescent="0.3">
      <c r="A1046" s="626" t="s">
        <v>1903</v>
      </c>
      <c r="B1046" s="627" t="s">
        <v>1424</v>
      </c>
      <c r="C1046" s="627" t="s">
        <v>1402</v>
      </c>
      <c r="D1046" s="627" t="s">
        <v>1709</v>
      </c>
      <c r="E1046" s="627" t="s">
        <v>1710</v>
      </c>
      <c r="F1046" s="644">
        <v>3</v>
      </c>
      <c r="G1046" s="644">
        <v>25609.649999999998</v>
      </c>
      <c r="H1046" s="644">
        <v>1</v>
      </c>
      <c r="I1046" s="644">
        <v>8536.5499999999993</v>
      </c>
      <c r="J1046" s="644">
        <v>1</v>
      </c>
      <c r="K1046" s="644">
        <v>8536.5499999999993</v>
      </c>
      <c r="L1046" s="644">
        <v>0.33333333333333331</v>
      </c>
      <c r="M1046" s="644">
        <v>8536.5499999999993</v>
      </c>
      <c r="N1046" s="644">
        <v>1</v>
      </c>
      <c r="O1046" s="644">
        <v>8536.5499999999993</v>
      </c>
      <c r="P1046" s="632">
        <v>0.33333333333333331</v>
      </c>
      <c r="Q1046" s="645">
        <v>8536.5499999999993</v>
      </c>
    </row>
    <row r="1047" spans="1:17" ht="14.4" customHeight="1" x14ac:dyDescent="0.3">
      <c r="A1047" s="626" t="s">
        <v>1903</v>
      </c>
      <c r="B1047" s="627" t="s">
        <v>1424</v>
      </c>
      <c r="C1047" s="627" t="s">
        <v>1402</v>
      </c>
      <c r="D1047" s="627" t="s">
        <v>1792</v>
      </c>
      <c r="E1047" s="627" t="s">
        <v>1793</v>
      </c>
      <c r="F1047" s="644">
        <v>6</v>
      </c>
      <c r="G1047" s="644">
        <v>70632</v>
      </c>
      <c r="H1047" s="644">
        <v>1</v>
      </c>
      <c r="I1047" s="644">
        <v>11772</v>
      </c>
      <c r="J1047" s="644">
        <v>2</v>
      </c>
      <c r="K1047" s="644">
        <v>23544</v>
      </c>
      <c r="L1047" s="644">
        <v>0.33333333333333331</v>
      </c>
      <c r="M1047" s="644">
        <v>11772</v>
      </c>
      <c r="N1047" s="644">
        <v>19</v>
      </c>
      <c r="O1047" s="644">
        <v>152117.48000000001</v>
      </c>
      <c r="P1047" s="632">
        <v>2.153662362668479</v>
      </c>
      <c r="Q1047" s="645">
        <v>8006.1831578947376</v>
      </c>
    </row>
    <row r="1048" spans="1:17" ht="14.4" customHeight="1" x14ac:dyDescent="0.3">
      <c r="A1048" s="626" t="s">
        <v>1903</v>
      </c>
      <c r="B1048" s="627" t="s">
        <v>1424</v>
      </c>
      <c r="C1048" s="627" t="s">
        <v>1402</v>
      </c>
      <c r="D1048" s="627" t="s">
        <v>1596</v>
      </c>
      <c r="E1048" s="627" t="s">
        <v>1597</v>
      </c>
      <c r="F1048" s="644">
        <v>4</v>
      </c>
      <c r="G1048" s="644">
        <v>8946</v>
      </c>
      <c r="H1048" s="644">
        <v>1</v>
      </c>
      <c r="I1048" s="644">
        <v>2236.5</v>
      </c>
      <c r="J1048" s="644">
        <v>2</v>
      </c>
      <c r="K1048" s="644">
        <v>4473</v>
      </c>
      <c r="L1048" s="644">
        <v>0.5</v>
      </c>
      <c r="M1048" s="644">
        <v>2236.5</v>
      </c>
      <c r="N1048" s="644">
        <v>2</v>
      </c>
      <c r="O1048" s="644">
        <v>4473</v>
      </c>
      <c r="P1048" s="632">
        <v>0.5</v>
      </c>
      <c r="Q1048" s="645">
        <v>2236.5</v>
      </c>
    </row>
    <row r="1049" spans="1:17" ht="14.4" customHeight="1" x14ac:dyDescent="0.3">
      <c r="A1049" s="626" t="s">
        <v>1903</v>
      </c>
      <c r="B1049" s="627" t="s">
        <v>1424</v>
      </c>
      <c r="C1049" s="627" t="s">
        <v>1402</v>
      </c>
      <c r="D1049" s="627" t="s">
        <v>1602</v>
      </c>
      <c r="E1049" s="627" t="s">
        <v>1603</v>
      </c>
      <c r="F1049" s="644">
        <v>4</v>
      </c>
      <c r="G1049" s="644">
        <v>4011.2</v>
      </c>
      <c r="H1049" s="644">
        <v>1</v>
      </c>
      <c r="I1049" s="644">
        <v>1002.8</v>
      </c>
      <c r="J1049" s="644">
        <v>6</v>
      </c>
      <c r="K1049" s="644">
        <v>5838.1500000000005</v>
      </c>
      <c r="L1049" s="644">
        <v>1.4554622058236939</v>
      </c>
      <c r="M1049" s="644">
        <v>973.02500000000009</v>
      </c>
      <c r="N1049" s="644">
        <v>10</v>
      </c>
      <c r="O1049" s="644">
        <v>8954</v>
      </c>
      <c r="P1049" s="632">
        <v>2.2322497008376545</v>
      </c>
      <c r="Q1049" s="645">
        <v>895.4</v>
      </c>
    </row>
    <row r="1050" spans="1:17" ht="14.4" customHeight="1" x14ac:dyDescent="0.3">
      <c r="A1050" s="626" t="s">
        <v>1903</v>
      </c>
      <c r="B1050" s="627" t="s">
        <v>1424</v>
      </c>
      <c r="C1050" s="627" t="s">
        <v>1402</v>
      </c>
      <c r="D1050" s="627" t="s">
        <v>1614</v>
      </c>
      <c r="E1050" s="627" t="s">
        <v>1615</v>
      </c>
      <c r="F1050" s="644">
        <v>10</v>
      </c>
      <c r="G1050" s="644">
        <v>52592.3</v>
      </c>
      <c r="H1050" s="644">
        <v>1</v>
      </c>
      <c r="I1050" s="644">
        <v>5259.2300000000005</v>
      </c>
      <c r="J1050" s="644">
        <v>17</v>
      </c>
      <c r="K1050" s="644">
        <v>86493.51</v>
      </c>
      <c r="L1050" s="644">
        <v>1.6446040580084915</v>
      </c>
      <c r="M1050" s="644">
        <v>5087.8535294117646</v>
      </c>
      <c r="N1050" s="644">
        <v>24</v>
      </c>
      <c r="O1050" s="644">
        <v>67966.740000000005</v>
      </c>
      <c r="P1050" s="632">
        <v>1.2923325277654714</v>
      </c>
      <c r="Q1050" s="645">
        <v>2831.9475000000002</v>
      </c>
    </row>
    <row r="1051" spans="1:17" ht="14.4" customHeight="1" x14ac:dyDescent="0.3">
      <c r="A1051" s="626" t="s">
        <v>1903</v>
      </c>
      <c r="B1051" s="627" t="s">
        <v>1424</v>
      </c>
      <c r="C1051" s="627" t="s">
        <v>1402</v>
      </c>
      <c r="D1051" s="627" t="s">
        <v>1620</v>
      </c>
      <c r="E1051" s="627" t="s">
        <v>1621</v>
      </c>
      <c r="F1051" s="644">
        <v>11</v>
      </c>
      <c r="G1051" s="644">
        <v>9142.76</v>
      </c>
      <c r="H1051" s="644">
        <v>1</v>
      </c>
      <c r="I1051" s="644">
        <v>831.16</v>
      </c>
      <c r="J1051" s="644">
        <v>13</v>
      </c>
      <c r="K1051" s="644">
        <v>10805.08</v>
      </c>
      <c r="L1051" s="644">
        <v>1.1818181818181819</v>
      </c>
      <c r="M1051" s="644">
        <v>831.16</v>
      </c>
      <c r="N1051" s="644">
        <v>15</v>
      </c>
      <c r="O1051" s="644">
        <v>12467.4</v>
      </c>
      <c r="P1051" s="632">
        <v>1.3636363636363635</v>
      </c>
      <c r="Q1051" s="645">
        <v>831.16</v>
      </c>
    </row>
    <row r="1052" spans="1:17" ht="14.4" customHeight="1" x14ac:dyDescent="0.3">
      <c r="A1052" s="626" t="s">
        <v>1903</v>
      </c>
      <c r="B1052" s="627" t="s">
        <v>1424</v>
      </c>
      <c r="C1052" s="627" t="s">
        <v>1402</v>
      </c>
      <c r="D1052" s="627" t="s">
        <v>1904</v>
      </c>
      <c r="E1052" s="627" t="s">
        <v>1905</v>
      </c>
      <c r="F1052" s="644"/>
      <c r="G1052" s="644"/>
      <c r="H1052" s="644"/>
      <c r="I1052" s="644"/>
      <c r="J1052" s="644">
        <v>2</v>
      </c>
      <c r="K1052" s="644">
        <v>80421.820000000007</v>
      </c>
      <c r="L1052" s="644"/>
      <c r="M1052" s="644">
        <v>40210.910000000003</v>
      </c>
      <c r="N1052" s="644"/>
      <c r="O1052" s="644"/>
      <c r="P1052" s="632"/>
      <c r="Q1052" s="645"/>
    </row>
    <row r="1053" spans="1:17" ht="14.4" customHeight="1" x14ac:dyDescent="0.3">
      <c r="A1053" s="626" t="s">
        <v>1903</v>
      </c>
      <c r="B1053" s="627" t="s">
        <v>1424</v>
      </c>
      <c r="C1053" s="627" t="s">
        <v>1402</v>
      </c>
      <c r="D1053" s="627" t="s">
        <v>1627</v>
      </c>
      <c r="E1053" s="627" t="s">
        <v>1628</v>
      </c>
      <c r="F1053" s="644">
        <v>3</v>
      </c>
      <c r="G1053" s="644">
        <v>3438.99</v>
      </c>
      <c r="H1053" s="644">
        <v>1</v>
      </c>
      <c r="I1053" s="644">
        <v>1146.33</v>
      </c>
      <c r="J1053" s="644">
        <v>2</v>
      </c>
      <c r="K1053" s="644">
        <v>2172.34</v>
      </c>
      <c r="L1053" s="644">
        <v>0.63167965012983474</v>
      </c>
      <c r="M1053" s="644">
        <v>1086.17</v>
      </c>
      <c r="N1053" s="644">
        <v>1</v>
      </c>
      <c r="O1053" s="644">
        <v>1086.17</v>
      </c>
      <c r="P1053" s="632">
        <v>0.31583982506491737</v>
      </c>
      <c r="Q1053" s="645">
        <v>1086.17</v>
      </c>
    </row>
    <row r="1054" spans="1:17" ht="14.4" customHeight="1" x14ac:dyDescent="0.3">
      <c r="A1054" s="626" t="s">
        <v>1903</v>
      </c>
      <c r="B1054" s="627" t="s">
        <v>1424</v>
      </c>
      <c r="C1054" s="627" t="s">
        <v>1402</v>
      </c>
      <c r="D1054" s="627" t="s">
        <v>1629</v>
      </c>
      <c r="E1054" s="627" t="s">
        <v>1630</v>
      </c>
      <c r="F1054" s="644">
        <v>5</v>
      </c>
      <c r="G1054" s="644">
        <v>1795.5</v>
      </c>
      <c r="H1054" s="644">
        <v>1</v>
      </c>
      <c r="I1054" s="644">
        <v>359.1</v>
      </c>
      <c r="J1054" s="644">
        <v>5</v>
      </c>
      <c r="K1054" s="644">
        <v>1795.5</v>
      </c>
      <c r="L1054" s="644">
        <v>1</v>
      </c>
      <c r="M1054" s="644">
        <v>359.1</v>
      </c>
      <c r="N1054" s="644">
        <v>12</v>
      </c>
      <c r="O1054" s="644">
        <v>4309.2000000000007</v>
      </c>
      <c r="P1054" s="632">
        <v>2.4000000000000004</v>
      </c>
      <c r="Q1054" s="645">
        <v>359.10000000000008</v>
      </c>
    </row>
    <row r="1055" spans="1:17" ht="14.4" customHeight="1" x14ac:dyDescent="0.3">
      <c r="A1055" s="626" t="s">
        <v>1903</v>
      </c>
      <c r="B1055" s="627" t="s">
        <v>1424</v>
      </c>
      <c r="C1055" s="627" t="s">
        <v>1402</v>
      </c>
      <c r="D1055" s="627" t="s">
        <v>1718</v>
      </c>
      <c r="E1055" s="627" t="s">
        <v>1719</v>
      </c>
      <c r="F1055" s="644">
        <v>4</v>
      </c>
      <c r="G1055" s="644">
        <v>52312</v>
      </c>
      <c r="H1055" s="644">
        <v>1</v>
      </c>
      <c r="I1055" s="644">
        <v>13078</v>
      </c>
      <c r="J1055" s="644"/>
      <c r="K1055" s="644"/>
      <c r="L1055" s="644"/>
      <c r="M1055" s="644"/>
      <c r="N1055" s="644"/>
      <c r="O1055" s="644"/>
      <c r="P1055" s="632"/>
      <c r="Q1055" s="645"/>
    </row>
    <row r="1056" spans="1:17" ht="14.4" customHeight="1" x14ac:dyDescent="0.3">
      <c r="A1056" s="626" t="s">
        <v>1903</v>
      </c>
      <c r="B1056" s="627" t="s">
        <v>1424</v>
      </c>
      <c r="C1056" s="627" t="s">
        <v>1402</v>
      </c>
      <c r="D1056" s="627" t="s">
        <v>1864</v>
      </c>
      <c r="E1056" s="627" t="s">
        <v>1865</v>
      </c>
      <c r="F1056" s="644">
        <v>1</v>
      </c>
      <c r="G1056" s="644">
        <v>34960</v>
      </c>
      <c r="H1056" s="644">
        <v>1</v>
      </c>
      <c r="I1056" s="644">
        <v>34960</v>
      </c>
      <c r="J1056" s="644"/>
      <c r="K1056" s="644"/>
      <c r="L1056" s="644"/>
      <c r="M1056" s="644"/>
      <c r="N1056" s="644"/>
      <c r="O1056" s="644"/>
      <c r="P1056" s="632"/>
      <c r="Q1056" s="645"/>
    </row>
    <row r="1057" spans="1:17" ht="14.4" customHeight="1" x14ac:dyDescent="0.3">
      <c r="A1057" s="626" t="s">
        <v>1903</v>
      </c>
      <c r="B1057" s="627" t="s">
        <v>1424</v>
      </c>
      <c r="C1057" s="627" t="s">
        <v>1402</v>
      </c>
      <c r="D1057" s="627" t="s">
        <v>1631</v>
      </c>
      <c r="E1057" s="627" t="s">
        <v>1632</v>
      </c>
      <c r="F1057" s="644">
        <v>10</v>
      </c>
      <c r="G1057" s="644">
        <v>168316.9</v>
      </c>
      <c r="H1057" s="644">
        <v>1</v>
      </c>
      <c r="I1057" s="644">
        <v>16831.689999999999</v>
      </c>
      <c r="J1057" s="644">
        <v>21</v>
      </c>
      <c r="K1057" s="644">
        <v>353465.49</v>
      </c>
      <c r="L1057" s="644">
        <v>2.1</v>
      </c>
      <c r="M1057" s="644">
        <v>16831.689999999999</v>
      </c>
      <c r="N1057" s="644">
        <v>12</v>
      </c>
      <c r="O1057" s="644">
        <v>171128.4</v>
      </c>
      <c r="P1057" s="632">
        <v>1.0167036108673579</v>
      </c>
      <c r="Q1057" s="645">
        <v>14260.699999999999</v>
      </c>
    </row>
    <row r="1058" spans="1:17" ht="14.4" customHeight="1" x14ac:dyDescent="0.3">
      <c r="A1058" s="626" t="s">
        <v>1903</v>
      </c>
      <c r="B1058" s="627" t="s">
        <v>1424</v>
      </c>
      <c r="C1058" s="627" t="s">
        <v>1402</v>
      </c>
      <c r="D1058" s="627" t="s">
        <v>1633</v>
      </c>
      <c r="E1058" s="627" t="s">
        <v>1634</v>
      </c>
      <c r="F1058" s="644">
        <v>14</v>
      </c>
      <c r="G1058" s="644">
        <v>92219.819999999992</v>
      </c>
      <c r="H1058" s="644">
        <v>1</v>
      </c>
      <c r="I1058" s="644">
        <v>6587.1299999999992</v>
      </c>
      <c r="J1058" s="644">
        <v>22</v>
      </c>
      <c r="K1058" s="644">
        <v>139015.98000000004</v>
      </c>
      <c r="L1058" s="644">
        <v>1.5074414588967973</v>
      </c>
      <c r="M1058" s="644">
        <v>6318.9081818181839</v>
      </c>
      <c r="N1058" s="644">
        <v>30</v>
      </c>
      <c r="O1058" s="644">
        <v>105146.23</v>
      </c>
      <c r="P1058" s="632">
        <v>1.1401695427295349</v>
      </c>
      <c r="Q1058" s="645">
        <v>3504.8743333333332</v>
      </c>
    </row>
    <row r="1059" spans="1:17" ht="14.4" customHeight="1" x14ac:dyDescent="0.3">
      <c r="A1059" s="626" t="s">
        <v>1903</v>
      </c>
      <c r="B1059" s="627" t="s">
        <v>1424</v>
      </c>
      <c r="C1059" s="627" t="s">
        <v>1402</v>
      </c>
      <c r="D1059" s="627" t="s">
        <v>1456</v>
      </c>
      <c r="E1059" s="627" t="s">
        <v>1457</v>
      </c>
      <c r="F1059" s="644"/>
      <c r="G1059" s="644"/>
      <c r="H1059" s="644"/>
      <c r="I1059" s="644"/>
      <c r="J1059" s="644"/>
      <c r="K1059" s="644"/>
      <c r="L1059" s="644"/>
      <c r="M1059" s="644"/>
      <c r="N1059" s="644">
        <v>1</v>
      </c>
      <c r="O1059" s="644">
        <v>1726.4</v>
      </c>
      <c r="P1059" s="632"/>
      <c r="Q1059" s="645">
        <v>1726.4</v>
      </c>
    </row>
    <row r="1060" spans="1:17" ht="14.4" customHeight="1" x14ac:dyDescent="0.3">
      <c r="A1060" s="626" t="s">
        <v>1903</v>
      </c>
      <c r="B1060" s="627" t="s">
        <v>1424</v>
      </c>
      <c r="C1060" s="627" t="s">
        <v>1402</v>
      </c>
      <c r="D1060" s="627" t="s">
        <v>1866</v>
      </c>
      <c r="E1060" s="627" t="s">
        <v>1867</v>
      </c>
      <c r="F1060" s="644">
        <v>12</v>
      </c>
      <c r="G1060" s="644">
        <v>971236.8</v>
      </c>
      <c r="H1060" s="644">
        <v>1</v>
      </c>
      <c r="I1060" s="644">
        <v>80936.400000000009</v>
      </c>
      <c r="J1060" s="644">
        <v>22</v>
      </c>
      <c r="K1060" s="644">
        <v>1780600.7999999998</v>
      </c>
      <c r="L1060" s="644">
        <v>1.833333333333333</v>
      </c>
      <c r="M1060" s="644">
        <v>80936.399999999994</v>
      </c>
      <c r="N1060" s="644">
        <v>27</v>
      </c>
      <c r="O1060" s="644">
        <v>1833937.2000000002</v>
      </c>
      <c r="P1060" s="632">
        <v>1.8882492920367104</v>
      </c>
      <c r="Q1060" s="645">
        <v>67923.600000000006</v>
      </c>
    </row>
    <row r="1061" spans="1:17" ht="14.4" customHeight="1" x14ac:dyDescent="0.3">
      <c r="A1061" s="626" t="s">
        <v>1903</v>
      </c>
      <c r="B1061" s="627" t="s">
        <v>1424</v>
      </c>
      <c r="C1061" s="627" t="s">
        <v>1402</v>
      </c>
      <c r="D1061" s="627" t="s">
        <v>1906</v>
      </c>
      <c r="E1061" s="627" t="s">
        <v>1907</v>
      </c>
      <c r="F1061" s="644">
        <v>4</v>
      </c>
      <c r="G1061" s="644">
        <v>52262.16</v>
      </c>
      <c r="H1061" s="644">
        <v>1</v>
      </c>
      <c r="I1061" s="644">
        <v>13065.54</v>
      </c>
      <c r="J1061" s="644"/>
      <c r="K1061" s="644"/>
      <c r="L1061" s="644"/>
      <c r="M1061" s="644"/>
      <c r="N1061" s="644"/>
      <c r="O1061" s="644"/>
      <c r="P1061" s="632"/>
      <c r="Q1061" s="645"/>
    </row>
    <row r="1062" spans="1:17" ht="14.4" customHeight="1" x14ac:dyDescent="0.3">
      <c r="A1062" s="626" t="s">
        <v>1903</v>
      </c>
      <c r="B1062" s="627" t="s">
        <v>1424</v>
      </c>
      <c r="C1062" s="627" t="s">
        <v>1402</v>
      </c>
      <c r="D1062" s="627" t="s">
        <v>1639</v>
      </c>
      <c r="E1062" s="627" t="s">
        <v>1640</v>
      </c>
      <c r="F1062" s="644">
        <v>6</v>
      </c>
      <c r="G1062" s="644">
        <v>26160</v>
      </c>
      <c r="H1062" s="644">
        <v>1</v>
      </c>
      <c r="I1062" s="644">
        <v>4360</v>
      </c>
      <c r="J1062" s="644">
        <v>1</v>
      </c>
      <c r="K1062" s="644">
        <v>3990.39</v>
      </c>
      <c r="L1062" s="644">
        <v>0.15253784403669723</v>
      </c>
      <c r="M1062" s="644">
        <v>3990.39</v>
      </c>
      <c r="N1062" s="644"/>
      <c r="O1062" s="644"/>
      <c r="P1062" s="632"/>
      <c r="Q1062" s="645"/>
    </row>
    <row r="1063" spans="1:17" ht="14.4" customHeight="1" x14ac:dyDescent="0.3">
      <c r="A1063" s="626" t="s">
        <v>1903</v>
      </c>
      <c r="B1063" s="627" t="s">
        <v>1424</v>
      </c>
      <c r="C1063" s="627" t="s">
        <v>1402</v>
      </c>
      <c r="D1063" s="627" t="s">
        <v>1641</v>
      </c>
      <c r="E1063" s="627" t="s">
        <v>1642</v>
      </c>
      <c r="F1063" s="644">
        <v>7</v>
      </c>
      <c r="G1063" s="644">
        <v>2666.0200000000004</v>
      </c>
      <c r="H1063" s="644">
        <v>1</v>
      </c>
      <c r="I1063" s="644">
        <v>380.86000000000007</v>
      </c>
      <c r="J1063" s="644">
        <v>3</v>
      </c>
      <c r="K1063" s="644">
        <v>1142.58</v>
      </c>
      <c r="L1063" s="644">
        <v>0.42857142857142849</v>
      </c>
      <c r="M1063" s="644">
        <v>380.85999999999996</v>
      </c>
      <c r="N1063" s="644">
        <v>3</v>
      </c>
      <c r="O1063" s="644">
        <v>1142.58</v>
      </c>
      <c r="P1063" s="632">
        <v>0.42857142857142849</v>
      </c>
      <c r="Q1063" s="645">
        <v>380.85999999999996</v>
      </c>
    </row>
    <row r="1064" spans="1:17" ht="14.4" customHeight="1" x14ac:dyDescent="0.3">
      <c r="A1064" s="626" t="s">
        <v>1903</v>
      </c>
      <c r="B1064" s="627" t="s">
        <v>1424</v>
      </c>
      <c r="C1064" s="627" t="s">
        <v>1402</v>
      </c>
      <c r="D1064" s="627" t="s">
        <v>1872</v>
      </c>
      <c r="E1064" s="627" t="s">
        <v>1873</v>
      </c>
      <c r="F1064" s="644">
        <v>4</v>
      </c>
      <c r="G1064" s="644">
        <v>85472</v>
      </c>
      <c r="H1064" s="644">
        <v>1</v>
      </c>
      <c r="I1064" s="644">
        <v>21368</v>
      </c>
      <c r="J1064" s="644">
        <v>1</v>
      </c>
      <c r="K1064" s="644">
        <v>21368</v>
      </c>
      <c r="L1064" s="644">
        <v>0.25</v>
      </c>
      <c r="M1064" s="644">
        <v>21368</v>
      </c>
      <c r="N1064" s="644">
        <v>15</v>
      </c>
      <c r="O1064" s="644">
        <v>274060.80000000005</v>
      </c>
      <c r="P1064" s="632">
        <v>3.2064395357543996</v>
      </c>
      <c r="Q1064" s="645">
        <v>18270.720000000005</v>
      </c>
    </row>
    <row r="1065" spans="1:17" ht="14.4" customHeight="1" x14ac:dyDescent="0.3">
      <c r="A1065" s="626" t="s">
        <v>1903</v>
      </c>
      <c r="B1065" s="627" t="s">
        <v>1424</v>
      </c>
      <c r="C1065" s="627" t="s">
        <v>1402</v>
      </c>
      <c r="D1065" s="627" t="s">
        <v>1874</v>
      </c>
      <c r="E1065" s="627" t="s">
        <v>1875</v>
      </c>
      <c r="F1065" s="644">
        <v>8</v>
      </c>
      <c r="G1065" s="644">
        <v>88124</v>
      </c>
      <c r="H1065" s="644">
        <v>1</v>
      </c>
      <c r="I1065" s="644">
        <v>11015.5</v>
      </c>
      <c r="J1065" s="644">
        <v>4</v>
      </c>
      <c r="K1065" s="644">
        <v>44062</v>
      </c>
      <c r="L1065" s="644">
        <v>0.5</v>
      </c>
      <c r="M1065" s="644">
        <v>11015.5</v>
      </c>
      <c r="N1065" s="644">
        <v>9</v>
      </c>
      <c r="O1065" s="644">
        <v>99139.5</v>
      </c>
      <c r="P1065" s="632">
        <v>1.125</v>
      </c>
      <c r="Q1065" s="645">
        <v>11015.5</v>
      </c>
    </row>
    <row r="1066" spans="1:17" ht="14.4" customHeight="1" x14ac:dyDescent="0.3">
      <c r="A1066" s="626" t="s">
        <v>1903</v>
      </c>
      <c r="B1066" s="627" t="s">
        <v>1424</v>
      </c>
      <c r="C1066" s="627" t="s">
        <v>1402</v>
      </c>
      <c r="D1066" s="627" t="s">
        <v>1908</v>
      </c>
      <c r="E1066" s="627" t="s">
        <v>1909</v>
      </c>
      <c r="F1066" s="644">
        <v>1</v>
      </c>
      <c r="G1066" s="644">
        <v>30135</v>
      </c>
      <c r="H1066" s="644">
        <v>1</v>
      </c>
      <c r="I1066" s="644">
        <v>30135</v>
      </c>
      <c r="J1066" s="644">
        <v>1</v>
      </c>
      <c r="K1066" s="644">
        <v>30135</v>
      </c>
      <c r="L1066" s="644">
        <v>1</v>
      </c>
      <c r="M1066" s="644">
        <v>30135</v>
      </c>
      <c r="N1066" s="644"/>
      <c r="O1066" s="644"/>
      <c r="P1066" s="632"/>
      <c r="Q1066" s="645"/>
    </row>
    <row r="1067" spans="1:17" ht="14.4" customHeight="1" x14ac:dyDescent="0.3">
      <c r="A1067" s="626" t="s">
        <v>1903</v>
      </c>
      <c r="B1067" s="627" t="s">
        <v>1424</v>
      </c>
      <c r="C1067" s="627" t="s">
        <v>1402</v>
      </c>
      <c r="D1067" s="627" t="s">
        <v>1750</v>
      </c>
      <c r="E1067" s="627" t="s">
        <v>1751</v>
      </c>
      <c r="F1067" s="644"/>
      <c r="G1067" s="644"/>
      <c r="H1067" s="644"/>
      <c r="I1067" s="644"/>
      <c r="J1067" s="644"/>
      <c r="K1067" s="644"/>
      <c r="L1067" s="644"/>
      <c r="M1067" s="644"/>
      <c r="N1067" s="644">
        <v>1</v>
      </c>
      <c r="O1067" s="644">
        <v>310</v>
      </c>
      <c r="P1067" s="632"/>
      <c r="Q1067" s="645">
        <v>310</v>
      </c>
    </row>
    <row r="1068" spans="1:17" ht="14.4" customHeight="1" x14ac:dyDescent="0.3">
      <c r="A1068" s="626" t="s">
        <v>1903</v>
      </c>
      <c r="B1068" s="627" t="s">
        <v>1424</v>
      </c>
      <c r="C1068" s="627" t="s">
        <v>1402</v>
      </c>
      <c r="D1068" s="627" t="s">
        <v>1781</v>
      </c>
      <c r="E1068" s="627" t="s">
        <v>1710</v>
      </c>
      <c r="F1068" s="644">
        <v>3</v>
      </c>
      <c r="G1068" s="644">
        <v>25609.649999999998</v>
      </c>
      <c r="H1068" s="644">
        <v>1</v>
      </c>
      <c r="I1068" s="644">
        <v>8536.5499999999993</v>
      </c>
      <c r="J1068" s="644">
        <v>2</v>
      </c>
      <c r="K1068" s="644">
        <v>17073.099999999999</v>
      </c>
      <c r="L1068" s="644">
        <v>0.66666666666666663</v>
      </c>
      <c r="M1068" s="644">
        <v>8536.5499999999993</v>
      </c>
      <c r="N1068" s="644"/>
      <c r="O1068" s="644"/>
      <c r="P1068" s="632"/>
      <c r="Q1068" s="645"/>
    </row>
    <row r="1069" spans="1:17" ht="14.4" customHeight="1" x14ac:dyDescent="0.3">
      <c r="A1069" s="626" t="s">
        <v>1903</v>
      </c>
      <c r="B1069" s="627" t="s">
        <v>1424</v>
      </c>
      <c r="C1069" s="627" t="s">
        <v>1402</v>
      </c>
      <c r="D1069" s="627" t="s">
        <v>1910</v>
      </c>
      <c r="E1069" s="627" t="s">
        <v>1911</v>
      </c>
      <c r="F1069" s="644">
        <v>3</v>
      </c>
      <c r="G1069" s="644">
        <v>96600</v>
      </c>
      <c r="H1069" s="644">
        <v>1</v>
      </c>
      <c r="I1069" s="644">
        <v>32200</v>
      </c>
      <c r="J1069" s="644"/>
      <c r="K1069" s="644"/>
      <c r="L1069" s="644"/>
      <c r="M1069" s="644"/>
      <c r="N1069" s="644"/>
      <c r="O1069" s="644"/>
      <c r="P1069" s="632"/>
      <c r="Q1069" s="645"/>
    </row>
    <row r="1070" spans="1:17" ht="14.4" customHeight="1" x14ac:dyDescent="0.3">
      <c r="A1070" s="626" t="s">
        <v>1903</v>
      </c>
      <c r="B1070" s="627" t="s">
        <v>1424</v>
      </c>
      <c r="C1070" s="627" t="s">
        <v>1402</v>
      </c>
      <c r="D1070" s="627" t="s">
        <v>1649</v>
      </c>
      <c r="E1070" s="627" t="s">
        <v>1650</v>
      </c>
      <c r="F1070" s="644"/>
      <c r="G1070" s="644"/>
      <c r="H1070" s="644"/>
      <c r="I1070" s="644"/>
      <c r="J1070" s="644"/>
      <c r="K1070" s="644"/>
      <c r="L1070" s="644"/>
      <c r="M1070" s="644"/>
      <c r="N1070" s="644">
        <v>1</v>
      </c>
      <c r="O1070" s="644">
        <v>1932.09</v>
      </c>
      <c r="P1070" s="632"/>
      <c r="Q1070" s="645">
        <v>1932.09</v>
      </c>
    </row>
    <row r="1071" spans="1:17" ht="14.4" customHeight="1" x14ac:dyDescent="0.3">
      <c r="A1071" s="626" t="s">
        <v>1903</v>
      </c>
      <c r="B1071" s="627" t="s">
        <v>1424</v>
      </c>
      <c r="C1071" s="627" t="s">
        <v>1402</v>
      </c>
      <c r="D1071" s="627" t="s">
        <v>1878</v>
      </c>
      <c r="E1071" s="627" t="s">
        <v>1879</v>
      </c>
      <c r="F1071" s="644">
        <v>1</v>
      </c>
      <c r="G1071" s="644">
        <v>8276.4</v>
      </c>
      <c r="H1071" s="644">
        <v>1</v>
      </c>
      <c r="I1071" s="644">
        <v>8276.4</v>
      </c>
      <c r="J1071" s="644"/>
      <c r="K1071" s="644"/>
      <c r="L1071" s="644"/>
      <c r="M1071" s="644"/>
      <c r="N1071" s="644"/>
      <c r="O1071" s="644"/>
      <c r="P1071" s="632"/>
      <c r="Q1071" s="645"/>
    </row>
    <row r="1072" spans="1:17" ht="14.4" customHeight="1" x14ac:dyDescent="0.3">
      <c r="A1072" s="626" t="s">
        <v>1903</v>
      </c>
      <c r="B1072" s="627" t="s">
        <v>1424</v>
      </c>
      <c r="C1072" s="627" t="s">
        <v>1402</v>
      </c>
      <c r="D1072" s="627" t="s">
        <v>1880</v>
      </c>
      <c r="E1072" s="627" t="s">
        <v>1881</v>
      </c>
      <c r="F1072" s="644"/>
      <c r="G1072" s="644"/>
      <c r="H1072" s="644"/>
      <c r="I1072" s="644"/>
      <c r="J1072" s="644"/>
      <c r="K1072" s="644"/>
      <c r="L1072" s="644"/>
      <c r="M1072" s="644"/>
      <c r="N1072" s="644">
        <v>1</v>
      </c>
      <c r="O1072" s="644">
        <v>7840.8</v>
      </c>
      <c r="P1072" s="632"/>
      <c r="Q1072" s="645">
        <v>7840.8</v>
      </c>
    </row>
    <row r="1073" spans="1:17" ht="14.4" customHeight="1" x14ac:dyDescent="0.3">
      <c r="A1073" s="626" t="s">
        <v>1903</v>
      </c>
      <c r="B1073" s="627" t="s">
        <v>1424</v>
      </c>
      <c r="C1073" s="627" t="s">
        <v>1402</v>
      </c>
      <c r="D1073" s="627" t="s">
        <v>1886</v>
      </c>
      <c r="E1073" s="627" t="s">
        <v>1887</v>
      </c>
      <c r="F1073" s="644"/>
      <c r="G1073" s="644"/>
      <c r="H1073" s="644"/>
      <c r="I1073" s="644"/>
      <c r="J1073" s="644"/>
      <c r="K1073" s="644"/>
      <c r="L1073" s="644"/>
      <c r="M1073" s="644"/>
      <c r="N1073" s="644">
        <v>3</v>
      </c>
      <c r="O1073" s="644">
        <v>33030</v>
      </c>
      <c r="P1073" s="632"/>
      <c r="Q1073" s="645">
        <v>11010</v>
      </c>
    </row>
    <row r="1074" spans="1:17" ht="14.4" customHeight="1" x14ac:dyDescent="0.3">
      <c r="A1074" s="626" t="s">
        <v>1903</v>
      </c>
      <c r="B1074" s="627" t="s">
        <v>1424</v>
      </c>
      <c r="C1074" s="627" t="s">
        <v>1402</v>
      </c>
      <c r="D1074" s="627" t="s">
        <v>1841</v>
      </c>
      <c r="E1074" s="627" t="s">
        <v>1842</v>
      </c>
      <c r="F1074" s="644"/>
      <c r="G1074" s="644"/>
      <c r="H1074" s="644"/>
      <c r="I1074" s="644"/>
      <c r="J1074" s="644">
        <v>4</v>
      </c>
      <c r="K1074" s="644">
        <v>19428</v>
      </c>
      <c r="L1074" s="644"/>
      <c r="M1074" s="644">
        <v>4857</v>
      </c>
      <c r="N1074" s="644"/>
      <c r="O1074" s="644"/>
      <c r="P1074" s="632"/>
      <c r="Q1074" s="645"/>
    </row>
    <row r="1075" spans="1:17" ht="14.4" customHeight="1" x14ac:dyDescent="0.3">
      <c r="A1075" s="626" t="s">
        <v>1903</v>
      </c>
      <c r="B1075" s="627" t="s">
        <v>1424</v>
      </c>
      <c r="C1075" s="627" t="s">
        <v>1402</v>
      </c>
      <c r="D1075" s="627" t="s">
        <v>1882</v>
      </c>
      <c r="E1075" s="627" t="s">
        <v>1883</v>
      </c>
      <c r="F1075" s="644"/>
      <c r="G1075" s="644"/>
      <c r="H1075" s="644"/>
      <c r="I1075" s="644"/>
      <c r="J1075" s="644">
        <v>5</v>
      </c>
      <c r="K1075" s="644">
        <v>6783</v>
      </c>
      <c r="L1075" s="644"/>
      <c r="M1075" s="644">
        <v>1356.6</v>
      </c>
      <c r="N1075" s="644">
        <v>4</v>
      </c>
      <c r="O1075" s="644">
        <v>5426.4</v>
      </c>
      <c r="P1075" s="632"/>
      <c r="Q1075" s="645">
        <v>1356.6</v>
      </c>
    </row>
    <row r="1076" spans="1:17" ht="14.4" customHeight="1" x14ac:dyDescent="0.3">
      <c r="A1076" s="626" t="s">
        <v>1903</v>
      </c>
      <c r="B1076" s="627" t="s">
        <v>1424</v>
      </c>
      <c r="C1076" s="627" t="s">
        <v>1402</v>
      </c>
      <c r="D1076" s="627" t="s">
        <v>1912</v>
      </c>
      <c r="E1076" s="627" t="s">
        <v>1913</v>
      </c>
      <c r="F1076" s="644"/>
      <c r="G1076" s="644"/>
      <c r="H1076" s="644"/>
      <c r="I1076" s="644"/>
      <c r="J1076" s="644"/>
      <c r="K1076" s="644"/>
      <c r="L1076" s="644"/>
      <c r="M1076" s="644"/>
      <c r="N1076" s="644">
        <v>2</v>
      </c>
      <c r="O1076" s="644">
        <v>19636</v>
      </c>
      <c r="P1076" s="632"/>
      <c r="Q1076" s="645">
        <v>9818</v>
      </c>
    </row>
    <row r="1077" spans="1:17" ht="14.4" customHeight="1" x14ac:dyDescent="0.3">
      <c r="A1077" s="626" t="s">
        <v>1903</v>
      </c>
      <c r="B1077" s="627" t="s">
        <v>1424</v>
      </c>
      <c r="C1077" s="627" t="s">
        <v>1407</v>
      </c>
      <c r="D1077" s="627" t="s">
        <v>1462</v>
      </c>
      <c r="E1077" s="627" t="s">
        <v>1463</v>
      </c>
      <c r="F1077" s="644">
        <v>2</v>
      </c>
      <c r="G1077" s="644">
        <v>74</v>
      </c>
      <c r="H1077" s="644">
        <v>1</v>
      </c>
      <c r="I1077" s="644">
        <v>37</v>
      </c>
      <c r="J1077" s="644">
        <v>2</v>
      </c>
      <c r="K1077" s="644">
        <v>74</v>
      </c>
      <c r="L1077" s="644">
        <v>1</v>
      </c>
      <c r="M1077" s="644">
        <v>37</v>
      </c>
      <c r="N1077" s="644"/>
      <c r="O1077" s="644"/>
      <c r="P1077" s="632"/>
      <c r="Q1077" s="645"/>
    </row>
    <row r="1078" spans="1:17" ht="14.4" customHeight="1" x14ac:dyDescent="0.3">
      <c r="A1078" s="626" t="s">
        <v>1903</v>
      </c>
      <c r="B1078" s="627" t="s">
        <v>1424</v>
      </c>
      <c r="C1078" s="627" t="s">
        <v>1407</v>
      </c>
      <c r="D1078" s="627" t="s">
        <v>1464</v>
      </c>
      <c r="E1078" s="627" t="s">
        <v>1465</v>
      </c>
      <c r="F1078" s="644">
        <v>2</v>
      </c>
      <c r="G1078" s="644">
        <v>426</v>
      </c>
      <c r="H1078" s="644">
        <v>1</v>
      </c>
      <c r="I1078" s="644">
        <v>213</v>
      </c>
      <c r="J1078" s="644">
        <v>2</v>
      </c>
      <c r="K1078" s="644">
        <v>428</v>
      </c>
      <c r="L1078" s="644">
        <v>1.0046948356807512</v>
      </c>
      <c r="M1078" s="644">
        <v>214</v>
      </c>
      <c r="N1078" s="644">
        <v>1</v>
      </c>
      <c r="O1078" s="644">
        <v>215</v>
      </c>
      <c r="P1078" s="632">
        <v>0.50469483568075113</v>
      </c>
      <c r="Q1078" s="645">
        <v>215</v>
      </c>
    </row>
    <row r="1079" spans="1:17" ht="14.4" customHeight="1" x14ac:dyDescent="0.3">
      <c r="A1079" s="626" t="s">
        <v>1903</v>
      </c>
      <c r="B1079" s="627" t="s">
        <v>1424</v>
      </c>
      <c r="C1079" s="627" t="s">
        <v>1407</v>
      </c>
      <c r="D1079" s="627" t="s">
        <v>1466</v>
      </c>
      <c r="E1079" s="627" t="s">
        <v>1467</v>
      </c>
      <c r="F1079" s="644">
        <v>15</v>
      </c>
      <c r="G1079" s="644">
        <v>2325</v>
      </c>
      <c r="H1079" s="644">
        <v>1</v>
      </c>
      <c r="I1079" s="644">
        <v>155</v>
      </c>
      <c r="J1079" s="644">
        <v>12</v>
      </c>
      <c r="K1079" s="644">
        <v>1860</v>
      </c>
      <c r="L1079" s="644">
        <v>0.8</v>
      </c>
      <c r="M1079" s="644">
        <v>155</v>
      </c>
      <c r="N1079" s="644">
        <v>10</v>
      </c>
      <c r="O1079" s="644">
        <v>1560</v>
      </c>
      <c r="P1079" s="632">
        <v>0.67096774193548392</v>
      </c>
      <c r="Q1079" s="645">
        <v>156</v>
      </c>
    </row>
    <row r="1080" spans="1:17" ht="14.4" customHeight="1" x14ac:dyDescent="0.3">
      <c r="A1080" s="626" t="s">
        <v>1903</v>
      </c>
      <c r="B1080" s="627" t="s">
        <v>1424</v>
      </c>
      <c r="C1080" s="627" t="s">
        <v>1407</v>
      </c>
      <c r="D1080" s="627" t="s">
        <v>1468</v>
      </c>
      <c r="E1080" s="627" t="s">
        <v>1469</v>
      </c>
      <c r="F1080" s="644">
        <v>42</v>
      </c>
      <c r="G1080" s="644">
        <v>7854</v>
      </c>
      <c r="H1080" s="644">
        <v>1</v>
      </c>
      <c r="I1080" s="644">
        <v>187</v>
      </c>
      <c r="J1080" s="644">
        <v>55</v>
      </c>
      <c r="K1080" s="644">
        <v>10285</v>
      </c>
      <c r="L1080" s="644">
        <v>1.3095238095238095</v>
      </c>
      <c r="M1080" s="644">
        <v>187</v>
      </c>
      <c r="N1080" s="644">
        <v>33</v>
      </c>
      <c r="O1080" s="644">
        <v>6204</v>
      </c>
      <c r="P1080" s="632">
        <v>0.78991596638655459</v>
      </c>
      <c r="Q1080" s="645">
        <v>188</v>
      </c>
    </row>
    <row r="1081" spans="1:17" ht="14.4" customHeight="1" x14ac:dyDescent="0.3">
      <c r="A1081" s="626" t="s">
        <v>1903</v>
      </c>
      <c r="B1081" s="627" t="s">
        <v>1424</v>
      </c>
      <c r="C1081" s="627" t="s">
        <v>1407</v>
      </c>
      <c r="D1081" s="627" t="s">
        <v>1470</v>
      </c>
      <c r="E1081" s="627" t="s">
        <v>1471</v>
      </c>
      <c r="F1081" s="644">
        <v>25</v>
      </c>
      <c r="G1081" s="644">
        <v>3200</v>
      </c>
      <c r="H1081" s="644">
        <v>1</v>
      </c>
      <c r="I1081" s="644">
        <v>128</v>
      </c>
      <c r="J1081" s="644">
        <v>24</v>
      </c>
      <c r="K1081" s="644">
        <v>3072</v>
      </c>
      <c r="L1081" s="644">
        <v>0.96</v>
      </c>
      <c r="M1081" s="644">
        <v>128</v>
      </c>
      <c r="N1081" s="644">
        <v>18</v>
      </c>
      <c r="O1081" s="644">
        <v>2322</v>
      </c>
      <c r="P1081" s="632">
        <v>0.72562499999999996</v>
      </c>
      <c r="Q1081" s="645">
        <v>129</v>
      </c>
    </row>
    <row r="1082" spans="1:17" ht="14.4" customHeight="1" x14ac:dyDescent="0.3">
      <c r="A1082" s="626" t="s">
        <v>1903</v>
      </c>
      <c r="B1082" s="627" t="s">
        <v>1424</v>
      </c>
      <c r="C1082" s="627" t="s">
        <v>1407</v>
      </c>
      <c r="D1082" s="627" t="s">
        <v>1472</v>
      </c>
      <c r="E1082" s="627" t="s">
        <v>1473</v>
      </c>
      <c r="F1082" s="644">
        <v>27</v>
      </c>
      <c r="G1082" s="644">
        <v>6021</v>
      </c>
      <c r="H1082" s="644">
        <v>1</v>
      </c>
      <c r="I1082" s="644">
        <v>223</v>
      </c>
      <c r="J1082" s="644">
        <v>11</v>
      </c>
      <c r="K1082" s="644">
        <v>2464</v>
      </c>
      <c r="L1082" s="644">
        <v>0.40923434645407741</v>
      </c>
      <c r="M1082" s="644">
        <v>224</v>
      </c>
      <c r="N1082" s="644">
        <v>16</v>
      </c>
      <c r="O1082" s="644">
        <v>3600</v>
      </c>
      <c r="P1082" s="632">
        <v>0.59790732436472349</v>
      </c>
      <c r="Q1082" s="645">
        <v>225</v>
      </c>
    </row>
    <row r="1083" spans="1:17" ht="14.4" customHeight="1" x14ac:dyDescent="0.3">
      <c r="A1083" s="626" t="s">
        <v>1903</v>
      </c>
      <c r="B1083" s="627" t="s">
        <v>1424</v>
      </c>
      <c r="C1083" s="627" t="s">
        <v>1407</v>
      </c>
      <c r="D1083" s="627" t="s">
        <v>1474</v>
      </c>
      <c r="E1083" s="627" t="s">
        <v>1475</v>
      </c>
      <c r="F1083" s="644">
        <v>1</v>
      </c>
      <c r="G1083" s="644">
        <v>223</v>
      </c>
      <c r="H1083" s="644">
        <v>1</v>
      </c>
      <c r="I1083" s="644">
        <v>223</v>
      </c>
      <c r="J1083" s="644"/>
      <c r="K1083" s="644"/>
      <c r="L1083" s="644"/>
      <c r="M1083" s="644"/>
      <c r="N1083" s="644">
        <v>2</v>
      </c>
      <c r="O1083" s="644">
        <v>450</v>
      </c>
      <c r="P1083" s="632">
        <v>2.0179372197309418</v>
      </c>
      <c r="Q1083" s="645">
        <v>225</v>
      </c>
    </row>
    <row r="1084" spans="1:17" ht="14.4" customHeight="1" x14ac:dyDescent="0.3">
      <c r="A1084" s="626" t="s">
        <v>1903</v>
      </c>
      <c r="B1084" s="627" t="s">
        <v>1424</v>
      </c>
      <c r="C1084" s="627" t="s">
        <v>1407</v>
      </c>
      <c r="D1084" s="627" t="s">
        <v>1478</v>
      </c>
      <c r="E1084" s="627" t="s">
        <v>1479</v>
      </c>
      <c r="F1084" s="644">
        <v>5</v>
      </c>
      <c r="G1084" s="644">
        <v>1125</v>
      </c>
      <c r="H1084" s="644">
        <v>1</v>
      </c>
      <c r="I1084" s="644">
        <v>225</v>
      </c>
      <c r="J1084" s="644">
        <v>8</v>
      </c>
      <c r="K1084" s="644">
        <v>1808</v>
      </c>
      <c r="L1084" s="644">
        <v>1.6071111111111112</v>
      </c>
      <c r="M1084" s="644">
        <v>226</v>
      </c>
      <c r="N1084" s="644">
        <v>6</v>
      </c>
      <c r="O1084" s="644">
        <v>1362</v>
      </c>
      <c r="P1084" s="632">
        <v>1.2106666666666666</v>
      </c>
      <c r="Q1084" s="645">
        <v>227</v>
      </c>
    </row>
    <row r="1085" spans="1:17" ht="14.4" customHeight="1" x14ac:dyDescent="0.3">
      <c r="A1085" s="626" t="s">
        <v>1903</v>
      </c>
      <c r="B1085" s="627" t="s">
        <v>1424</v>
      </c>
      <c r="C1085" s="627" t="s">
        <v>1407</v>
      </c>
      <c r="D1085" s="627" t="s">
        <v>1854</v>
      </c>
      <c r="E1085" s="627" t="s">
        <v>1855</v>
      </c>
      <c r="F1085" s="644">
        <v>1</v>
      </c>
      <c r="G1085" s="644">
        <v>13845</v>
      </c>
      <c r="H1085" s="644">
        <v>1</v>
      </c>
      <c r="I1085" s="644">
        <v>13845</v>
      </c>
      <c r="J1085" s="644">
        <v>2</v>
      </c>
      <c r="K1085" s="644">
        <v>27696</v>
      </c>
      <c r="L1085" s="644">
        <v>2.0004333694474541</v>
      </c>
      <c r="M1085" s="644">
        <v>13848</v>
      </c>
      <c r="N1085" s="644">
        <v>1</v>
      </c>
      <c r="O1085" s="644">
        <v>13862</v>
      </c>
      <c r="P1085" s="632">
        <v>1.0012278801011196</v>
      </c>
      <c r="Q1085" s="645">
        <v>13862</v>
      </c>
    </row>
    <row r="1086" spans="1:17" ht="14.4" customHeight="1" x14ac:dyDescent="0.3">
      <c r="A1086" s="626" t="s">
        <v>1903</v>
      </c>
      <c r="B1086" s="627" t="s">
        <v>1424</v>
      </c>
      <c r="C1086" s="627" t="s">
        <v>1407</v>
      </c>
      <c r="D1086" s="627" t="s">
        <v>1655</v>
      </c>
      <c r="E1086" s="627" t="s">
        <v>1656</v>
      </c>
      <c r="F1086" s="644">
        <v>13</v>
      </c>
      <c r="G1086" s="644">
        <v>54132</v>
      </c>
      <c r="H1086" s="644">
        <v>1</v>
      </c>
      <c r="I1086" s="644">
        <v>4164</v>
      </c>
      <c r="J1086" s="644">
        <v>19</v>
      </c>
      <c r="K1086" s="644">
        <v>79154</v>
      </c>
      <c r="L1086" s="644">
        <v>1.4622404492721495</v>
      </c>
      <c r="M1086" s="644">
        <v>4166</v>
      </c>
      <c r="N1086" s="644">
        <v>25</v>
      </c>
      <c r="O1086" s="644">
        <v>104325</v>
      </c>
      <c r="P1086" s="632">
        <v>1.9272334293948126</v>
      </c>
      <c r="Q1086" s="645">
        <v>4173</v>
      </c>
    </row>
    <row r="1087" spans="1:17" ht="14.4" customHeight="1" x14ac:dyDescent="0.3">
      <c r="A1087" s="626" t="s">
        <v>1903</v>
      </c>
      <c r="B1087" s="627" t="s">
        <v>1424</v>
      </c>
      <c r="C1087" s="627" t="s">
        <v>1407</v>
      </c>
      <c r="D1087" s="627" t="s">
        <v>1663</v>
      </c>
      <c r="E1087" s="627" t="s">
        <v>1664</v>
      </c>
      <c r="F1087" s="644">
        <v>32</v>
      </c>
      <c r="G1087" s="644">
        <v>123520</v>
      </c>
      <c r="H1087" s="644">
        <v>1</v>
      </c>
      <c r="I1087" s="644">
        <v>3860</v>
      </c>
      <c r="J1087" s="644">
        <v>46</v>
      </c>
      <c r="K1087" s="644">
        <v>177652</v>
      </c>
      <c r="L1087" s="644">
        <v>1.4382448186528498</v>
      </c>
      <c r="M1087" s="644">
        <v>3862</v>
      </c>
      <c r="N1087" s="644">
        <v>52</v>
      </c>
      <c r="O1087" s="644">
        <v>201084</v>
      </c>
      <c r="P1087" s="632">
        <v>1.6279468911917099</v>
      </c>
      <c r="Q1087" s="645">
        <v>3867</v>
      </c>
    </row>
    <row r="1088" spans="1:17" ht="14.4" customHeight="1" x14ac:dyDescent="0.3">
      <c r="A1088" s="626" t="s">
        <v>1903</v>
      </c>
      <c r="B1088" s="627" t="s">
        <v>1424</v>
      </c>
      <c r="C1088" s="627" t="s">
        <v>1407</v>
      </c>
      <c r="D1088" s="627" t="s">
        <v>1667</v>
      </c>
      <c r="E1088" s="627" t="s">
        <v>1668</v>
      </c>
      <c r="F1088" s="644">
        <v>6</v>
      </c>
      <c r="G1088" s="644">
        <v>47556</v>
      </c>
      <c r="H1088" s="644">
        <v>1</v>
      </c>
      <c r="I1088" s="644">
        <v>7926</v>
      </c>
      <c r="J1088" s="644">
        <v>3</v>
      </c>
      <c r="K1088" s="644">
        <v>23784</v>
      </c>
      <c r="L1088" s="644">
        <v>0.50012616704516777</v>
      </c>
      <c r="M1088" s="644">
        <v>7928</v>
      </c>
      <c r="N1088" s="644">
        <v>1</v>
      </c>
      <c r="O1088" s="644">
        <v>7938</v>
      </c>
      <c r="P1088" s="632">
        <v>0.16691900075700228</v>
      </c>
      <c r="Q1088" s="645">
        <v>7938</v>
      </c>
    </row>
    <row r="1089" spans="1:17" ht="14.4" customHeight="1" x14ac:dyDescent="0.3">
      <c r="A1089" s="626" t="s">
        <v>1903</v>
      </c>
      <c r="B1089" s="627" t="s">
        <v>1424</v>
      </c>
      <c r="C1089" s="627" t="s">
        <v>1407</v>
      </c>
      <c r="D1089" s="627" t="s">
        <v>1496</v>
      </c>
      <c r="E1089" s="627" t="s">
        <v>1497</v>
      </c>
      <c r="F1089" s="644">
        <v>4</v>
      </c>
      <c r="G1089" s="644">
        <v>5176</v>
      </c>
      <c r="H1089" s="644">
        <v>1</v>
      </c>
      <c r="I1089" s="644">
        <v>1294</v>
      </c>
      <c r="J1089" s="644"/>
      <c r="K1089" s="644"/>
      <c r="L1089" s="644"/>
      <c r="M1089" s="644"/>
      <c r="N1089" s="644">
        <v>3</v>
      </c>
      <c r="O1089" s="644">
        <v>3891</v>
      </c>
      <c r="P1089" s="632">
        <v>0.75173879443585778</v>
      </c>
      <c r="Q1089" s="645">
        <v>1297</v>
      </c>
    </row>
    <row r="1090" spans="1:17" ht="14.4" customHeight="1" x14ac:dyDescent="0.3">
      <c r="A1090" s="626" t="s">
        <v>1903</v>
      </c>
      <c r="B1090" s="627" t="s">
        <v>1424</v>
      </c>
      <c r="C1090" s="627" t="s">
        <v>1407</v>
      </c>
      <c r="D1090" s="627" t="s">
        <v>1498</v>
      </c>
      <c r="E1090" s="627" t="s">
        <v>1499</v>
      </c>
      <c r="F1090" s="644">
        <v>2</v>
      </c>
      <c r="G1090" s="644">
        <v>2356</v>
      </c>
      <c r="H1090" s="644">
        <v>1</v>
      </c>
      <c r="I1090" s="644">
        <v>1178</v>
      </c>
      <c r="J1090" s="644"/>
      <c r="K1090" s="644"/>
      <c r="L1090" s="644"/>
      <c r="M1090" s="644"/>
      <c r="N1090" s="644">
        <v>2</v>
      </c>
      <c r="O1090" s="644">
        <v>2360</v>
      </c>
      <c r="P1090" s="632">
        <v>1.0016977928692699</v>
      </c>
      <c r="Q1090" s="645">
        <v>1180</v>
      </c>
    </row>
    <row r="1091" spans="1:17" ht="14.4" customHeight="1" x14ac:dyDescent="0.3">
      <c r="A1091" s="626" t="s">
        <v>1903</v>
      </c>
      <c r="B1091" s="627" t="s">
        <v>1424</v>
      </c>
      <c r="C1091" s="627" t="s">
        <v>1407</v>
      </c>
      <c r="D1091" s="627" t="s">
        <v>1500</v>
      </c>
      <c r="E1091" s="627" t="s">
        <v>1501</v>
      </c>
      <c r="F1091" s="644">
        <v>289</v>
      </c>
      <c r="G1091" s="644">
        <v>1490373</v>
      </c>
      <c r="H1091" s="644">
        <v>1</v>
      </c>
      <c r="I1091" s="644">
        <v>5157</v>
      </c>
      <c r="J1091" s="644">
        <v>310</v>
      </c>
      <c r="K1091" s="644">
        <v>1598980</v>
      </c>
      <c r="L1091" s="644">
        <v>1.0728723614826623</v>
      </c>
      <c r="M1091" s="644">
        <v>5158</v>
      </c>
      <c r="N1091" s="644">
        <v>262</v>
      </c>
      <c r="O1091" s="644">
        <v>1352444</v>
      </c>
      <c r="P1091" s="632">
        <v>0.90745336905593432</v>
      </c>
      <c r="Q1091" s="645">
        <v>5162</v>
      </c>
    </row>
    <row r="1092" spans="1:17" ht="14.4" customHeight="1" x14ac:dyDescent="0.3">
      <c r="A1092" s="626" t="s">
        <v>1903</v>
      </c>
      <c r="B1092" s="627" t="s">
        <v>1424</v>
      </c>
      <c r="C1092" s="627" t="s">
        <v>1407</v>
      </c>
      <c r="D1092" s="627" t="s">
        <v>1504</v>
      </c>
      <c r="E1092" s="627" t="s">
        <v>1505</v>
      </c>
      <c r="F1092" s="644">
        <v>40</v>
      </c>
      <c r="G1092" s="644">
        <v>224800</v>
      </c>
      <c r="H1092" s="644">
        <v>1</v>
      </c>
      <c r="I1092" s="644">
        <v>5620</v>
      </c>
      <c r="J1092" s="644">
        <v>45</v>
      </c>
      <c r="K1092" s="644">
        <v>252945</v>
      </c>
      <c r="L1092" s="644">
        <v>1.1252001779359431</v>
      </c>
      <c r="M1092" s="644">
        <v>5621</v>
      </c>
      <c r="N1092" s="644">
        <v>33</v>
      </c>
      <c r="O1092" s="644">
        <v>185658</v>
      </c>
      <c r="P1092" s="632">
        <v>0.82588078291814948</v>
      </c>
      <c r="Q1092" s="645">
        <v>5626</v>
      </c>
    </row>
    <row r="1093" spans="1:17" ht="14.4" customHeight="1" x14ac:dyDescent="0.3">
      <c r="A1093" s="626" t="s">
        <v>1903</v>
      </c>
      <c r="B1093" s="627" t="s">
        <v>1424</v>
      </c>
      <c r="C1093" s="627" t="s">
        <v>1407</v>
      </c>
      <c r="D1093" s="627" t="s">
        <v>1673</v>
      </c>
      <c r="E1093" s="627" t="s">
        <v>1674</v>
      </c>
      <c r="F1093" s="644">
        <v>1</v>
      </c>
      <c r="G1093" s="644">
        <v>801</v>
      </c>
      <c r="H1093" s="644">
        <v>1</v>
      </c>
      <c r="I1093" s="644">
        <v>801</v>
      </c>
      <c r="J1093" s="644">
        <v>3</v>
      </c>
      <c r="K1093" s="644">
        <v>2406</v>
      </c>
      <c r="L1093" s="644">
        <v>3.0037453183520597</v>
      </c>
      <c r="M1093" s="644">
        <v>802</v>
      </c>
      <c r="N1093" s="644"/>
      <c r="O1093" s="644"/>
      <c r="P1093" s="632"/>
      <c r="Q1093" s="645"/>
    </row>
    <row r="1094" spans="1:17" ht="14.4" customHeight="1" x14ac:dyDescent="0.3">
      <c r="A1094" s="626" t="s">
        <v>1903</v>
      </c>
      <c r="B1094" s="627" t="s">
        <v>1424</v>
      </c>
      <c r="C1094" s="627" t="s">
        <v>1407</v>
      </c>
      <c r="D1094" s="627" t="s">
        <v>1508</v>
      </c>
      <c r="E1094" s="627" t="s">
        <v>1509</v>
      </c>
      <c r="F1094" s="644">
        <v>181</v>
      </c>
      <c r="G1094" s="644">
        <v>32037</v>
      </c>
      <c r="H1094" s="644">
        <v>1</v>
      </c>
      <c r="I1094" s="644">
        <v>177</v>
      </c>
      <c r="J1094" s="644">
        <v>206</v>
      </c>
      <c r="K1094" s="644">
        <v>36668</v>
      </c>
      <c r="L1094" s="644">
        <v>1.1445516121983956</v>
      </c>
      <c r="M1094" s="644">
        <v>178</v>
      </c>
      <c r="N1094" s="644">
        <v>224</v>
      </c>
      <c r="O1094" s="644">
        <v>40096</v>
      </c>
      <c r="P1094" s="632">
        <v>1.2515528919686612</v>
      </c>
      <c r="Q1094" s="645">
        <v>179</v>
      </c>
    </row>
    <row r="1095" spans="1:17" ht="14.4" customHeight="1" x14ac:dyDescent="0.3">
      <c r="A1095" s="626" t="s">
        <v>1903</v>
      </c>
      <c r="B1095" s="627" t="s">
        <v>1424</v>
      </c>
      <c r="C1095" s="627" t="s">
        <v>1407</v>
      </c>
      <c r="D1095" s="627" t="s">
        <v>1510</v>
      </c>
      <c r="E1095" s="627" t="s">
        <v>1511</v>
      </c>
      <c r="F1095" s="644">
        <v>168</v>
      </c>
      <c r="G1095" s="644">
        <v>344232</v>
      </c>
      <c r="H1095" s="644">
        <v>1</v>
      </c>
      <c r="I1095" s="644">
        <v>2049</v>
      </c>
      <c r="J1095" s="644">
        <v>191</v>
      </c>
      <c r="K1095" s="644">
        <v>391550</v>
      </c>
      <c r="L1095" s="644">
        <v>1.1374596202561063</v>
      </c>
      <c r="M1095" s="644">
        <v>2050</v>
      </c>
      <c r="N1095" s="644">
        <v>176</v>
      </c>
      <c r="O1095" s="644">
        <v>361328</v>
      </c>
      <c r="P1095" s="632">
        <v>1.0496641799716471</v>
      </c>
      <c r="Q1095" s="645">
        <v>2053</v>
      </c>
    </row>
    <row r="1096" spans="1:17" ht="14.4" customHeight="1" x14ac:dyDescent="0.3">
      <c r="A1096" s="626" t="s">
        <v>1903</v>
      </c>
      <c r="B1096" s="627" t="s">
        <v>1424</v>
      </c>
      <c r="C1096" s="627" t="s">
        <v>1407</v>
      </c>
      <c r="D1096" s="627" t="s">
        <v>1516</v>
      </c>
      <c r="E1096" s="627" t="s">
        <v>1517</v>
      </c>
      <c r="F1096" s="644">
        <v>22</v>
      </c>
      <c r="G1096" s="644">
        <v>60214</v>
      </c>
      <c r="H1096" s="644">
        <v>1</v>
      </c>
      <c r="I1096" s="644">
        <v>2737</v>
      </c>
      <c r="J1096" s="644">
        <v>28</v>
      </c>
      <c r="K1096" s="644">
        <v>76636</v>
      </c>
      <c r="L1096" s="644">
        <v>1.2727272727272727</v>
      </c>
      <c r="M1096" s="644">
        <v>2737</v>
      </c>
      <c r="N1096" s="644">
        <v>21</v>
      </c>
      <c r="O1096" s="644">
        <v>57540</v>
      </c>
      <c r="P1096" s="632">
        <v>0.95559172285514993</v>
      </c>
      <c r="Q1096" s="645">
        <v>2740</v>
      </c>
    </row>
    <row r="1097" spans="1:17" ht="14.4" customHeight="1" x14ac:dyDescent="0.3">
      <c r="A1097" s="626" t="s">
        <v>1903</v>
      </c>
      <c r="B1097" s="627" t="s">
        <v>1424</v>
      </c>
      <c r="C1097" s="627" t="s">
        <v>1407</v>
      </c>
      <c r="D1097" s="627" t="s">
        <v>1518</v>
      </c>
      <c r="E1097" s="627" t="s">
        <v>1519</v>
      </c>
      <c r="F1097" s="644"/>
      <c r="G1097" s="644"/>
      <c r="H1097" s="644"/>
      <c r="I1097" s="644"/>
      <c r="J1097" s="644">
        <v>1</v>
      </c>
      <c r="K1097" s="644">
        <v>5270</v>
      </c>
      <c r="L1097" s="644"/>
      <c r="M1097" s="644">
        <v>5270</v>
      </c>
      <c r="N1097" s="644">
        <v>1</v>
      </c>
      <c r="O1097" s="644">
        <v>5274</v>
      </c>
      <c r="P1097" s="632"/>
      <c r="Q1097" s="645">
        <v>5274</v>
      </c>
    </row>
    <row r="1098" spans="1:17" ht="14.4" customHeight="1" x14ac:dyDescent="0.3">
      <c r="A1098" s="626" t="s">
        <v>1903</v>
      </c>
      <c r="B1098" s="627" t="s">
        <v>1424</v>
      </c>
      <c r="C1098" s="627" t="s">
        <v>1407</v>
      </c>
      <c r="D1098" s="627" t="s">
        <v>1730</v>
      </c>
      <c r="E1098" s="627" t="s">
        <v>1731</v>
      </c>
      <c r="F1098" s="644">
        <v>14</v>
      </c>
      <c r="G1098" s="644">
        <v>29582</v>
      </c>
      <c r="H1098" s="644">
        <v>1</v>
      </c>
      <c r="I1098" s="644">
        <v>2113</v>
      </c>
      <c r="J1098" s="644">
        <v>2</v>
      </c>
      <c r="K1098" s="644">
        <v>4228</v>
      </c>
      <c r="L1098" s="644">
        <v>0.1429247515380975</v>
      </c>
      <c r="M1098" s="644">
        <v>2114</v>
      </c>
      <c r="N1098" s="644"/>
      <c r="O1098" s="644"/>
      <c r="P1098" s="632"/>
      <c r="Q1098" s="645"/>
    </row>
    <row r="1099" spans="1:17" ht="14.4" customHeight="1" x14ac:dyDescent="0.3">
      <c r="A1099" s="626" t="s">
        <v>1903</v>
      </c>
      <c r="B1099" s="627" t="s">
        <v>1424</v>
      </c>
      <c r="C1099" s="627" t="s">
        <v>1407</v>
      </c>
      <c r="D1099" s="627" t="s">
        <v>1526</v>
      </c>
      <c r="E1099" s="627" t="s">
        <v>1527</v>
      </c>
      <c r="F1099" s="644">
        <v>2</v>
      </c>
      <c r="G1099" s="644">
        <v>310</v>
      </c>
      <c r="H1099" s="644">
        <v>1</v>
      </c>
      <c r="I1099" s="644">
        <v>155</v>
      </c>
      <c r="J1099" s="644">
        <v>1</v>
      </c>
      <c r="K1099" s="644">
        <v>155</v>
      </c>
      <c r="L1099" s="644">
        <v>0.5</v>
      </c>
      <c r="M1099" s="644">
        <v>155</v>
      </c>
      <c r="N1099" s="644">
        <v>2</v>
      </c>
      <c r="O1099" s="644">
        <v>312</v>
      </c>
      <c r="P1099" s="632">
        <v>1.0064516129032257</v>
      </c>
      <c r="Q1099" s="645">
        <v>156</v>
      </c>
    </row>
    <row r="1100" spans="1:17" ht="14.4" customHeight="1" x14ac:dyDescent="0.3">
      <c r="A1100" s="626" t="s">
        <v>1903</v>
      </c>
      <c r="B1100" s="627" t="s">
        <v>1424</v>
      </c>
      <c r="C1100" s="627" t="s">
        <v>1407</v>
      </c>
      <c r="D1100" s="627" t="s">
        <v>1528</v>
      </c>
      <c r="E1100" s="627" t="s">
        <v>1529</v>
      </c>
      <c r="F1100" s="644">
        <v>9</v>
      </c>
      <c r="G1100" s="644">
        <v>1791</v>
      </c>
      <c r="H1100" s="644">
        <v>1</v>
      </c>
      <c r="I1100" s="644">
        <v>199</v>
      </c>
      <c r="J1100" s="644">
        <v>7</v>
      </c>
      <c r="K1100" s="644">
        <v>1400</v>
      </c>
      <c r="L1100" s="644">
        <v>0.78168620882188722</v>
      </c>
      <c r="M1100" s="644">
        <v>200</v>
      </c>
      <c r="N1100" s="644">
        <v>7</v>
      </c>
      <c r="O1100" s="644">
        <v>1407</v>
      </c>
      <c r="P1100" s="632">
        <v>0.78559463986599665</v>
      </c>
      <c r="Q1100" s="645">
        <v>201</v>
      </c>
    </row>
    <row r="1101" spans="1:17" ht="14.4" customHeight="1" x14ac:dyDescent="0.3">
      <c r="A1101" s="626" t="s">
        <v>1903</v>
      </c>
      <c r="B1101" s="627" t="s">
        <v>1424</v>
      </c>
      <c r="C1101" s="627" t="s">
        <v>1407</v>
      </c>
      <c r="D1101" s="627" t="s">
        <v>1530</v>
      </c>
      <c r="E1101" s="627" t="s">
        <v>1531</v>
      </c>
      <c r="F1101" s="644">
        <v>10</v>
      </c>
      <c r="G1101" s="644">
        <v>2040</v>
      </c>
      <c r="H1101" s="644">
        <v>1</v>
      </c>
      <c r="I1101" s="644">
        <v>204</v>
      </c>
      <c r="J1101" s="644">
        <v>44</v>
      </c>
      <c r="K1101" s="644">
        <v>9020</v>
      </c>
      <c r="L1101" s="644">
        <v>4.4215686274509807</v>
      </c>
      <c r="M1101" s="644">
        <v>205</v>
      </c>
      <c r="N1101" s="644"/>
      <c r="O1101" s="644"/>
      <c r="P1101" s="632"/>
      <c r="Q1101" s="645"/>
    </row>
    <row r="1102" spans="1:17" ht="14.4" customHeight="1" x14ac:dyDescent="0.3">
      <c r="A1102" s="626" t="s">
        <v>1903</v>
      </c>
      <c r="B1102" s="627" t="s">
        <v>1424</v>
      </c>
      <c r="C1102" s="627" t="s">
        <v>1407</v>
      </c>
      <c r="D1102" s="627" t="s">
        <v>1536</v>
      </c>
      <c r="E1102" s="627" t="s">
        <v>1537</v>
      </c>
      <c r="F1102" s="644">
        <v>4</v>
      </c>
      <c r="G1102" s="644">
        <v>652</v>
      </c>
      <c r="H1102" s="644">
        <v>1</v>
      </c>
      <c r="I1102" s="644">
        <v>163</v>
      </c>
      <c r="J1102" s="644">
        <v>5</v>
      </c>
      <c r="K1102" s="644">
        <v>815</v>
      </c>
      <c r="L1102" s="644">
        <v>1.25</v>
      </c>
      <c r="M1102" s="644">
        <v>163</v>
      </c>
      <c r="N1102" s="644"/>
      <c r="O1102" s="644"/>
      <c r="P1102" s="632"/>
      <c r="Q1102" s="645"/>
    </row>
    <row r="1103" spans="1:17" ht="14.4" customHeight="1" x14ac:dyDescent="0.3">
      <c r="A1103" s="626" t="s">
        <v>1903</v>
      </c>
      <c r="B1103" s="627" t="s">
        <v>1424</v>
      </c>
      <c r="C1103" s="627" t="s">
        <v>1407</v>
      </c>
      <c r="D1103" s="627" t="s">
        <v>1540</v>
      </c>
      <c r="E1103" s="627" t="s">
        <v>1541</v>
      </c>
      <c r="F1103" s="644">
        <v>119</v>
      </c>
      <c r="G1103" s="644">
        <v>256445</v>
      </c>
      <c r="H1103" s="644">
        <v>1</v>
      </c>
      <c r="I1103" s="644">
        <v>2155</v>
      </c>
      <c r="J1103" s="644">
        <v>113</v>
      </c>
      <c r="K1103" s="644">
        <v>243628</v>
      </c>
      <c r="L1103" s="644">
        <v>0.95002047222601338</v>
      </c>
      <c r="M1103" s="644">
        <v>2156</v>
      </c>
      <c r="N1103" s="644">
        <v>141</v>
      </c>
      <c r="O1103" s="644">
        <v>304419</v>
      </c>
      <c r="P1103" s="632">
        <v>1.1870732515744116</v>
      </c>
      <c r="Q1103" s="645">
        <v>2159</v>
      </c>
    </row>
    <row r="1104" spans="1:17" ht="14.4" customHeight="1" x14ac:dyDescent="0.3">
      <c r="A1104" s="626" t="s">
        <v>1903</v>
      </c>
      <c r="B1104" s="627" t="s">
        <v>1424</v>
      </c>
      <c r="C1104" s="627" t="s">
        <v>1407</v>
      </c>
      <c r="D1104" s="627" t="s">
        <v>1675</v>
      </c>
      <c r="E1104" s="627" t="s">
        <v>1664</v>
      </c>
      <c r="F1104" s="644">
        <v>34</v>
      </c>
      <c r="G1104" s="644">
        <v>64226</v>
      </c>
      <c r="H1104" s="644">
        <v>1</v>
      </c>
      <c r="I1104" s="644">
        <v>1889</v>
      </c>
      <c r="J1104" s="644">
        <v>48</v>
      </c>
      <c r="K1104" s="644">
        <v>90672</v>
      </c>
      <c r="L1104" s="644">
        <v>1.411764705882353</v>
      </c>
      <c r="M1104" s="644">
        <v>1889</v>
      </c>
      <c r="N1104" s="644">
        <v>52</v>
      </c>
      <c r="O1104" s="644">
        <v>98384</v>
      </c>
      <c r="P1104" s="632">
        <v>1.5318406875720114</v>
      </c>
      <c r="Q1104" s="645">
        <v>1892</v>
      </c>
    </row>
    <row r="1105" spans="1:17" ht="14.4" customHeight="1" x14ac:dyDescent="0.3">
      <c r="A1105" s="626" t="s">
        <v>1903</v>
      </c>
      <c r="B1105" s="627" t="s">
        <v>1424</v>
      </c>
      <c r="C1105" s="627" t="s">
        <v>1407</v>
      </c>
      <c r="D1105" s="627" t="s">
        <v>1542</v>
      </c>
      <c r="E1105" s="627" t="s">
        <v>1543</v>
      </c>
      <c r="F1105" s="644">
        <v>9</v>
      </c>
      <c r="G1105" s="644">
        <v>1467</v>
      </c>
      <c r="H1105" s="644">
        <v>1</v>
      </c>
      <c r="I1105" s="644">
        <v>163</v>
      </c>
      <c r="J1105" s="644">
        <v>4</v>
      </c>
      <c r="K1105" s="644">
        <v>652</v>
      </c>
      <c r="L1105" s="644">
        <v>0.44444444444444442</v>
      </c>
      <c r="M1105" s="644">
        <v>163</v>
      </c>
      <c r="N1105" s="644">
        <v>6</v>
      </c>
      <c r="O1105" s="644">
        <v>984</v>
      </c>
      <c r="P1105" s="632">
        <v>0.67075664621676889</v>
      </c>
      <c r="Q1105" s="645">
        <v>164</v>
      </c>
    </row>
    <row r="1106" spans="1:17" ht="14.4" customHeight="1" x14ac:dyDescent="0.3">
      <c r="A1106" s="626" t="s">
        <v>1903</v>
      </c>
      <c r="B1106" s="627" t="s">
        <v>1424</v>
      </c>
      <c r="C1106" s="627" t="s">
        <v>1407</v>
      </c>
      <c r="D1106" s="627" t="s">
        <v>1732</v>
      </c>
      <c r="E1106" s="627" t="s">
        <v>1733</v>
      </c>
      <c r="F1106" s="644">
        <v>11</v>
      </c>
      <c r="G1106" s="644">
        <v>108218</v>
      </c>
      <c r="H1106" s="644">
        <v>1</v>
      </c>
      <c r="I1106" s="644">
        <v>9838</v>
      </c>
      <c r="J1106" s="644">
        <v>21</v>
      </c>
      <c r="K1106" s="644">
        <v>206640</v>
      </c>
      <c r="L1106" s="644">
        <v>1.9094790145816778</v>
      </c>
      <c r="M1106" s="644">
        <v>9840</v>
      </c>
      <c r="N1106" s="644">
        <v>25</v>
      </c>
      <c r="O1106" s="644">
        <v>246250</v>
      </c>
      <c r="P1106" s="632">
        <v>2.2754994548041916</v>
      </c>
      <c r="Q1106" s="645">
        <v>9850</v>
      </c>
    </row>
    <row r="1107" spans="1:17" ht="14.4" customHeight="1" x14ac:dyDescent="0.3">
      <c r="A1107" s="626" t="s">
        <v>1903</v>
      </c>
      <c r="B1107" s="627" t="s">
        <v>1424</v>
      </c>
      <c r="C1107" s="627" t="s">
        <v>1407</v>
      </c>
      <c r="D1107" s="627" t="s">
        <v>1546</v>
      </c>
      <c r="E1107" s="627" t="s">
        <v>1547</v>
      </c>
      <c r="F1107" s="644">
        <v>18</v>
      </c>
      <c r="G1107" s="644">
        <v>152280</v>
      </c>
      <c r="H1107" s="644">
        <v>1</v>
      </c>
      <c r="I1107" s="644">
        <v>8460</v>
      </c>
      <c r="J1107" s="644">
        <v>24</v>
      </c>
      <c r="K1107" s="644">
        <v>203088</v>
      </c>
      <c r="L1107" s="644">
        <v>1.3336485421591804</v>
      </c>
      <c r="M1107" s="644">
        <v>8462</v>
      </c>
      <c r="N1107" s="644">
        <v>27</v>
      </c>
      <c r="O1107" s="644">
        <v>228690</v>
      </c>
      <c r="P1107" s="632">
        <v>1.50177304964539</v>
      </c>
      <c r="Q1107" s="645">
        <v>8470</v>
      </c>
    </row>
    <row r="1108" spans="1:17" ht="14.4" customHeight="1" x14ac:dyDescent="0.3">
      <c r="A1108" s="626" t="s">
        <v>1903</v>
      </c>
      <c r="B1108" s="627" t="s">
        <v>1424</v>
      </c>
      <c r="C1108" s="627" t="s">
        <v>1407</v>
      </c>
      <c r="D1108" s="627" t="s">
        <v>1734</v>
      </c>
      <c r="E1108" s="627" t="s">
        <v>1735</v>
      </c>
      <c r="F1108" s="644">
        <v>3</v>
      </c>
      <c r="G1108" s="644">
        <v>0</v>
      </c>
      <c r="H1108" s="644"/>
      <c r="I1108" s="644">
        <v>0</v>
      </c>
      <c r="J1108" s="644">
        <v>2</v>
      </c>
      <c r="K1108" s="644">
        <v>0</v>
      </c>
      <c r="L1108" s="644"/>
      <c r="M1108" s="644">
        <v>0</v>
      </c>
      <c r="N1108" s="644"/>
      <c r="O1108" s="644"/>
      <c r="P1108" s="632"/>
      <c r="Q1108" s="645"/>
    </row>
    <row r="1109" spans="1:17" ht="14.4" customHeight="1" x14ac:dyDescent="0.3">
      <c r="A1109" s="626" t="s">
        <v>1903</v>
      </c>
      <c r="B1109" s="627" t="s">
        <v>1424</v>
      </c>
      <c r="C1109" s="627" t="s">
        <v>1407</v>
      </c>
      <c r="D1109" s="627" t="s">
        <v>1550</v>
      </c>
      <c r="E1109" s="627" t="s">
        <v>1551</v>
      </c>
      <c r="F1109" s="644"/>
      <c r="G1109" s="644"/>
      <c r="H1109" s="644"/>
      <c r="I1109" s="644"/>
      <c r="J1109" s="644"/>
      <c r="K1109" s="644"/>
      <c r="L1109" s="644"/>
      <c r="M1109" s="644"/>
      <c r="N1109" s="644">
        <v>1</v>
      </c>
      <c r="O1109" s="644">
        <v>2062</v>
      </c>
      <c r="P1109" s="632"/>
      <c r="Q1109" s="645">
        <v>2062</v>
      </c>
    </row>
    <row r="1110" spans="1:17" ht="14.4" customHeight="1" x14ac:dyDescent="0.3">
      <c r="A1110" s="626" t="s">
        <v>1903</v>
      </c>
      <c r="B1110" s="627" t="s">
        <v>1424</v>
      </c>
      <c r="C1110" s="627" t="s">
        <v>1407</v>
      </c>
      <c r="D1110" s="627" t="s">
        <v>1552</v>
      </c>
      <c r="E1110" s="627" t="s">
        <v>1553</v>
      </c>
      <c r="F1110" s="644">
        <v>1</v>
      </c>
      <c r="G1110" s="644">
        <v>283</v>
      </c>
      <c r="H1110" s="644">
        <v>1</v>
      </c>
      <c r="I1110" s="644">
        <v>283</v>
      </c>
      <c r="J1110" s="644"/>
      <c r="K1110" s="644"/>
      <c r="L1110" s="644"/>
      <c r="M1110" s="644"/>
      <c r="N1110" s="644"/>
      <c r="O1110" s="644"/>
      <c r="P1110" s="632"/>
      <c r="Q1110" s="645"/>
    </row>
    <row r="1111" spans="1:17" ht="14.4" customHeight="1" x14ac:dyDescent="0.3">
      <c r="A1111" s="626" t="s">
        <v>1903</v>
      </c>
      <c r="B1111" s="627" t="s">
        <v>1424</v>
      </c>
      <c r="C1111" s="627" t="s">
        <v>1407</v>
      </c>
      <c r="D1111" s="627" t="s">
        <v>1556</v>
      </c>
      <c r="E1111" s="627" t="s">
        <v>1557</v>
      </c>
      <c r="F1111" s="644">
        <v>2</v>
      </c>
      <c r="G1111" s="644">
        <v>704</v>
      </c>
      <c r="H1111" s="644">
        <v>1</v>
      </c>
      <c r="I1111" s="644">
        <v>352</v>
      </c>
      <c r="J1111" s="644">
        <v>2</v>
      </c>
      <c r="K1111" s="644">
        <v>706</v>
      </c>
      <c r="L1111" s="644">
        <v>1.0028409090909092</v>
      </c>
      <c r="M1111" s="644">
        <v>353</v>
      </c>
      <c r="N1111" s="644"/>
      <c r="O1111" s="644"/>
      <c r="P1111" s="632"/>
      <c r="Q1111" s="645"/>
    </row>
    <row r="1112" spans="1:17" ht="14.4" customHeight="1" x14ac:dyDescent="0.3">
      <c r="A1112" s="626" t="s">
        <v>1903</v>
      </c>
      <c r="B1112" s="627" t="s">
        <v>1424</v>
      </c>
      <c r="C1112" s="627" t="s">
        <v>1407</v>
      </c>
      <c r="D1112" s="627" t="s">
        <v>1678</v>
      </c>
      <c r="E1112" s="627" t="s">
        <v>1679</v>
      </c>
      <c r="F1112" s="644">
        <v>10</v>
      </c>
      <c r="G1112" s="644">
        <v>0</v>
      </c>
      <c r="H1112" s="644"/>
      <c r="I1112" s="644">
        <v>0</v>
      </c>
      <c r="J1112" s="644">
        <v>21</v>
      </c>
      <c r="K1112" s="644">
        <v>0</v>
      </c>
      <c r="L1112" s="644"/>
      <c r="M1112" s="644">
        <v>0</v>
      </c>
      <c r="N1112" s="644">
        <v>25</v>
      </c>
      <c r="O1112" s="644">
        <v>0</v>
      </c>
      <c r="P1112" s="632"/>
      <c r="Q1112" s="645">
        <v>0</v>
      </c>
    </row>
    <row r="1113" spans="1:17" ht="14.4" customHeight="1" x14ac:dyDescent="0.3">
      <c r="A1113" s="626" t="s">
        <v>1914</v>
      </c>
      <c r="B1113" s="627" t="s">
        <v>1424</v>
      </c>
      <c r="C1113" s="627" t="s">
        <v>1425</v>
      </c>
      <c r="D1113" s="627" t="s">
        <v>1560</v>
      </c>
      <c r="E1113" s="627" t="s">
        <v>656</v>
      </c>
      <c r="F1113" s="644"/>
      <c r="G1113" s="644"/>
      <c r="H1113" s="644"/>
      <c r="I1113" s="644"/>
      <c r="J1113" s="644">
        <v>0.01</v>
      </c>
      <c r="K1113" s="644">
        <v>49.43</v>
      </c>
      <c r="L1113" s="644"/>
      <c r="M1113" s="644">
        <v>4943</v>
      </c>
      <c r="N1113" s="644"/>
      <c r="O1113" s="644"/>
      <c r="P1113" s="632"/>
      <c r="Q1113" s="645"/>
    </row>
    <row r="1114" spans="1:17" ht="14.4" customHeight="1" x14ac:dyDescent="0.3">
      <c r="A1114" s="626" t="s">
        <v>1914</v>
      </c>
      <c r="B1114" s="627" t="s">
        <v>1424</v>
      </c>
      <c r="C1114" s="627" t="s">
        <v>1425</v>
      </c>
      <c r="D1114" s="627" t="s">
        <v>1430</v>
      </c>
      <c r="E1114" s="627" t="s">
        <v>1431</v>
      </c>
      <c r="F1114" s="644">
        <v>0.5</v>
      </c>
      <c r="G1114" s="644">
        <v>502.41</v>
      </c>
      <c r="H1114" s="644">
        <v>1</v>
      </c>
      <c r="I1114" s="644">
        <v>1004.82</v>
      </c>
      <c r="J1114" s="644"/>
      <c r="K1114" s="644"/>
      <c r="L1114" s="644"/>
      <c r="M1114" s="644"/>
      <c r="N1114" s="644"/>
      <c r="O1114" s="644"/>
      <c r="P1114" s="632"/>
      <c r="Q1114" s="645"/>
    </row>
    <row r="1115" spans="1:17" ht="14.4" customHeight="1" x14ac:dyDescent="0.3">
      <c r="A1115" s="626" t="s">
        <v>1914</v>
      </c>
      <c r="B1115" s="627" t="s">
        <v>1424</v>
      </c>
      <c r="C1115" s="627" t="s">
        <v>1425</v>
      </c>
      <c r="D1115" s="627" t="s">
        <v>1441</v>
      </c>
      <c r="E1115" s="627" t="s">
        <v>1437</v>
      </c>
      <c r="F1115" s="644">
        <v>0.35</v>
      </c>
      <c r="G1115" s="644">
        <v>636.66</v>
      </c>
      <c r="H1115" s="644">
        <v>1</v>
      </c>
      <c r="I1115" s="644">
        <v>1819.0285714285715</v>
      </c>
      <c r="J1115" s="644">
        <v>0.25</v>
      </c>
      <c r="K1115" s="644">
        <v>454.76</v>
      </c>
      <c r="L1115" s="644">
        <v>0.71429020199164395</v>
      </c>
      <c r="M1115" s="644">
        <v>1819.04</v>
      </c>
      <c r="N1115" s="644"/>
      <c r="O1115" s="644"/>
      <c r="P1115" s="632"/>
      <c r="Q1115" s="645"/>
    </row>
    <row r="1116" spans="1:17" ht="14.4" customHeight="1" x14ac:dyDescent="0.3">
      <c r="A1116" s="626" t="s">
        <v>1914</v>
      </c>
      <c r="B1116" s="627" t="s">
        <v>1424</v>
      </c>
      <c r="C1116" s="627" t="s">
        <v>1425</v>
      </c>
      <c r="D1116" s="627" t="s">
        <v>1445</v>
      </c>
      <c r="E1116" s="627" t="s">
        <v>1437</v>
      </c>
      <c r="F1116" s="644"/>
      <c r="G1116" s="644"/>
      <c r="H1116" s="644"/>
      <c r="I1116" s="644"/>
      <c r="J1116" s="644"/>
      <c r="K1116" s="644"/>
      <c r="L1116" s="644"/>
      <c r="M1116" s="644"/>
      <c r="N1116" s="644">
        <v>0.7</v>
      </c>
      <c r="O1116" s="644">
        <v>458.86</v>
      </c>
      <c r="P1116" s="632"/>
      <c r="Q1116" s="645">
        <v>655.51428571428573</v>
      </c>
    </row>
    <row r="1117" spans="1:17" ht="14.4" customHeight="1" x14ac:dyDescent="0.3">
      <c r="A1117" s="626" t="s">
        <v>1914</v>
      </c>
      <c r="B1117" s="627" t="s">
        <v>1424</v>
      </c>
      <c r="C1117" s="627" t="s">
        <v>1425</v>
      </c>
      <c r="D1117" s="627" t="s">
        <v>1450</v>
      </c>
      <c r="E1117" s="627" t="s">
        <v>1440</v>
      </c>
      <c r="F1117" s="644"/>
      <c r="G1117" s="644"/>
      <c r="H1117" s="644"/>
      <c r="I1117" s="644"/>
      <c r="J1117" s="644"/>
      <c r="K1117" s="644"/>
      <c r="L1117" s="644"/>
      <c r="M1117" s="644"/>
      <c r="N1117" s="644">
        <v>0.1</v>
      </c>
      <c r="O1117" s="644">
        <v>53.23</v>
      </c>
      <c r="P1117" s="632"/>
      <c r="Q1117" s="645">
        <v>532.29999999999995</v>
      </c>
    </row>
    <row r="1118" spans="1:17" ht="14.4" customHeight="1" x14ac:dyDescent="0.3">
      <c r="A1118" s="626" t="s">
        <v>1914</v>
      </c>
      <c r="B1118" s="627" t="s">
        <v>1424</v>
      </c>
      <c r="C1118" s="627" t="s">
        <v>1407</v>
      </c>
      <c r="D1118" s="627" t="s">
        <v>1464</v>
      </c>
      <c r="E1118" s="627" t="s">
        <v>1465</v>
      </c>
      <c r="F1118" s="644">
        <v>3</v>
      </c>
      <c r="G1118" s="644">
        <v>639</v>
      </c>
      <c r="H1118" s="644">
        <v>1</v>
      </c>
      <c r="I1118" s="644">
        <v>213</v>
      </c>
      <c r="J1118" s="644"/>
      <c r="K1118" s="644"/>
      <c r="L1118" s="644"/>
      <c r="M1118" s="644"/>
      <c r="N1118" s="644"/>
      <c r="O1118" s="644"/>
      <c r="P1118" s="632"/>
      <c r="Q1118" s="645"/>
    </row>
    <row r="1119" spans="1:17" ht="14.4" customHeight="1" x14ac:dyDescent="0.3">
      <c r="A1119" s="626" t="s">
        <v>1914</v>
      </c>
      <c r="B1119" s="627" t="s">
        <v>1424</v>
      </c>
      <c r="C1119" s="627" t="s">
        <v>1407</v>
      </c>
      <c r="D1119" s="627" t="s">
        <v>1466</v>
      </c>
      <c r="E1119" s="627" t="s">
        <v>1467</v>
      </c>
      <c r="F1119" s="644"/>
      <c r="G1119" s="644"/>
      <c r="H1119" s="644"/>
      <c r="I1119" s="644"/>
      <c r="J1119" s="644">
        <v>1</v>
      </c>
      <c r="K1119" s="644">
        <v>155</v>
      </c>
      <c r="L1119" s="644"/>
      <c r="M1119" s="644">
        <v>155</v>
      </c>
      <c r="N1119" s="644">
        <v>1</v>
      </c>
      <c r="O1119" s="644">
        <v>156</v>
      </c>
      <c r="P1119" s="632"/>
      <c r="Q1119" s="645">
        <v>156</v>
      </c>
    </row>
    <row r="1120" spans="1:17" ht="14.4" customHeight="1" x14ac:dyDescent="0.3">
      <c r="A1120" s="626" t="s">
        <v>1914</v>
      </c>
      <c r="B1120" s="627" t="s">
        <v>1424</v>
      </c>
      <c r="C1120" s="627" t="s">
        <v>1407</v>
      </c>
      <c r="D1120" s="627" t="s">
        <v>1468</v>
      </c>
      <c r="E1120" s="627" t="s">
        <v>1469</v>
      </c>
      <c r="F1120" s="644">
        <v>2</v>
      </c>
      <c r="G1120" s="644">
        <v>374</v>
      </c>
      <c r="H1120" s="644">
        <v>1</v>
      </c>
      <c r="I1120" s="644">
        <v>187</v>
      </c>
      <c r="J1120" s="644"/>
      <c r="K1120" s="644"/>
      <c r="L1120" s="644"/>
      <c r="M1120" s="644"/>
      <c r="N1120" s="644">
        <v>1</v>
      </c>
      <c r="O1120" s="644">
        <v>188</v>
      </c>
      <c r="P1120" s="632">
        <v>0.50267379679144386</v>
      </c>
      <c r="Q1120" s="645">
        <v>188</v>
      </c>
    </row>
    <row r="1121" spans="1:17" ht="14.4" customHeight="1" x14ac:dyDescent="0.3">
      <c r="A1121" s="626" t="s">
        <v>1914</v>
      </c>
      <c r="B1121" s="627" t="s">
        <v>1424</v>
      </c>
      <c r="C1121" s="627" t="s">
        <v>1407</v>
      </c>
      <c r="D1121" s="627" t="s">
        <v>1470</v>
      </c>
      <c r="E1121" s="627" t="s">
        <v>1471</v>
      </c>
      <c r="F1121" s="644">
        <v>1</v>
      </c>
      <c r="G1121" s="644">
        <v>128</v>
      </c>
      <c r="H1121" s="644">
        <v>1</v>
      </c>
      <c r="I1121" s="644">
        <v>128</v>
      </c>
      <c r="J1121" s="644"/>
      <c r="K1121" s="644"/>
      <c r="L1121" s="644"/>
      <c r="M1121" s="644"/>
      <c r="N1121" s="644"/>
      <c r="O1121" s="644"/>
      <c r="P1121" s="632"/>
      <c r="Q1121" s="645"/>
    </row>
    <row r="1122" spans="1:17" ht="14.4" customHeight="1" x14ac:dyDescent="0.3">
      <c r="A1122" s="626" t="s">
        <v>1914</v>
      </c>
      <c r="B1122" s="627" t="s">
        <v>1424</v>
      </c>
      <c r="C1122" s="627" t="s">
        <v>1407</v>
      </c>
      <c r="D1122" s="627" t="s">
        <v>1472</v>
      </c>
      <c r="E1122" s="627" t="s">
        <v>1473</v>
      </c>
      <c r="F1122" s="644">
        <v>2</v>
      </c>
      <c r="G1122" s="644">
        <v>446</v>
      </c>
      <c r="H1122" s="644">
        <v>1</v>
      </c>
      <c r="I1122" s="644">
        <v>223</v>
      </c>
      <c r="J1122" s="644">
        <v>1</v>
      </c>
      <c r="K1122" s="644">
        <v>224</v>
      </c>
      <c r="L1122" s="644">
        <v>0.50224215246636772</v>
      </c>
      <c r="M1122" s="644">
        <v>224</v>
      </c>
      <c r="N1122" s="644">
        <v>8</v>
      </c>
      <c r="O1122" s="644">
        <v>1800</v>
      </c>
      <c r="P1122" s="632">
        <v>4.0358744394618835</v>
      </c>
      <c r="Q1122" s="645">
        <v>225</v>
      </c>
    </row>
    <row r="1123" spans="1:17" ht="14.4" customHeight="1" x14ac:dyDescent="0.3">
      <c r="A1123" s="626" t="s">
        <v>1914</v>
      </c>
      <c r="B1123" s="627" t="s">
        <v>1424</v>
      </c>
      <c r="C1123" s="627" t="s">
        <v>1407</v>
      </c>
      <c r="D1123" s="627" t="s">
        <v>1474</v>
      </c>
      <c r="E1123" s="627" t="s">
        <v>1475</v>
      </c>
      <c r="F1123" s="644">
        <v>1</v>
      </c>
      <c r="G1123" s="644">
        <v>223</v>
      </c>
      <c r="H1123" s="644">
        <v>1</v>
      </c>
      <c r="I1123" s="644">
        <v>223</v>
      </c>
      <c r="J1123" s="644"/>
      <c r="K1123" s="644"/>
      <c r="L1123" s="644"/>
      <c r="M1123" s="644"/>
      <c r="N1123" s="644"/>
      <c r="O1123" s="644"/>
      <c r="P1123" s="632"/>
      <c r="Q1123" s="645"/>
    </row>
    <row r="1124" spans="1:17" ht="14.4" customHeight="1" x14ac:dyDescent="0.3">
      <c r="A1124" s="626" t="s">
        <v>1914</v>
      </c>
      <c r="B1124" s="627" t="s">
        <v>1424</v>
      </c>
      <c r="C1124" s="627" t="s">
        <v>1407</v>
      </c>
      <c r="D1124" s="627" t="s">
        <v>1478</v>
      </c>
      <c r="E1124" s="627" t="s">
        <v>1479</v>
      </c>
      <c r="F1124" s="644">
        <v>2</v>
      </c>
      <c r="G1124" s="644">
        <v>450</v>
      </c>
      <c r="H1124" s="644">
        <v>1</v>
      </c>
      <c r="I1124" s="644">
        <v>225</v>
      </c>
      <c r="J1124" s="644"/>
      <c r="K1124" s="644"/>
      <c r="L1124" s="644"/>
      <c r="M1124" s="644"/>
      <c r="N1124" s="644">
        <v>2</v>
      </c>
      <c r="O1124" s="644">
        <v>454</v>
      </c>
      <c r="P1124" s="632">
        <v>1.0088888888888889</v>
      </c>
      <c r="Q1124" s="645">
        <v>227</v>
      </c>
    </row>
    <row r="1125" spans="1:17" ht="14.4" customHeight="1" x14ac:dyDescent="0.3">
      <c r="A1125" s="626" t="s">
        <v>1914</v>
      </c>
      <c r="B1125" s="627" t="s">
        <v>1424</v>
      </c>
      <c r="C1125" s="627" t="s">
        <v>1407</v>
      </c>
      <c r="D1125" s="627" t="s">
        <v>1496</v>
      </c>
      <c r="E1125" s="627" t="s">
        <v>1497</v>
      </c>
      <c r="F1125" s="644"/>
      <c r="G1125" s="644"/>
      <c r="H1125" s="644"/>
      <c r="I1125" s="644"/>
      <c r="J1125" s="644"/>
      <c r="K1125" s="644"/>
      <c r="L1125" s="644"/>
      <c r="M1125" s="644"/>
      <c r="N1125" s="644">
        <v>1</v>
      </c>
      <c r="O1125" s="644">
        <v>1297</v>
      </c>
      <c r="P1125" s="632"/>
      <c r="Q1125" s="645">
        <v>1297</v>
      </c>
    </row>
    <row r="1126" spans="1:17" ht="14.4" customHeight="1" x14ac:dyDescent="0.3">
      <c r="A1126" s="626" t="s">
        <v>1914</v>
      </c>
      <c r="B1126" s="627" t="s">
        <v>1424</v>
      </c>
      <c r="C1126" s="627" t="s">
        <v>1407</v>
      </c>
      <c r="D1126" s="627" t="s">
        <v>1498</v>
      </c>
      <c r="E1126" s="627" t="s">
        <v>1499</v>
      </c>
      <c r="F1126" s="644"/>
      <c r="G1126" s="644"/>
      <c r="H1126" s="644"/>
      <c r="I1126" s="644"/>
      <c r="J1126" s="644"/>
      <c r="K1126" s="644"/>
      <c r="L1126" s="644"/>
      <c r="M1126" s="644"/>
      <c r="N1126" s="644">
        <v>1</v>
      </c>
      <c r="O1126" s="644">
        <v>1180</v>
      </c>
      <c r="P1126" s="632"/>
      <c r="Q1126" s="645">
        <v>1180</v>
      </c>
    </row>
    <row r="1127" spans="1:17" ht="14.4" customHeight="1" x14ac:dyDescent="0.3">
      <c r="A1127" s="626" t="s">
        <v>1914</v>
      </c>
      <c r="B1127" s="627" t="s">
        <v>1424</v>
      </c>
      <c r="C1127" s="627" t="s">
        <v>1407</v>
      </c>
      <c r="D1127" s="627" t="s">
        <v>1508</v>
      </c>
      <c r="E1127" s="627" t="s">
        <v>1509</v>
      </c>
      <c r="F1127" s="644">
        <v>14</v>
      </c>
      <c r="G1127" s="644">
        <v>2478</v>
      </c>
      <c r="H1127" s="644">
        <v>1</v>
      </c>
      <c r="I1127" s="644">
        <v>177</v>
      </c>
      <c r="J1127" s="644">
        <v>9</v>
      </c>
      <c r="K1127" s="644">
        <v>1602</v>
      </c>
      <c r="L1127" s="644">
        <v>0.64648910411622273</v>
      </c>
      <c r="M1127" s="644">
        <v>178</v>
      </c>
      <c r="N1127" s="644">
        <v>13</v>
      </c>
      <c r="O1127" s="644">
        <v>2327</v>
      </c>
      <c r="P1127" s="632">
        <v>0.93906376109765943</v>
      </c>
      <c r="Q1127" s="645">
        <v>179</v>
      </c>
    </row>
    <row r="1128" spans="1:17" ht="14.4" customHeight="1" x14ac:dyDescent="0.3">
      <c r="A1128" s="626" t="s">
        <v>1914</v>
      </c>
      <c r="B1128" s="627" t="s">
        <v>1424</v>
      </c>
      <c r="C1128" s="627" t="s">
        <v>1407</v>
      </c>
      <c r="D1128" s="627" t="s">
        <v>1510</v>
      </c>
      <c r="E1128" s="627" t="s">
        <v>1511</v>
      </c>
      <c r="F1128" s="644">
        <v>13</v>
      </c>
      <c r="G1128" s="644">
        <v>26637</v>
      </c>
      <c r="H1128" s="644">
        <v>1</v>
      </c>
      <c r="I1128" s="644">
        <v>2049</v>
      </c>
      <c r="J1128" s="644">
        <v>10</v>
      </c>
      <c r="K1128" s="644">
        <v>20500</v>
      </c>
      <c r="L1128" s="644">
        <v>0.76960618688290727</v>
      </c>
      <c r="M1128" s="644">
        <v>2050</v>
      </c>
      <c r="N1128" s="644">
        <v>17</v>
      </c>
      <c r="O1128" s="644">
        <v>34901</v>
      </c>
      <c r="P1128" s="632">
        <v>1.3102451477268462</v>
      </c>
      <c r="Q1128" s="645">
        <v>2053</v>
      </c>
    </row>
    <row r="1129" spans="1:17" ht="14.4" customHeight="1" x14ac:dyDescent="0.3">
      <c r="A1129" s="626" t="s">
        <v>1914</v>
      </c>
      <c r="B1129" s="627" t="s">
        <v>1424</v>
      </c>
      <c r="C1129" s="627" t="s">
        <v>1407</v>
      </c>
      <c r="D1129" s="627" t="s">
        <v>1526</v>
      </c>
      <c r="E1129" s="627" t="s">
        <v>1527</v>
      </c>
      <c r="F1129" s="644">
        <v>3</v>
      </c>
      <c r="G1129" s="644">
        <v>465</v>
      </c>
      <c r="H1129" s="644">
        <v>1</v>
      </c>
      <c r="I1129" s="644">
        <v>155</v>
      </c>
      <c r="J1129" s="644">
        <v>6</v>
      </c>
      <c r="K1129" s="644">
        <v>930</v>
      </c>
      <c r="L1129" s="644">
        <v>2</v>
      </c>
      <c r="M1129" s="644">
        <v>155</v>
      </c>
      <c r="N1129" s="644"/>
      <c r="O1129" s="644"/>
      <c r="P1129" s="632"/>
      <c r="Q1129" s="645"/>
    </row>
    <row r="1130" spans="1:17" ht="14.4" customHeight="1" x14ac:dyDescent="0.3">
      <c r="A1130" s="626" t="s">
        <v>1914</v>
      </c>
      <c r="B1130" s="627" t="s">
        <v>1424</v>
      </c>
      <c r="C1130" s="627" t="s">
        <v>1407</v>
      </c>
      <c r="D1130" s="627" t="s">
        <v>1528</v>
      </c>
      <c r="E1130" s="627" t="s">
        <v>1529</v>
      </c>
      <c r="F1130" s="644">
        <v>1</v>
      </c>
      <c r="G1130" s="644">
        <v>199</v>
      </c>
      <c r="H1130" s="644">
        <v>1</v>
      </c>
      <c r="I1130" s="644">
        <v>199</v>
      </c>
      <c r="J1130" s="644"/>
      <c r="K1130" s="644"/>
      <c r="L1130" s="644"/>
      <c r="M1130" s="644"/>
      <c r="N1130" s="644">
        <v>1</v>
      </c>
      <c r="O1130" s="644">
        <v>201</v>
      </c>
      <c r="P1130" s="632">
        <v>1.0100502512562815</v>
      </c>
      <c r="Q1130" s="645">
        <v>201</v>
      </c>
    </row>
    <row r="1131" spans="1:17" ht="14.4" customHeight="1" x14ac:dyDescent="0.3">
      <c r="A1131" s="626" t="s">
        <v>1914</v>
      </c>
      <c r="B1131" s="627" t="s">
        <v>1424</v>
      </c>
      <c r="C1131" s="627" t="s">
        <v>1407</v>
      </c>
      <c r="D1131" s="627" t="s">
        <v>1536</v>
      </c>
      <c r="E1131" s="627" t="s">
        <v>1537</v>
      </c>
      <c r="F1131" s="644">
        <v>1</v>
      </c>
      <c r="G1131" s="644">
        <v>163</v>
      </c>
      <c r="H1131" s="644">
        <v>1</v>
      </c>
      <c r="I1131" s="644">
        <v>163</v>
      </c>
      <c r="J1131" s="644"/>
      <c r="K1131" s="644"/>
      <c r="L1131" s="644"/>
      <c r="M1131" s="644"/>
      <c r="N1131" s="644"/>
      <c r="O1131" s="644"/>
      <c r="P1131" s="632"/>
      <c r="Q1131" s="645"/>
    </row>
    <row r="1132" spans="1:17" ht="14.4" customHeight="1" x14ac:dyDescent="0.3">
      <c r="A1132" s="626" t="s">
        <v>1914</v>
      </c>
      <c r="B1132" s="627" t="s">
        <v>1424</v>
      </c>
      <c r="C1132" s="627" t="s">
        <v>1407</v>
      </c>
      <c r="D1132" s="627" t="s">
        <v>1540</v>
      </c>
      <c r="E1132" s="627" t="s">
        <v>1541</v>
      </c>
      <c r="F1132" s="644">
        <v>4</v>
      </c>
      <c r="G1132" s="644">
        <v>8620</v>
      </c>
      <c r="H1132" s="644">
        <v>1</v>
      </c>
      <c r="I1132" s="644">
        <v>2155</v>
      </c>
      <c r="J1132" s="644">
        <v>1</v>
      </c>
      <c r="K1132" s="644">
        <v>2156</v>
      </c>
      <c r="L1132" s="644">
        <v>0.25011600928074246</v>
      </c>
      <c r="M1132" s="644">
        <v>2156</v>
      </c>
      <c r="N1132" s="644"/>
      <c r="O1132" s="644"/>
      <c r="P1132" s="632"/>
      <c r="Q1132" s="645"/>
    </row>
    <row r="1133" spans="1:17" ht="14.4" customHeight="1" x14ac:dyDescent="0.3">
      <c r="A1133" s="626" t="s">
        <v>1914</v>
      </c>
      <c r="B1133" s="627" t="s">
        <v>1424</v>
      </c>
      <c r="C1133" s="627" t="s">
        <v>1407</v>
      </c>
      <c r="D1133" s="627" t="s">
        <v>1542</v>
      </c>
      <c r="E1133" s="627" t="s">
        <v>1543</v>
      </c>
      <c r="F1133" s="644">
        <v>1</v>
      </c>
      <c r="G1133" s="644">
        <v>163</v>
      </c>
      <c r="H1133" s="644">
        <v>1</v>
      </c>
      <c r="I1133" s="644">
        <v>163</v>
      </c>
      <c r="J1133" s="644"/>
      <c r="K1133" s="644"/>
      <c r="L1133" s="644"/>
      <c r="M1133" s="644"/>
      <c r="N1133" s="644"/>
      <c r="O1133" s="644"/>
      <c r="P1133" s="632"/>
      <c r="Q1133" s="645"/>
    </row>
    <row r="1134" spans="1:17" ht="14.4" customHeight="1" x14ac:dyDescent="0.3">
      <c r="A1134" s="626" t="s">
        <v>1914</v>
      </c>
      <c r="B1134" s="627" t="s">
        <v>1424</v>
      </c>
      <c r="C1134" s="627" t="s">
        <v>1407</v>
      </c>
      <c r="D1134" s="627" t="s">
        <v>1546</v>
      </c>
      <c r="E1134" s="627" t="s">
        <v>1547</v>
      </c>
      <c r="F1134" s="644"/>
      <c r="G1134" s="644"/>
      <c r="H1134" s="644"/>
      <c r="I1134" s="644"/>
      <c r="J1134" s="644">
        <v>1</v>
      </c>
      <c r="K1134" s="644">
        <v>8462</v>
      </c>
      <c r="L1134" s="644"/>
      <c r="M1134" s="644">
        <v>8462</v>
      </c>
      <c r="N1134" s="644"/>
      <c r="O1134" s="644"/>
      <c r="P1134" s="632"/>
      <c r="Q1134" s="645"/>
    </row>
    <row r="1135" spans="1:17" ht="14.4" customHeight="1" x14ac:dyDescent="0.3">
      <c r="A1135" s="626" t="s">
        <v>1915</v>
      </c>
      <c r="B1135" s="627" t="s">
        <v>1424</v>
      </c>
      <c r="C1135" s="627" t="s">
        <v>1425</v>
      </c>
      <c r="D1135" s="627" t="s">
        <v>1430</v>
      </c>
      <c r="E1135" s="627" t="s">
        <v>1431</v>
      </c>
      <c r="F1135" s="644">
        <v>1.7</v>
      </c>
      <c r="G1135" s="644">
        <v>1708.21</v>
      </c>
      <c r="H1135" s="644">
        <v>1</v>
      </c>
      <c r="I1135" s="644">
        <v>1004.8294117647059</v>
      </c>
      <c r="J1135" s="644"/>
      <c r="K1135" s="644"/>
      <c r="L1135" s="644"/>
      <c r="M1135" s="644"/>
      <c r="N1135" s="644"/>
      <c r="O1135" s="644"/>
      <c r="P1135" s="632"/>
      <c r="Q1135" s="645"/>
    </row>
    <row r="1136" spans="1:17" ht="14.4" customHeight="1" x14ac:dyDescent="0.3">
      <c r="A1136" s="626" t="s">
        <v>1915</v>
      </c>
      <c r="B1136" s="627" t="s">
        <v>1424</v>
      </c>
      <c r="C1136" s="627" t="s">
        <v>1402</v>
      </c>
      <c r="D1136" s="627" t="s">
        <v>1403</v>
      </c>
      <c r="E1136" s="627" t="s">
        <v>1404</v>
      </c>
      <c r="F1136" s="644"/>
      <c r="G1136" s="644"/>
      <c r="H1136" s="644"/>
      <c r="I1136" s="644"/>
      <c r="J1136" s="644"/>
      <c r="K1136" s="644"/>
      <c r="L1136" s="644"/>
      <c r="M1136" s="644"/>
      <c r="N1136" s="644">
        <v>1</v>
      </c>
      <c r="O1136" s="644">
        <v>893.9</v>
      </c>
      <c r="P1136" s="632"/>
      <c r="Q1136" s="645">
        <v>893.9</v>
      </c>
    </row>
    <row r="1137" spans="1:17" ht="14.4" customHeight="1" x14ac:dyDescent="0.3">
      <c r="A1137" s="626" t="s">
        <v>1915</v>
      </c>
      <c r="B1137" s="627" t="s">
        <v>1424</v>
      </c>
      <c r="C1137" s="627" t="s">
        <v>1407</v>
      </c>
      <c r="D1137" s="627" t="s">
        <v>1470</v>
      </c>
      <c r="E1137" s="627" t="s">
        <v>1471</v>
      </c>
      <c r="F1137" s="644">
        <v>1</v>
      </c>
      <c r="G1137" s="644">
        <v>128</v>
      </c>
      <c r="H1137" s="644">
        <v>1</v>
      </c>
      <c r="I1137" s="644">
        <v>128</v>
      </c>
      <c r="J1137" s="644">
        <v>1</v>
      </c>
      <c r="K1137" s="644">
        <v>128</v>
      </c>
      <c r="L1137" s="644">
        <v>1</v>
      </c>
      <c r="M1137" s="644">
        <v>128</v>
      </c>
      <c r="N1137" s="644"/>
      <c r="O1137" s="644"/>
      <c r="P1137" s="632"/>
      <c r="Q1137" s="645"/>
    </row>
    <row r="1138" spans="1:17" ht="14.4" customHeight="1" x14ac:dyDescent="0.3">
      <c r="A1138" s="626" t="s">
        <v>1915</v>
      </c>
      <c r="B1138" s="627" t="s">
        <v>1424</v>
      </c>
      <c r="C1138" s="627" t="s">
        <v>1407</v>
      </c>
      <c r="D1138" s="627" t="s">
        <v>1472</v>
      </c>
      <c r="E1138" s="627" t="s">
        <v>1473</v>
      </c>
      <c r="F1138" s="644">
        <v>1</v>
      </c>
      <c r="G1138" s="644">
        <v>223</v>
      </c>
      <c r="H1138" s="644">
        <v>1</v>
      </c>
      <c r="I1138" s="644">
        <v>223</v>
      </c>
      <c r="J1138" s="644">
        <v>4</v>
      </c>
      <c r="K1138" s="644">
        <v>896</v>
      </c>
      <c r="L1138" s="644">
        <v>4.0179372197309418</v>
      </c>
      <c r="M1138" s="644">
        <v>224</v>
      </c>
      <c r="N1138" s="644">
        <v>5</v>
      </c>
      <c r="O1138" s="644">
        <v>1125</v>
      </c>
      <c r="P1138" s="632">
        <v>5.0448430493273539</v>
      </c>
      <c r="Q1138" s="645">
        <v>225</v>
      </c>
    </row>
    <row r="1139" spans="1:17" ht="14.4" customHeight="1" x14ac:dyDescent="0.3">
      <c r="A1139" s="626" t="s">
        <v>1915</v>
      </c>
      <c r="B1139" s="627" t="s">
        <v>1424</v>
      </c>
      <c r="C1139" s="627" t="s">
        <v>1407</v>
      </c>
      <c r="D1139" s="627" t="s">
        <v>1488</v>
      </c>
      <c r="E1139" s="627" t="s">
        <v>1489</v>
      </c>
      <c r="F1139" s="644"/>
      <c r="G1139" s="644"/>
      <c r="H1139" s="644"/>
      <c r="I1139" s="644"/>
      <c r="J1139" s="644"/>
      <c r="K1139" s="644"/>
      <c r="L1139" s="644"/>
      <c r="M1139" s="644"/>
      <c r="N1139" s="644">
        <v>1</v>
      </c>
      <c r="O1139" s="644">
        <v>354</v>
      </c>
      <c r="P1139" s="632"/>
      <c r="Q1139" s="645">
        <v>354</v>
      </c>
    </row>
    <row r="1140" spans="1:17" ht="14.4" customHeight="1" x14ac:dyDescent="0.3">
      <c r="A1140" s="626" t="s">
        <v>1915</v>
      </c>
      <c r="B1140" s="627" t="s">
        <v>1424</v>
      </c>
      <c r="C1140" s="627" t="s">
        <v>1407</v>
      </c>
      <c r="D1140" s="627" t="s">
        <v>1508</v>
      </c>
      <c r="E1140" s="627" t="s">
        <v>1509</v>
      </c>
      <c r="F1140" s="644">
        <v>15</v>
      </c>
      <c r="G1140" s="644">
        <v>2655</v>
      </c>
      <c r="H1140" s="644">
        <v>1</v>
      </c>
      <c r="I1140" s="644">
        <v>177</v>
      </c>
      <c r="J1140" s="644">
        <v>15</v>
      </c>
      <c r="K1140" s="644">
        <v>2670</v>
      </c>
      <c r="L1140" s="644">
        <v>1.0056497175141244</v>
      </c>
      <c r="M1140" s="644">
        <v>178</v>
      </c>
      <c r="N1140" s="644">
        <v>24</v>
      </c>
      <c r="O1140" s="644">
        <v>4296</v>
      </c>
      <c r="P1140" s="632">
        <v>1.6180790960451978</v>
      </c>
      <c r="Q1140" s="645">
        <v>179</v>
      </c>
    </row>
    <row r="1141" spans="1:17" ht="14.4" customHeight="1" x14ac:dyDescent="0.3">
      <c r="A1141" s="626" t="s">
        <v>1915</v>
      </c>
      <c r="B1141" s="627" t="s">
        <v>1424</v>
      </c>
      <c r="C1141" s="627" t="s">
        <v>1407</v>
      </c>
      <c r="D1141" s="627" t="s">
        <v>1510</v>
      </c>
      <c r="E1141" s="627" t="s">
        <v>1511</v>
      </c>
      <c r="F1141" s="644">
        <v>1</v>
      </c>
      <c r="G1141" s="644">
        <v>2049</v>
      </c>
      <c r="H1141" s="644">
        <v>1</v>
      </c>
      <c r="I1141" s="644">
        <v>2049</v>
      </c>
      <c r="J1141" s="644"/>
      <c r="K1141" s="644"/>
      <c r="L1141" s="644"/>
      <c r="M1141" s="644"/>
      <c r="N1141" s="644">
        <v>2</v>
      </c>
      <c r="O1141" s="644">
        <v>4106</v>
      </c>
      <c r="P1141" s="632">
        <v>2.003904343582235</v>
      </c>
      <c r="Q1141" s="645">
        <v>2053</v>
      </c>
    </row>
    <row r="1142" spans="1:17" ht="14.4" customHeight="1" x14ac:dyDescent="0.3">
      <c r="A1142" s="626" t="s">
        <v>1915</v>
      </c>
      <c r="B1142" s="627" t="s">
        <v>1424</v>
      </c>
      <c r="C1142" s="627" t="s">
        <v>1407</v>
      </c>
      <c r="D1142" s="627" t="s">
        <v>1518</v>
      </c>
      <c r="E1142" s="627" t="s">
        <v>1519</v>
      </c>
      <c r="F1142" s="644"/>
      <c r="G1142" s="644"/>
      <c r="H1142" s="644"/>
      <c r="I1142" s="644"/>
      <c r="J1142" s="644"/>
      <c r="K1142" s="644"/>
      <c r="L1142" s="644"/>
      <c r="M1142" s="644"/>
      <c r="N1142" s="644">
        <v>1</v>
      </c>
      <c r="O1142" s="644">
        <v>5274</v>
      </c>
      <c r="P1142" s="632"/>
      <c r="Q1142" s="645">
        <v>5274</v>
      </c>
    </row>
    <row r="1143" spans="1:17" ht="14.4" customHeight="1" x14ac:dyDescent="0.3">
      <c r="A1143" s="626" t="s">
        <v>1915</v>
      </c>
      <c r="B1143" s="627" t="s">
        <v>1424</v>
      </c>
      <c r="C1143" s="627" t="s">
        <v>1407</v>
      </c>
      <c r="D1143" s="627" t="s">
        <v>1526</v>
      </c>
      <c r="E1143" s="627" t="s">
        <v>1527</v>
      </c>
      <c r="F1143" s="644">
        <v>2</v>
      </c>
      <c r="G1143" s="644">
        <v>310</v>
      </c>
      <c r="H1143" s="644">
        <v>1</v>
      </c>
      <c r="I1143" s="644">
        <v>155</v>
      </c>
      <c r="J1143" s="644">
        <v>4</v>
      </c>
      <c r="K1143" s="644">
        <v>620</v>
      </c>
      <c r="L1143" s="644">
        <v>2</v>
      </c>
      <c r="M1143" s="644">
        <v>155</v>
      </c>
      <c r="N1143" s="644">
        <v>2</v>
      </c>
      <c r="O1143" s="644">
        <v>312</v>
      </c>
      <c r="P1143" s="632">
        <v>1.0064516129032257</v>
      </c>
      <c r="Q1143" s="645">
        <v>156</v>
      </c>
    </row>
    <row r="1144" spans="1:17" ht="14.4" customHeight="1" x14ac:dyDescent="0.3">
      <c r="A1144" s="626" t="s">
        <v>1915</v>
      </c>
      <c r="B1144" s="627" t="s">
        <v>1424</v>
      </c>
      <c r="C1144" s="627" t="s">
        <v>1407</v>
      </c>
      <c r="D1144" s="627" t="s">
        <v>1528</v>
      </c>
      <c r="E1144" s="627" t="s">
        <v>1529</v>
      </c>
      <c r="F1144" s="644">
        <v>1</v>
      </c>
      <c r="G1144" s="644">
        <v>199</v>
      </c>
      <c r="H1144" s="644">
        <v>1</v>
      </c>
      <c r="I1144" s="644">
        <v>199</v>
      </c>
      <c r="J1144" s="644">
        <v>1</v>
      </c>
      <c r="K1144" s="644">
        <v>200</v>
      </c>
      <c r="L1144" s="644">
        <v>1.0050251256281406</v>
      </c>
      <c r="M1144" s="644">
        <v>200</v>
      </c>
      <c r="N1144" s="644"/>
      <c r="O1144" s="644"/>
      <c r="P1144" s="632"/>
      <c r="Q1144" s="645"/>
    </row>
    <row r="1145" spans="1:17" ht="14.4" customHeight="1" x14ac:dyDescent="0.3">
      <c r="A1145" s="626" t="s">
        <v>1915</v>
      </c>
      <c r="B1145" s="627" t="s">
        <v>1424</v>
      </c>
      <c r="C1145" s="627" t="s">
        <v>1407</v>
      </c>
      <c r="D1145" s="627" t="s">
        <v>1540</v>
      </c>
      <c r="E1145" s="627" t="s">
        <v>1541</v>
      </c>
      <c r="F1145" s="644">
        <v>4</v>
      </c>
      <c r="G1145" s="644">
        <v>8620</v>
      </c>
      <c r="H1145" s="644">
        <v>1</v>
      </c>
      <c r="I1145" s="644">
        <v>2155</v>
      </c>
      <c r="J1145" s="644"/>
      <c r="K1145" s="644"/>
      <c r="L1145" s="644"/>
      <c r="M1145" s="644"/>
      <c r="N1145" s="644"/>
      <c r="O1145" s="644"/>
      <c r="P1145" s="632"/>
      <c r="Q1145" s="645"/>
    </row>
    <row r="1146" spans="1:17" ht="14.4" customHeight="1" x14ac:dyDescent="0.3">
      <c r="A1146" s="626" t="s">
        <v>1915</v>
      </c>
      <c r="B1146" s="627" t="s">
        <v>1424</v>
      </c>
      <c r="C1146" s="627" t="s">
        <v>1407</v>
      </c>
      <c r="D1146" s="627" t="s">
        <v>1542</v>
      </c>
      <c r="E1146" s="627" t="s">
        <v>1543</v>
      </c>
      <c r="F1146" s="644">
        <v>2</v>
      </c>
      <c r="G1146" s="644">
        <v>326</v>
      </c>
      <c r="H1146" s="644">
        <v>1</v>
      </c>
      <c r="I1146" s="644">
        <v>163</v>
      </c>
      <c r="J1146" s="644"/>
      <c r="K1146" s="644"/>
      <c r="L1146" s="644"/>
      <c r="M1146" s="644"/>
      <c r="N1146" s="644"/>
      <c r="O1146" s="644"/>
      <c r="P1146" s="632"/>
      <c r="Q1146" s="645"/>
    </row>
    <row r="1147" spans="1:17" ht="14.4" customHeight="1" x14ac:dyDescent="0.3">
      <c r="A1147" s="626" t="s">
        <v>1915</v>
      </c>
      <c r="B1147" s="627" t="s">
        <v>1424</v>
      </c>
      <c r="C1147" s="627" t="s">
        <v>1407</v>
      </c>
      <c r="D1147" s="627" t="s">
        <v>1556</v>
      </c>
      <c r="E1147" s="627" t="s">
        <v>1557</v>
      </c>
      <c r="F1147" s="644"/>
      <c r="G1147" s="644"/>
      <c r="H1147" s="644"/>
      <c r="I1147" s="644"/>
      <c r="J1147" s="644"/>
      <c r="K1147" s="644"/>
      <c r="L1147" s="644"/>
      <c r="M1147" s="644"/>
      <c r="N1147" s="644">
        <v>2</v>
      </c>
      <c r="O1147" s="644">
        <v>708</v>
      </c>
      <c r="P1147" s="632"/>
      <c r="Q1147" s="645">
        <v>354</v>
      </c>
    </row>
    <row r="1148" spans="1:17" ht="14.4" customHeight="1" x14ac:dyDescent="0.3">
      <c r="A1148" s="626" t="s">
        <v>1916</v>
      </c>
      <c r="B1148" s="627" t="s">
        <v>1424</v>
      </c>
      <c r="C1148" s="627" t="s">
        <v>1425</v>
      </c>
      <c r="D1148" s="627" t="s">
        <v>1429</v>
      </c>
      <c r="E1148" s="627" t="s">
        <v>641</v>
      </c>
      <c r="F1148" s="644">
        <v>0.4</v>
      </c>
      <c r="G1148" s="644">
        <v>2708.04</v>
      </c>
      <c r="H1148" s="644">
        <v>1</v>
      </c>
      <c r="I1148" s="644">
        <v>6770.0999999999995</v>
      </c>
      <c r="J1148" s="644">
        <v>0.4</v>
      </c>
      <c r="K1148" s="644">
        <v>2590.52</v>
      </c>
      <c r="L1148" s="644">
        <v>0.95660329980354797</v>
      </c>
      <c r="M1148" s="644">
        <v>6476.2999999999993</v>
      </c>
      <c r="N1148" s="644"/>
      <c r="O1148" s="644"/>
      <c r="P1148" s="632"/>
      <c r="Q1148" s="645"/>
    </row>
    <row r="1149" spans="1:17" ht="14.4" customHeight="1" x14ac:dyDescent="0.3">
      <c r="A1149" s="626" t="s">
        <v>1916</v>
      </c>
      <c r="B1149" s="627" t="s">
        <v>1424</v>
      </c>
      <c r="C1149" s="627" t="s">
        <v>1425</v>
      </c>
      <c r="D1149" s="627" t="s">
        <v>1560</v>
      </c>
      <c r="E1149" s="627" t="s">
        <v>656</v>
      </c>
      <c r="F1149" s="644">
        <v>0.16</v>
      </c>
      <c r="G1149" s="644">
        <v>791.02</v>
      </c>
      <c r="H1149" s="644">
        <v>1</v>
      </c>
      <c r="I1149" s="644">
        <v>4943.875</v>
      </c>
      <c r="J1149" s="644">
        <v>0.04</v>
      </c>
      <c r="K1149" s="644">
        <v>197.74</v>
      </c>
      <c r="L1149" s="644">
        <v>0.24998103714191805</v>
      </c>
      <c r="M1149" s="644">
        <v>4943.5</v>
      </c>
      <c r="N1149" s="644">
        <v>0.08</v>
      </c>
      <c r="O1149" s="644">
        <v>389.05</v>
      </c>
      <c r="P1149" s="632">
        <v>0.49183332911936489</v>
      </c>
      <c r="Q1149" s="645">
        <v>4863.125</v>
      </c>
    </row>
    <row r="1150" spans="1:17" ht="14.4" customHeight="1" x14ac:dyDescent="0.3">
      <c r="A1150" s="626" t="s">
        <v>1916</v>
      </c>
      <c r="B1150" s="627" t="s">
        <v>1424</v>
      </c>
      <c r="C1150" s="627" t="s">
        <v>1425</v>
      </c>
      <c r="D1150" s="627" t="s">
        <v>1430</v>
      </c>
      <c r="E1150" s="627" t="s">
        <v>1431</v>
      </c>
      <c r="F1150" s="644">
        <v>0.5</v>
      </c>
      <c r="G1150" s="644">
        <v>502.41</v>
      </c>
      <c r="H1150" s="644">
        <v>1</v>
      </c>
      <c r="I1150" s="644">
        <v>1004.82</v>
      </c>
      <c r="J1150" s="644"/>
      <c r="K1150" s="644"/>
      <c r="L1150" s="644"/>
      <c r="M1150" s="644"/>
      <c r="N1150" s="644"/>
      <c r="O1150" s="644"/>
      <c r="P1150" s="632"/>
      <c r="Q1150" s="645"/>
    </row>
    <row r="1151" spans="1:17" ht="14.4" customHeight="1" x14ac:dyDescent="0.3">
      <c r="A1151" s="626" t="s">
        <v>1916</v>
      </c>
      <c r="B1151" s="627" t="s">
        <v>1424</v>
      </c>
      <c r="C1151" s="627" t="s">
        <v>1425</v>
      </c>
      <c r="D1151" s="627" t="s">
        <v>1432</v>
      </c>
      <c r="E1151" s="627" t="s">
        <v>656</v>
      </c>
      <c r="F1151" s="644">
        <v>0.67</v>
      </c>
      <c r="G1151" s="644">
        <v>6624.7599999999993</v>
      </c>
      <c r="H1151" s="644">
        <v>1</v>
      </c>
      <c r="I1151" s="644">
        <v>9887.7014925373114</v>
      </c>
      <c r="J1151" s="644">
        <v>0.88</v>
      </c>
      <c r="K1151" s="644">
        <v>8701.23</v>
      </c>
      <c r="L1151" s="644">
        <v>1.3134407887983868</v>
      </c>
      <c r="M1151" s="644">
        <v>9887.761363636364</v>
      </c>
      <c r="N1151" s="644">
        <v>0.5</v>
      </c>
      <c r="O1151" s="644">
        <v>4374.58</v>
      </c>
      <c r="P1151" s="632">
        <v>0.66033788393843706</v>
      </c>
      <c r="Q1151" s="645">
        <v>8749.16</v>
      </c>
    </row>
    <row r="1152" spans="1:17" ht="14.4" customHeight="1" x14ac:dyDescent="0.3">
      <c r="A1152" s="626" t="s">
        <v>1916</v>
      </c>
      <c r="B1152" s="627" t="s">
        <v>1424</v>
      </c>
      <c r="C1152" s="627" t="s">
        <v>1425</v>
      </c>
      <c r="D1152" s="627" t="s">
        <v>1737</v>
      </c>
      <c r="E1152" s="627" t="s">
        <v>1738</v>
      </c>
      <c r="F1152" s="644"/>
      <c r="G1152" s="644"/>
      <c r="H1152" s="644"/>
      <c r="I1152" s="644"/>
      <c r="J1152" s="644">
        <v>2</v>
      </c>
      <c r="K1152" s="644">
        <v>10379.6</v>
      </c>
      <c r="L1152" s="644"/>
      <c r="M1152" s="644">
        <v>5189.8</v>
      </c>
      <c r="N1152" s="644"/>
      <c r="O1152" s="644"/>
      <c r="P1152" s="632"/>
      <c r="Q1152" s="645"/>
    </row>
    <row r="1153" spans="1:17" ht="14.4" customHeight="1" x14ac:dyDescent="0.3">
      <c r="A1153" s="626" t="s">
        <v>1916</v>
      </c>
      <c r="B1153" s="627" t="s">
        <v>1424</v>
      </c>
      <c r="C1153" s="627" t="s">
        <v>1425</v>
      </c>
      <c r="D1153" s="627" t="s">
        <v>1434</v>
      </c>
      <c r="E1153" s="627" t="s">
        <v>565</v>
      </c>
      <c r="F1153" s="644"/>
      <c r="G1153" s="644"/>
      <c r="H1153" s="644"/>
      <c r="I1153" s="644"/>
      <c r="J1153" s="644">
        <v>1</v>
      </c>
      <c r="K1153" s="644">
        <v>843.46</v>
      </c>
      <c r="L1153" s="644"/>
      <c r="M1153" s="644">
        <v>843.46</v>
      </c>
      <c r="N1153" s="644">
        <v>1</v>
      </c>
      <c r="O1153" s="644">
        <v>517</v>
      </c>
      <c r="P1153" s="632"/>
      <c r="Q1153" s="645">
        <v>517</v>
      </c>
    </row>
    <row r="1154" spans="1:17" ht="14.4" customHeight="1" x14ac:dyDescent="0.3">
      <c r="A1154" s="626" t="s">
        <v>1916</v>
      </c>
      <c r="B1154" s="627" t="s">
        <v>1424</v>
      </c>
      <c r="C1154" s="627" t="s">
        <v>1425</v>
      </c>
      <c r="D1154" s="627" t="s">
        <v>1436</v>
      </c>
      <c r="E1154" s="627" t="s">
        <v>1437</v>
      </c>
      <c r="F1154" s="644">
        <v>0.28000000000000003</v>
      </c>
      <c r="G1154" s="644">
        <v>1273.32</v>
      </c>
      <c r="H1154" s="644">
        <v>1</v>
      </c>
      <c r="I1154" s="644">
        <v>4547.5714285714275</v>
      </c>
      <c r="J1154" s="644"/>
      <c r="K1154" s="644"/>
      <c r="L1154" s="644"/>
      <c r="M1154" s="644"/>
      <c r="N1154" s="644"/>
      <c r="O1154" s="644"/>
      <c r="P1154" s="632"/>
      <c r="Q1154" s="645"/>
    </row>
    <row r="1155" spans="1:17" ht="14.4" customHeight="1" x14ac:dyDescent="0.3">
      <c r="A1155" s="626" t="s">
        <v>1916</v>
      </c>
      <c r="B1155" s="627" t="s">
        <v>1424</v>
      </c>
      <c r="C1155" s="627" t="s">
        <v>1425</v>
      </c>
      <c r="D1155" s="627" t="s">
        <v>1438</v>
      </c>
      <c r="E1155" s="627" t="s">
        <v>1437</v>
      </c>
      <c r="F1155" s="644">
        <v>0.17</v>
      </c>
      <c r="G1155" s="644">
        <v>1546.18</v>
      </c>
      <c r="H1155" s="644">
        <v>1</v>
      </c>
      <c r="I1155" s="644">
        <v>9095.1764705882342</v>
      </c>
      <c r="J1155" s="644"/>
      <c r="K1155" s="644"/>
      <c r="L1155" s="644"/>
      <c r="M1155" s="644"/>
      <c r="N1155" s="644"/>
      <c r="O1155" s="644"/>
      <c r="P1155" s="632"/>
      <c r="Q1155" s="645"/>
    </row>
    <row r="1156" spans="1:17" ht="14.4" customHeight="1" x14ac:dyDescent="0.3">
      <c r="A1156" s="626" t="s">
        <v>1916</v>
      </c>
      <c r="B1156" s="627" t="s">
        <v>1424</v>
      </c>
      <c r="C1156" s="627" t="s">
        <v>1425</v>
      </c>
      <c r="D1156" s="627" t="s">
        <v>1439</v>
      </c>
      <c r="E1156" s="627" t="s">
        <v>1440</v>
      </c>
      <c r="F1156" s="644">
        <v>0.2</v>
      </c>
      <c r="G1156" s="644">
        <v>389.86</v>
      </c>
      <c r="H1156" s="644">
        <v>1</v>
      </c>
      <c r="I1156" s="644">
        <v>1949.3</v>
      </c>
      <c r="J1156" s="644">
        <v>0.1</v>
      </c>
      <c r="K1156" s="644">
        <v>194.93</v>
      </c>
      <c r="L1156" s="644">
        <v>0.5</v>
      </c>
      <c r="M1156" s="644">
        <v>1949.3</v>
      </c>
      <c r="N1156" s="644"/>
      <c r="O1156" s="644"/>
      <c r="P1156" s="632"/>
      <c r="Q1156" s="645"/>
    </row>
    <row r="1157" spans="1:17" ht="14.4" customHeight="1" x14ac:dyDescent="0.3">
      <c r="A1157" s="626" t="s">
        <v>1916</v>
      </c>
      <c r="B1157" s="627" t="s">
        <v>1424</v>
      </c>
      <c r="C1157" s="627" t="s">
        <v>1425</v>
      </c>
      <c r="D1157" s="627" t="s">
        <v>1441</v>
      </c>
      <c r="E1157" s="627" t="s">
        <v>1437</v>
      </c>
      <c r="F1157" s="644">
        <v>2.0499999999999998</v>
      </c>
      <c r="G1157" s="644">
        <v>3729.0200000000004</v>
      </c>
      <c r="H1157" s="644">
        <v>1</v>
      </c>
      <c r="I1157" s="644">
        <v>1819.0341463414638</v>
      </c>
      <c r="J1157" s="644">
        <v>2</v>
      </c>
      <c r="K1157" s="644">
        <v>3638.0600000000004</v>
      </c>
      <c r="L1157" s="644">
        <v>0.97560753227389496</v>
      </c>
      <c r="M1157" s="644">
        <v>1819.0300000000002</v>
      </c>
      <c r="N1157" s="644"/>
      <c r="O1157" s="644"/>
      <c r="P1157" s="632"/>
      <c r="Q1157" s="645"/>
    </row>
    <row r="1158" spans="1:17" ht="14.4" customHeight="1" x14ac:dyDescent="0.3">
      <c r="A1158" s="626" t="s">
        <v>1916</v>
      </c>
      <c r="B1158" s="627" t="s">
        <v>1424</v>
      </c>
      <c r="C1158" s="627" t="s">
        <v>1425</v>
      </c>
      <c r="D1158" s="627" t="s">
        <v>1442</v>
      </c>
      <c r="E1158" s="627" t="s">
        <v>571</v>
      </c>
      <c r="F1158" s="644">
        <v>0.15</v>
      </c>
      <c r="G1158" s="644">
        <v>77.64</v>
      </c>
      <c r="H1158" s="644">
        <v>1</v>
      </c>
      <c r="I1158" s="644">
        <v>517.6</v>
      </c>
      <c r="J1158" s="644">
        <v>0.2</v>
      </c>
      <c r="K1158" s="644">
        <v>103.52</v>
      </c>
      <c r="L1158" s="644">
        <v>1.3333333333333333</v>
      </c>
      <c r="M1158" s="644">
        <v>517.59999999999991</v>
      </c>
      <c r="N1158" s="644">
        <v>0.15</v>
      </c>
      <c r="O1158" s="644">
        <v>62.93</v>
      </c>
      <c r="P1158" s="632">
        <v>0.81053580628541988</v>
      </c>
      <c r="Q1158" s="645">
        <v>419.53333333333336</v>
      </c>
    </row>
    <row r="1159" spans="1:17" ht="14.4" customHeight="1" x14ac:dyDescent="0.3">
      <c r="A1159" s="626" t="s">
        <v>1916</v>
      </c>
      <c r="B1159" s="627" t="s">
        <v>1424</v>
      </c>
      <c r="C1159" s="627" t="s">
        <v>1425</v>
      </c>
      <c r="D1159" s="627" t="s">
        <v>1443</v>
      </c>
      <c r="E1159" s="627" t="s">
        <v>573</v>
      </c>
      <c r="F1159" s="644">
        <v>0.2</v>
      </c>
      <c r="G1159" s="644">
        <v>180.76</v>
      </c>
      <c r="H1159" s="644">
        <v>1</v>
      </c>
      <c r="I1159" s="644">
        <v>903.8</v>
      </c>
      <c r="J1159" s="644">
        <v>0.4</v>
      </c>
      <c r="K1159" s="644">
        <v>361.52</v>
      </c>
      <c r="L1159" s="644">
        <v>2</v>
      </c>
      <c r="M1159" s="644">
        <v>903.8</v>
      </c>
      <c r="N1159" s="644">
        <v>0.25</v>
      </c>
      <c r="O1159" s="644">
        <v>179.7</v>
      </c>
      <c r="P1159" s="632">
        <v>0.99413587076786902</v>
      </c>
      <c r="Q1159" s="645">
        <v>718.8</v>
      </c>
    </row>
    <row r="1160" spans="1:17" ht="14.4" customHeight="1" x14ac:dyDescent="0.3">
      <c r="A1160" s="626" t="s">
        <v>1916</v>
      </c>
      <c r="B1160" s="627" t="s">
        <v>1424</v>
      </c>
      <c r="C1160" s="627" t="s">
        <v>1425</v>
      </c>
      <c r="D1160" s="627" t="s">
        <v>1444</v>
      </c>
      <c r="E1160" s="627" t="s">
        <v>1437</v>
      </c>
      <c r="F1160" s="644">
        <v>0.16</v>
      </c>
      <c r="G1160" s="644">
        <v>5238.8</v>
      </c>
      <c r="H1160" s="644">
        <v>1</v>
      </c>
      <c r="I1160" s="644">
        <v>32742.5</v>
      </c>
      <c r="J1160" s="644">
        <v>0.29000000000000004</v>
      </c>
      <c r="K1160" s="644">
        <v>10222.950000000001</v>
      </c>
      <c r="L1160" s="644">
        <v>1.9513915400473392</v>
      </c>
      <c r="M1160" s="644">
        <v>35251.551724137928</v>
      </c>
      <c r="N1160" s="644"/>
      <c r="O1160" s="644"/>
      <c r="P1160" s="632"/>
      <c r="Q1160" s="645"/>
    </row>
    <row r="1161" spans="1:17" ht="14.4" customHeight="1" x14ac:dyDescent="0.3">
      <c r="A1161" s="626" t="s">
        <v>1916</v>
      </c>
      <c r="B1161" s="627" t="s">
        <v>1424</v>
      </c>
      <c r="C1161" s="627" t="s">
        <v>1425</v>
      </c>
      <c r="D1161" s="627" t="s">
        <v>1445</v>
      </c>
      <c r="E1161" s="627" t="s">
        <v>1437</v>
      </c>
      <c r="F1161" s="644"/>
      <c r="G1161" s="644"/>
      <c r="H1161" s="644"/>
      <c r="I1161" s="644"/>
      <c r="J1161" s="644"/>
      <c r="K1161" s="644"/>
      <c r="L1161" s="644"/>
      <c r="M1161" s="644"/>
      <c r="N1161" s="644">
        <v>2.25</v>
      </c>
      <c r="O1161" s="644">
        <v>1474.91</v>
      </c>
      <c r="P1161" s="632"/>
      <c r="Q1161" s="645">
        <v>655.51555555555558</v>
      </c>
    </row>
    <row r="1162" spans="1:17" ht="14.4" customHeight="1" x14ac:dyDescent="0.3">
      <c r="A1162" s="626" t="s">
        <v>1916</v>
      </c>
      <c r="B1162" s="627" t="s">
        <v>1424</v>
      </c>
      <c r="C1162" s="627" t="s">
        <v>1425</v>
      </c>
      <c r="D1162" s="627" t="s">
        <v>1446</v>
      </c>
      <c r="E1162" s="627" t="s">
        <v>1437</v>
      </c>
      <c r="F1162" s="644"/>
      <c r="G1162" s="644"/>
      <c r="H1162" s="644"/>
      <c r="I1162" s="644"/>
      <c r="J1162" s="644"/>
      <c r="K1162" s="644"/>
      <c r="L1162" s="644"/>
      <c r="M1162" s="644"/>
      <c r="N1162" s="644">
        <v>0.1</v>
      </c>
      <c r="O1162" s="644">
        <v>1123.49</v>
      </c>
      <c r="P1162" s="632"/>
      <c r="Q1162" s="645">
        <v>11234.9</v>
      </c>
    </row>
    <row r="1163" spans="1:17" ht="14.4" customHeight="1" x14ac:dyDescent="0.3">
      <c r="A1163" s="626" t="s">
        <v>1916</v>
      </c>
      <c r="B1163" s="627" t="s">
        <v>1424</v>
      </c>
      <c r="C1163" s="627" t="s">
        <v>1425</v>
      </c>
      <c r="D1163" s="627" t="s">
        <v>1449</v>
      </c>
      <c r="E1163" s="627" t="s">
        <v>641</v>
      </c>
      <c r="F1163" s="644"/>
      <c r="G1163" s="644"/>
      <c r="H1163" s="644"/>
      <c r="I1163" s="644"/>
      <c r="J1163" s="644"/>
      <c r="K1163" s="644"/>
      <c r="L1163" s="644"/>
      <c r="M1163" s="644"/>
      <c r="N1163" s="644">
        <v>0.2</v>
      </c>
      <c r="O1163" s="644">
        <v>728.21</v>
      </c>
      <c r="P1163" s="632"/>
      <c r="Q1163" s="645">
        <v>3641.05</v>
      </c>
    </row>
    <row r="1164" spans="1:17" ht="14.4" customHeight="1" x14ac:dyDescent="0.3">
      <c r="A1164" s="626" t="s">
        <v>1916</v>
      </c>
      <c r="B1164" s="627" t="s">
        <v>1424</v>
      </c>
      <c r="C1164" s="627" t="s">
        <v>1425</v>
      </c>
      <c r="D1164" s="627" t="s">
        <v>1450</v>
      </c>
      <c r="E1164" s="627" t="s">
        <v>1440</v>
      </c>
      <c r="F1164" s="644"/>
      <c r="G1164" s="644"/>
      <c r="H1164" s="644"/>
      <c r="I1164" s="644"/>
      <c r="J1164" s="644"/>
      <c r="K1164" s="644"/>
      <c r="L1164" s="644"/>
      <c r="M1164" s="644"/>
      <c r="N1164" s="644">
        <v>0.2</v>
      </c>
      <c r="O1164" s="644">
        <v>106.46</v>
      </c>
      <c r="P1164" s="632"/>
      <c r="Q1164" s="645">
        <v>532.29999999999995</v>
      </c>
    </row>
    <row r="1165" spans="1:17" ht="14.4" customHeight="1" x14ac:dyDescent="0.3">
      <c r="A1165" s="626" t="s">
        <v>1916</v>
      </c>
      <c r="B1165" s="627" t="s">
        <v>1424</v>
      </c>
      <c r="C1165" s="627" t="s">
        <v>1402</v>
      </c>
      <c r="D1165" s="627" t="s">
        <v>1583</v>
      </c>
      <c r="E1165" s="627" t="s">
        <v>1584</v>
      </c>
      <c r="F1165" s="644">
        <v>1</v>
      </c>
      <c r="G1165" s="644">
        <v>589.59</v>
      </c>
      <c r="H1165" s="644">
        <v>1</v>
      </c>
      <c r="I1165" s="644">
        <v>589.59</v>
      </c>
      <c r="J1165" s="644"/>
      <c r="K1165" s="644"/>
      <c r="L1165" s="644"/>
      <c r="M1165" s="644"/>
      <c r="N1165" s="644">
        <v>1</v>
      </c>
      <c r="O1165" s="644">
        <v>589.59</v>
      </c>
      <c r="P1165" s="632">
        <v>1</v>
      </c>
      <c r="Q1165" s="645">
        <v>589.59</v>
      </c>
    </row>
    <row r="1166" spans="1:17" ht="14.4" customHeight="1" x14ac:dyDescent="0.3">
      <c r="A1166" s="626" t="s">
        <v>1916</v>
      </c>
      <c r="B1166" s="627" t="s">
        <v>1424</v>
      </c>
      <c r="C1166" s="627" t="s">
        <v>1402</v>
      </c>
      <c r="D1166" s="627" t="s">
        <v>1585</v>
      </c>
      <c r="E1166" s="627" t="s">
        <v>1586</v>
      </c>
      <c r="F1166" s="644">
        <v>1</v>
      </c>
      <c r="G1166" s="644">
        <v>1447.28</v>
      </c>
      <c r="H1166" s="644">
        <v>1</v>
      </c>
      <c r="I1166" s="644">
        <v>1447.28</v>
      </c>
      <c r="J1166" s="644">
        <v>1</v>
      </c>
      <c r="K1166" s="644">
        <v>1175.28</v>
      </c>
      <c r="L1166" s="644">
        <v>0.81206124592338735</v>
      </c>
      <c r="M1166" s="644">
        <v>1175.28</v>
      </c>
      <c r="N1166" s="644"/>
      <c r="O1166" s="644"/>
      <c r="P1166" s="632"/>
      <c r="Q1166" s="645"/>
    </row>
    <row r="1167" spans="1:17" ht="14.4" customHeight="1" x14ac:dyDescent="0.3">
      <c r="A1167" s="626" t="s">
        <v>1916</v>
      </c>
      <c r="B1167" s="627" t="s">
        <v>1424</v>
      </c>
      <c r="C1167" s="627" t="s">
        <v>1402</v>
      </c>
      <c r="D1167" s="627" t="s">
        <v>1587</v>
      </c>
      <c r="E1167" s="627" t="s">
        <v>1588</v>
      </c>
      <c r="F1167" s="644">
        <v>1</v>
      </c>
      <c r="G1167" s="644">
        <v>972.32</v>
      </c>
      <c r="H1167" s="644">
        <v>1</v>
      </c>
      <c r="I1167" s="644">
        <v>972.32</v>
      </c>
      <c r="J1167" s="644">
        <v>4</v>
      </c>
      <c r="K1167" s="644">
        <v>3889.28</v>
      </c>
      <c r="L1167" s="644">
        <v>4</v>
      </c>
      <c r="M1167" s="644">
        <v>972.32</v>
      </c>
      <c r="N1167" s="644">
        <v>1</v>
      </c>
      <c r="O1167" s="644">
        <v>972.32</v>
      </c>
      <c r="P1167" s="632">
        <v>1</v>
      </c>
      <c r="Q1167" s="645">
        <v>972.32</v>
      </c>
    </row>
    <row r="1168" spans="1:17" ht="14.4" customHeight="1" x14ac:dyDescent="0.3">
      <c r="A1168" s="626" t="s">
        <v>1916</v>
      </c>
      <c r="B1168" s="627" t="s">
        <v>1424</v>
      </c>
      <c r="C1168" s="627" t="s">
        <v>1402</v>
      </c>
      <c r="D1168" s="627" t="s">
        <v>1589</v>
      </c>
      <c r="E1168" s="627" t="s">
        <v>1588</v>
      </c>
      <c r="F1168" s="644">
        <v>9</v>
      </c>
      <c r="G1168" s="644">
        <v>15365.789999999999</v>
      </c>
      <c r="H1168" s="644">
        <v>1</v>
      </c>
      <c r="I1168" s="644">
        <v>1707.31</v>
      </c>
      <c r="J1168" s="644">
        <v>5</v>
      </c>
      <c r="K1168" s="644">
        <v>8325.83</v>
      </c>
      <c r="L1168" s="644">
        <v>0.54184197493262631</v>
      </c>
      <c r="M1168" s="644">
        <v>1665.1659999999999</v>
      </c>
      <c r="N1168" s="644">
        <v>3</v>
      </c>
      <c r="O1168" s="644">
        <v>2722.5</v>
      </c>
      <c r="P1168" s="632">
        <v>0.17717930545712263</v>
      </c>
      <c r="Q1168" s="645">
        <v>907.5</v>
      </c>
    </row>
    <row r="1169" spans="1:17" ht="14.4" customHeight="1" x14ac:dyDescent="0.3">
      <c r="A1169" s="626" t="s">
        <v>1916</v>
      </c>
      <c r="B1169" s="627" t="s">
        <v>1424</v>
      </c>
      <c r="C1169" s="627" t="s">
        <v>1402</v>
      </c>
      <c r="D1169" s="627" t="s">
        <v>1591</v>
      </c>
      <c r="E1169" s="627" t="s">
        <v>1592</v>
      </c>
      <c r="F1169" s="644">
        <v>1</v>
      </c>
      <c r="G1169" s="644">
        <v>1027.76</v>
      </c>
      <c r="H1169" s="644">
        <v>1</v>
      </c>
      <c r="I1169" s="644">
        <v>1027.76</v>
      </c>
      <c r="J1169" s="644">
        <v>4</v>
      </c>
      <c r="K1169" s="644">
        <v>3933.8</v>
      </c>
      <c r="L1169" s="644">
        <v>3.8275472873044292</v>
      </c>
      <c r="M1169" s="644">
        <v>983.45</v>
      </c>
      <c r="N1169" s="644"/>
      <c r="O1169" s="644"/>
      <c r="P1169" s="632"/>
      <c r="Q1169" s="645"/>
    </row>
    <row r="1170" spans="1:17" ht="14.4" customHeight="1" x14ac:dyDescent="0.3">
      <c r="A1170" s="626" t="s">
        <v>1916</v>
      </c>
      <c r="B1170" s="627" t="s">
        <v>1424</v>
      </c>
      <c r="C1170" s="627" t="s">
        <v>1402</v>
      </c>
      <c r="D1170" s="627" t="s">
        <v>1593</v>
      </c>
      <c r="E1170" s="627" t="s">
        <v>1592</v>
      </c>
      <c r="F1170" s="644">
        <v>2</v>
      </c>
      <c r="G1170" s="644">
        <v>4283.7</v>
      </c>
      <c r="H1170" s="644">
        <v>1</v>
      </c>
      <c r="I1170" s="644">
        <v>2141.85</v>
      </c>
      <c r="J1170" s="644">
        <v>1</v>
      </c>
      <c r="K1170" s="644">
        <v>2141.85</v>
      </c>
      <c r="L1170" s="644">
        <v>0.5</v>
      </c>
      <c r="M1170" s="644">
        <v>2141.85</v>
      </c>
      <c r="N1170" s="644"/>
      <c r="O1170" s="644"/>
      <c r="P1170" s="632"/>
      <c r="Q1170" s="645"/>
    </row>
    <row r="1171" spans="1:17" ht="14.4" customHeight="1" x14ac:dyDescent="0.3">
      <c r="A1171" s="626" t="s">
        <v>1916</v>
      </c>
      <c r="B1171" s="627" t="s">
        <v>1424</v>
      </c>
      <c r="C1171" s="627" t="s">
        <v>1402</v>
      </c>
      <c r="D1171" s="627" t="s">
        <v>1594</v>
      </c>
      <c r="E1171" s="627" t="s">
        <v>1595</v>
      </c>
      <c r="F1171" s="644">
        <v>1</v>
      </c>
      <c r="G1171" s="644">
        <v>3003.38</v>
      </c>
      <c r="H1171" s="644">
        <v>1</v>
      </c>
      <c r="I1171" s="644">
        <v>3003.38</v>
      </c>
      <c r="J1171" s="644">
        <v>1</v>
      </c>
      <c r="K1171" s="644">
        <v>3003.38</v>
      </c>
      <c r="L1171" s="644">
        <v>1</v>
      </c>
      <c r="M1171" s="644">
        <v>3003.38</v>
      </c>
      <c r="N1171" s="644">
        <v>1</v>
      </c>
      <c r="O1171" s="644">
        <v>2635.73</v>
      </c>
      <c r="P1171" s="632">
        <v>0.87758791761282284</v>
      </c>
      <c r="Q1171" s="645">
        <v>2635.73</v>
      </c>
    </row>
    <row r="1172" spans="1:17" ht="14.4" customHeight="1" x14ac:dyDescent="0.3">
      <c r="A1172" s="626" t="s">
        <v>1916</v>
      </c>
      <c r="B1172" s="627" t="s">
        <v>1424</v>
      </c>
      <c r="C1172" s="627" t="s">
        <v>1402</v>
      </c>
      <c r="D1172" s="627" t="s">
        <v>1598</v>
      </c>
      <c r="E1172" s="627" t="s">
        <v>1599</v>
      </c>
      <c r="F1172" s="644"/>
      <c r="G1172" s="644"/>
      <c r="H1172" s="644"/>
      <c r="I1172" s="644"/>
      <c r="J1172" s="644">
        <v>1</v>
      </c>
      <c r="K1172" s="644">
        <v>6890.78</v>
      </c>
      <c r="L1172" s="644"/>
      <c r="M1172" s="644">
        <v>6890.78</v>
      </c>
      <c r="N1172" s="644"/>
      <c r="O1172" s="644"/>
      <c r="P1172" s="632"/>
      <c r="Q1172" s="645"/>
    </row>
    <row r="1173" spans="1:17" ht="14.4" customHeight="1" x14ac:dyDescent="0.3">
      <c r="A1173" s="626" t="s">
        <v>1916</v>
      </c>
      <c r="B1173" s="627" t="s">
        <v>1424</v>
      </c>
      <c r="C1173" s="627" t="s">
        <v>1402</v>
      </c>
      <c r="D1173" s="627" t="s">
        <v>1600</v>
      </c>
      <c r="E1173" s="627" t="s">
        <v>1601</v>
      </c>
      <c r="F1173" s="644">
        <v>7</v>
      </c>
      <c r="G1173" s="644">
        <v>28965.230000000003</v>
      </c>
      <c r="H1173" s="644">
        <v>1</v>
      </c>
      <c r="I1173" s="644">
        <v>4137.8900000000003</v>
      </c>
      <c r="J1173" s="644">
        <v>1</v>
      </c>
      <c r="K1173" s="644">
        <v>4137.8900000000003</v>
      </c>
      <c r="L1173" s="644">
        <v>0.14285714285714285</v>
      </c>
      <c r="M1173" s="644">
        <v>4137.8900000000003</v>
      </c>
      <c r="N1173" s="644">
        <v>2</v>
      </c>
      <c r="O1173" s="644">
        <v>8275.7800000000007</v>
      </c>
      <c r="P1173" s="632">
        <v>0.2857142857142857</v>
      </c>
      <c r="Q1173" s="645">
        <v>4137.8900000000003</v>
      </c>
    </row>
    <row r="1174" spans="1:17" ht="14.4" customHeight="1" x14ac:dyDescent="0.3">
      <c r="A1174" s="626" t="s">
        <v>1916</v>
      </c>
      <c r="B1174" s="627" t="s">
        <v>1424</v>
      </c>
      <c r="C1174" s="627" t="s">
        <v>1402</v>
      </c>
      <c r="D1174" s="627" t="s">
        <v>1602</v>
      </c>
      <c r="E1174" s="627" t="s">
        <v>1603</v>
      </c>
      <c r="F1174" s="644">
        <v>4</v>
      </c>
      <c r="G1174" s="644">
        <v>4011.2</v>
      </c>
      <c r="H1174" s="644">
        <v>1</v>
      </c>
      <c r="I1174" s="644">
        <v>1002.8</v>
      </c>
      <c r="J1174" s="644">
        <v>11</v>
      </c>
      <c r="K1174" s="644">
        <v>10792.6</v>
      </c>
      <c r="L1174" s="644">
        <v>2.6906162744315916</v>
      </c>
      <c r="M1174" s="644">
        <v>981.14545454545453</v>
      </c>
      <c r="N1174" s="644">
        <v>4</v>
      </c>
      <c r="O1174" s="644">
        <v>3581.6</v>
      </c>
      <c r="P1174" s="632">
        <v>0.89289988033506185</v>
      </c>
      <c r="Q1174" s="645">
        <v>895.4</v>
      </c>
    </row>
    <row r="1175" spans="1:17" ht="14.4" customHeight="1" x14ac:dyDescent="0.3">
      <c r="A1175" s="626" t="s">
        <v>1916</v>
      </c>
      <c r="B1175" s="627" t="s">
        <v>1424</v>
      </c>
      <c r="C1175" s="627" t="s">
        <v>1402</v>
      </c>
      <c r="D1175" s="627" t="s">
        <v>1604</v>
      </c>
      <c r="E1175" s="627" t="s">
        <v>1605</v>
      </c>
      <c r="F1175" s="644">
        <v>1</v>
      </c>
      <c r="G1175" s="644">
        <v>7650</v>
      </c>
      <c r="H1175" s="644">
        <v>1</v>
      </c>
      <c r="I1175" s="644">
        <v>7650</v>
      </c>
      <c r="J1175" s="644"/>
      <c r="K1175" s="644"/>
      <c r="L1175" s="644"/>
      <c r="M1175" s="644"/>
      <c r="N1175" s="644"/>
      <c r="O1175" s="644"/>
      <c r="P1175" s="632"/>
      <c r="Q1175" s="645"/>
    </row>
    <row r="1176" spans="1:17" ht="14.4" customHeight="1" x14ac:dyDescent="0.3">
      <c r="A1176" s="626" t="s">
        <v>1916</v>
      </c>
      <c r="B1176" s="627" t="s">
        <v>1424</v>
      </c>
      <c r="C1176" s="627" t="s">
        <v>1402</v>
      </c>
      <c r="D1176" s="627" t="s">
        <v>1606</v>
      </c>
      <c r="E1176" s="627" t="s">
        <v>1607</v>
      </c>
      <c r="F1176" s="644"/>
      <c r="G1176" s="644"/>
      <c r="H1176" s="644"/>
      <c r="I1176" s="644"/>
      <c r="J1176" s="644">
        <v>1</v>
      </c>
      <c r="K1176" s="644">
        <v>9370.39</v>
      </c>
      <c r="L1176" s="644"/>
      <c r="M1176" s="644">
        <v>9370.39</v>
      </c>
      <c r="N1176" s="644"/>
      <c r="O1176" s="644"/>
      <c r="P1176" s="632"/>
      <c r="Q1176" s="645"/>
    </row>
    <row r="1177" spans="1:17" ht="14.4" customHeight="1" x14ac:dyDescent="0.3">
      <c r="A1177" s="626" t="s">
        <v>1916</v>
      </c>
      <c r="B1177" s="627" t="s">
        <v>1424</v>
      </c>
      <c r="C1177" s="627" t="s">
        <v>1402</v>
      </c>
      <c r="D1177" s="627" t="s">
        <v>1610</v>
      </c>
      <c r="E1177" s="627" t="s">
        <v>1611</v>
      </c>
      <c r="F1177" s="644">
        <v>1</v>
      </c>
      <c r="G1177" s="644">
        <v>2170.9699999999998</v>
      </c>
      <c r="H1177" s="644">
        <v>1</v>
      </c>
      <c r="I1177" s="644">
        <v>2170.9699999999998</v>
      </c>
      <c r="J1177" s="644">
        <v>1</v>
      </c>
      <c r="K1177" s="644">
        <v>2170.9699999999998</v>
      </c>
      <c r="L1177" s="644">
        <v>1</v>
      </c>
      <c r="M1177" s="644">
        <v>2170.9699999999998</v>
      </c>
      <c r="N1177" s="644">
        <v>1</v>
      </c>
      <c r="O1177" s="644">
        <v>2046.82</v>
      </c>
      <c r="P1177" s="632">
        <v>0.942813581025993</v>
      </c>
      <c r="Q1177" s="645">
        <v>2046.82</v>
      </c>
    </row>
    <row r="1178" spans="1:17" ht="14.4" customHeight="1" x14ac:dyDescent="0.3">
      <c r="A1178" s="626" t="s">
        <v>1916</v>
      </c>
      <c r="B1178" s="627" t="s">
        <v>1424</v>
      </c>
      <c r="C1178" s="627" t="s">
        <v>1402</v>
      </c>
      <c r="D1178" s="627" t="s">
        <v>1614</v>
      </c>
      <c r="E1178" s="627" t="s">
        <v>1615</v>
      </c>
      <c r="F1178" s="644">
        <v>1</v>
      </c>
      <c r="G1178" s="644">
        <v>5259.23</v>
      </c>
      <c r="H1178" s="644">
        <v>1</v>
      </c>
      <c r="I1178" s="644">
        <v>5259.23</v>
      </c>
      <c r="J1178" s="644">
        <v>6</v>
      </c>
      <c r="K1178" s="644">
        <v>30681.360000000001</v>
      </c>
      <c r="L1178" s="644">
        <v>5.8338121740254758</v>
      </c>
      <c r="M1178" s="644">
        <v>5113.5600000000004</v>
      </c>
      <c r="N1178" s="644">
        <v>1</v>
      </c>
      <c r="O1178" s="644">
        <v>2794.67</v>
      </c>
      <c r="P1178" s="632">
        <v>0.5313838717835121</v>
      </c>
      <c r="Q1178" s="645">
        <v>2794.67</v>
      </c>
    </row>
    <row r="1179" spans="1:17" ht="14.4" customHeight="1" x14ac:dyDescent="0.3">
      <c r="A1179" s="626" t="s">
        <v>1916</v>
      </c>
      <c r="B1179" s="627" t="s">
        <v>1424</v>
      </c>
      <c r="C1179" s="627" t="s">
        <v>1402</v>
      </c>
      <c r="D1179" s="627" t="s">
        <v>1616</v>
      </c>
      <c r="E1179" s="627" t="s">
        <v>1617</v>
      </c>
      <c r="F1179" s="644">
        <v>2</v>
      </c>
      <c r="G1179" s="644">
        <v>1211.3</v>
      </c>
      <c r="H1179" s="644">
        <v>1</v>
      </c>
      <c r="I1179" s="644">
        <v>605.65</v>
      </c>
      <c r="J1179" s="644"/>
      <c r="K1179" s="644"/>
      <c r="L1179" s="644"/>
      <c r="M1179" s="644"/>
      <c r="N1179" s="644">
        <v>1</v>
      </c>
      <c r="O1179" s="644">
        <v>550.72</v>
      </c>
      <c r="P1179" s="632">
        <v>0.45465202674812188</v>
      </c>
      <c r="Q1179" s="645">
        <v>550.72</v>
      </c>
    </row>
    <row r="1180" spans="1:17" ht="14.4" customHeight="1" x14ac:dyDescent="0.3">
      <c r="A1180" s="626" t="s">
        <v>1916</v>
      </c>
      <c r="B1180" s="627" t="s">
        <v>1424</v>
      </c>
      <c r="C1180" s="627" t="s">
        <v>1402</v>
      </c>
      <c r="D1180" s="627" t="s">
        <v>1620</v>
      </c>
      <c r="E1180" s="627" t="s">
        <v>1621</v>
      </c>
      <c r="F1180" s="644"/>
      <c r="G1180" s="644"/>
      <c r="H1180" s="644"/>
      <c r="I1180" s="644"/>
      <c r="J1180" s="644">
        <v>2</v>
      </c>
      <c r="K1180" s="644">
        <v>1662.32</v>
      </c>
      <c r="L1180" s="644"/>
      <c r="M1180" s="644">
        <v>831.16</v>
      </c>
      <c r="N1180" s="644"/>
      <c r="O1180" s="644"/>
      <c r="P1180" s="632"/>
      <c r="Q1180" s="645"/>
    </row>
    <row r="1181" spans="1:17" ht="14.4" customHeight="1" x14ac:dyDescent="0.3">
      <c r="A1181" s="626" t="s">
        <v>1916</v>
      </c>
      <c r="B1181" s="627" t="s">
        <v>1424</v>
      </c>
      <c r="C1181" s="627" t="s">
        <v>1402</v>
      </c>
      <c r="D1181" s="627" t="s">
        <v>1623</v>
      </c>
      <c r="E1181" s="627" t="s">
        <v>1624</v>
      </c>
      <c r="F1181" s="644">
        <v>1</v>
      </c>
      <c r="G1181" s="644">
        <v>831.16</v>
      </c>
      <c r="H1181" s="644">
        <v>1</v>
      </c>
      <c r="I1181" s="644">
        <v>831.16</v>
      </c>
      <c r="J1181" s="644"/>
      <c r="K1181" s="644"/>
      <c r="L1181" s="644"/>
      <c r="M1181" s="644"/>
      <c r="N1181" s="644"/>
      <c r="O1181" s="644"/>
      <c r="P1181" s="632"/>
      <c r="Q1181" s="645"/>
    </row>
    <row r="1182" spans="1:17" ht="14.4" customHeight="1" x14ac:dyDescent="0.3">
      <c r="A1182" s="626" t="s">
        <v>1916</v>
      </c>
      <c r="B1182" s="627" t="s">
        <v>1424</v>
      </c>
      <c r="C1182" s="627" t="s">
        <v>1402</v>
      </c>
      <c r="D1182" s="627" t="s">
        <v>1625</v>
      </c>
      <c r="E1182" s="627" t="s">
        <v>1626</v>
      </c>
      <c r="F1182" s="644">
        <v>2</v>
      </c>
      <c r="G1182" s="644">
        <v>2624.28</v>
      </c>
      <c r="H1182" s="644">
        <v>1</v>
      </c>
      <c r="I1182" s="644">
        <v>1312.14</v>
      </c>
      <c r="J1182" s="644">
        <v>1</v>
      </c>
      <c r="K1182" s="644">
        <v>1312.14</v>
      </c>
      <c r="L1182" s="644">
        <v>0.5</v>
      </c>
      <c r="M1182" s="644">
        <v>1312.14</v>
      </c>
      <c r="N1182" s="644">
        <v>1</v>
      </c>
      <c r="O1182" s="644">
        <v>1312.14</v>
      </c>
      <c r="P1182" s="632">
        <v>0.5</v>
      </c>
      <c r="Q1182" s="645">
        <v>1312.14</v>
      </c>
    </row>
    <row r="1183" spans="1:17" ht="14.4" customHeight="1" x14ac:dyDescent="0.3">
      <c r="A1183" s="626" t="s">
        <v>1916</v>
      </c>
      <c r="B1183" s="627" t="s">
        <v>1424</v>
      </c>
      <c r="C1183" s="627" t="s">
        <v>1402</v>
      </c>
      <c r="D1183" s="627" t="s">
        <v>1716</v>
      </c>
      <c r="E1183" s="627" t="s">
        <v>1717</v>
      </c>
      <c r="F1183" s="644">
        <v>5</v>
      </c>
      <c r="G1183" s="644">
        <v>18222.900000000001</v>
      </c>
      <c r="H1183" s="644">
        <v>1</v>
      </c>
      <c r="I1183" s="644">
        <v>3644.5800000000004</v>
      </c>
      <c r="J1183" s="644">
        <v>4</v>
      </c>
      <c r="K1183" s="644">
        <v>14578.32</v>
      </c>
      <c r="L1183" s="644">
        <v>0.79999999999999993</v>
      </c>
      <c r="M1183" s="644">
        <v>3644.58</v>
      </c>
      <c r="N1183" s="644"/>
      <c r="O1183" s="644"/>
      <c r="P1183" s="632"/>
      <c r="Q1183" s="645"/>
    </row>
    <row r="1184" spans="1:17" ht="14.4" customHeight="1" x14ac:dyDescent="0.3">
      <c r="A1184" s="626" t="s">
        <v>1916</v>
      </c>
      <c r="B1184" s="627" t="s">
        <v>1424</v>
      </c>
      <c r="C1184" s="627" t="s">
        <v>1402</v>
      </c>
      <c r="D1184" s="627" t="s">
        <v>1627</v>
      </c>
      <c r="E1184" s="627" t="s">
        <v>1628</v>
      </c>
      <c r="F1184" s="644">
        <v>3</v>
      </c>
      <c r="G1184" s="644">
        <v>3438.99</v>
      </c>
      <c r="H1184" s="644">
        <v>1</v>
      </c>
      <c r="I1184" s="644">
        <v>1146.33</v>
      </c>
      <c r="J1184" s="644">
        <v>2</v>
      </c>
      <c r="K1184" s="644">
        <v>2232.5</v>
      </c>
      <c r="L1184" s="644">
        <v>0.64917315839825074</v>
      </c>
      <c r="M1184" s="644">
        <v>1116.25</v>
      </c>
      <c r="N1184" s="644"/>
      <c r="O1184" s="644"/>
      <c r="P1184" s="632"/>
      <c r="Q1184" s="645"/>
    </row>
    <row r="1185" spans="1:17" ht="14.4" customHeight="1" x14ac:dyDescent="0.3">
      <c r="A1185" s="626" t="s">
        <v>1916</v>
      </c>
      <c r="B1185" s="627" t="s">
        <v>1424</v>
      </c>
      <c r="C1185" s="627" t="s">
        <v>1402</v>
      </c>
      <c r="D1185" s="627" t="s">
        <v>1629</v>
      </c>
      <c r="E1185" s="627" t="s">
        <v>1630</v>
      </c>
      <c r="F1185" s="644"/>
      <c r="G1185" s="644"/>
      <c r="H1185" s="644"/>
      <c r="I1185" s="644"/>
      <c r="J1185" s="644">
        <v>2</v>
      </c>
      <c r="K1185" s="644">
        <v>718.2</v>
      </c>
      <c r="L1185" s="644"/>
      <c r="M1185" s="644">
        <v>359.1</v>
      </c>
      <c r="N1185" s="644"/>
      <c r="O1185" s="644"/>
      <c r="P1185" s="632"/>
      <c r="Q1185" s="645"/>
    </row>
    <row r="1186" spans="1:17" ht="14.4" customHeight="1" x14ac:dyDescent="0.3">
      <c r="A1186" s="626" t="s">
        <v>1916</v>
      </c>
      <c r="B1186" s="627" t="s">
        <v>1424</v>
      </c>
      <c r="C1186" s="627" t="s">
        <v>1402</v>
      </c>
      <c r="D1186" s="627" t="s">
        <v>1452</v>
      </c>
      <c r="E1186" s="627" t="s">
        <v>1453</v>
      </c>
      <c r="F1186" s="644">
        <v>2</v>
      </c>
      <c r="G1186" s="644">
        <v>1787.8</v>
      </c>
      <c r="H1186" s="644">
        <v>1</v>
      </c>
      <c r="I1186" s="644">
        <v>893.9</v>
      </c>
      <c r="J1186" s="644">
        <v>1</v>
      </c>
      <c r="K1186" s="644">
        <v>893.9</v>
      </c>
      <c r="L1186" s="644">
        <v>0.5</v>
      </c>
      <c r="M1186" s="644">
        <v>893.9</v>
      </c>
      <c r="N1186" s="644">
        <v>2</v>
      </c>
      <c r="O1186" s="644">
        <v>1787.8</v>
      </c>
      <c r="P1186" s="632">
        <v>1</v>
      </c>
      <c r="Q1186" s="645">
        <v>893.9</v>
      </c>
    </row>
    <row r="1187" spans="1:17" ht="14.4" customHeight="1" x14ac:dyDescent="0.3">
      <c r="A1187" s="626" t="s">
        <v>1916</v>
      </c>
      <c r="B1187" s="627" t="s">
        <v>1424</v>
      </c>
      <c r="C1187" s="627" t="s">
        <v>1402</v>
      </c>
      <c r="D1187" s="627" t="s">
        <v>1454</v>
      </c>
      <c r="E1187" s="627" t="s">
        <v>1455</v>
      </c>
      <c r="F1187" s="644">
        <v>1</v>
      </c>
      <c r="G1187" s="644">
        <v>893.9</v>
      </c>
      <c r="H1187" s="644">
        <v>1</v>
      </c>
      <c r="I1187" s="644">
        <v>893.9</v>
      </c>
      <c r="J1187" s="644"/>
      <c r="K1187" s="644"/>
      <c r="L1187" s="644"/>
      <c r="M1187" s="644"/>
      <c r="N1187" s="644">
        <v>1</v>
      </c>
      <c r="O1187" s="644">
        <v>838.48</v>
      </c>
      <c r="P1187" s="632">
        <v>0.93800201364805913</v>
      </c>
      <c r="Q1187" s="645">
        <v>838.48</v>
      </c>
    </row>
    <row r="1188" spans="1:17" ht="14.4" customHeight="1" x14ac:dyDescent="0.3">
      <c r="A1188" s="626" t="s">
        <v>1916</v>
      </c>
      <c r="B1188" s="627" t="s">
        <v>1424</v>
      </c>
      <c r="C1188" s="627" t="s">
        <v>1402</v>
      </c>
      <c r="D1188" s="627" t="s">
        <v>1631</v>
      </c>
      <c r="E1188" s="627" t="s">
        <v>1632</v>
      </c>
      <c r="F1188" s="644">
        <v>1</v>
      </c>
      <c r="G1188" s="644">
        <v>16831.689999999999</v>
      </c>
      <c r="H1188" s="644">
        <v>1</v>
      </c>
      <c r="I1188" s="644">
        <v>16831.689999999999</v>
      </c>
      <c r="J1188" s="644">
        <v>3</v>
      </c>
      <c r="K1188" s="644">
        <v>50495.069999999992</v>
      </c>
      <c r="L1188" s="644">
        <v>3</v>
      </c>
      <c r="M1188" s="644">
        <v>16831.689999999999</v>
      </c>
      <c r="N1188" s="644"/>
      <c r="O1188" s="644"/>
      <c r="P1188" s="632"/>
      <c r="Q1188" s="645"/>
    </row>
    <row r="1189" spans="1:17" ht="14.4" customHeight="1" x14ac:dyDescent="0.3">
      <c r="A1189" s="626" t="s">
        <v>1916</v>
      </c>
      <c r="B1189" s="627" t="s">
        <v>1424</v>
      </c>
      <c r="C1189" s="627" t="s">
        <v>1402</v>
      </c>
      <c r="D1189" s="627" t="s">
        <v>1633</v>
      </c>
      <c r="E1189" s="627" t="s">
        <v>1634</v>
      </c>
      <c r="F1189" s="644">
        <v>1</v>
      </c>
      <c r="G1189" s="644">
        <v>6587.13</v>
      </c>
      <c r="H1189" s="644">
        <v>1</v>
      </c>
      <c r="I1189" s="644">
        <v>6587.13</v>
      </c>
      <c r="J1189" s="644">
        <v>4</v>
      </c>
      <c r="K1189" s="644">
        <v>25856.78</v>
      </c>
      <c r="L1189" s="644">
        <v>3.9253483687129296</v>
      </c>
      <c r="M1189" s="644">
        <v>6464.1949999999997</v>
      </c>
      <c r="N1189" s="644">
        <v>1</v>
      </c>
      <c r="O1189" s="644">
        <v>3506.35</v>
      </c>
      <c r="P1189" s="632">
        <v>0.53230314264330592</v>
      </c>
      <c r="Q1189" s="645">
        <v>3506.35</v>
      </c>
    </row>
    <row r="1190" spans="1:17" ht="14.4" customHeight="1" x14ac:dyDescent="0.3">
      <c r="A1190" s="626" t="s">
        <v>1916</v>
      </c>
      <c r="B1190" s="627" t="s">
        <v>1424</v>
      </c>
      <c r="C1190" s="627" t="s">
        <v>1402</v>
      </c>
      <c r="D1190" s="627" t="s">
        <v>1456</v>
      </c>
      <c r="E1190" s="627" t="s">
        <v>1457</v>
      </c>
      <c r="F1190" s="644">
        <v>1</v>
      </c>
      <c r="G1190" s="644">
        <v>1841.62</v>
      </c>
      <c r="H1190" s="644">
        <v>1</v>
      </c>
      <c r="I1190" s="644">
        <v>1841.62</v>
      </c>
      <c r="J1190" s="644">
        <v>1</v>
      </c>
      <c r="K1190" s="644">
        <v>1841.62</v>
      </c>
      <c r="L1190" s="644">
        <v>1</v>
      </c>
      <c r="M1190" s="644">
        <v>1841.62</v>
      </c>
      <c r="N1190" s="644"/>
      <c r="O1190" s="644"/>
      <c r="P1190" s="632"/>
      <c r="Q1190" s="645"/>
    </row>
    <row r="1191" spans="1:17" ht="14.4" customHeight="1" x14ac:dyDescent="0.3">
      <c r="A1191" s="626" t="s">
        <v>1916</v>
      </c>
      <c r="B1191" s="627" t="s">
        <v>1424</v>
      </c>
      <c r="C1191" s="627" t="s">
        <v>1402</v>
      </c>
      <c r="D1191" s="627" t="s">
        <v>1746</v>
      </c>
      <c r="E1191" s="627" t="s">
        <v>1747</v>
      </c>
      <c r="F1191" s="644">
        <v>1</v>
      </c>
      <c r="G1191" s="644">
        <v>16719</v>
      </c>
      <c r="H1191" s="644">
        <v>1</v>
      </c>
      <c r="I1191" s="644">
        <v>16719</v>
      </c>
      <c r="J1191" s="644"/>
      <c r="K1191" s="644"/>
      <c r="L1191" s="644"/>
      <c r="M1191" s="644"/>
      <c r="N1191" s="644"/>
      <c r="O1191" s="644"/>
      <c r="P1191" s="632"/>
      <c r="Q1191" s="645"/>
    </row>
    <row r="1192" spans="1:17" ht="14.4" customHeight="1" x14ac:dyDescent="0.3">
      <c r="A1192" s="626" t="s">
        <v>1916</v>
      </c>
      <c r="B1192" s="627" t="s">
        <v>1424</v>
      </c>
      <c r="C1192" s="627" t="s">
        <v>1402</v>
      </c>
      <c r="D1192" s="627" t="s">
        <v>1777</v>
      </c>
      <c r="E1192" s="627" t="s">
        <v>1778</v>
      </c>
      <c r="F1192" s="644">
        <v>1</v>
      </c>
      <c r="G1192" s="644">
        <v>3106.5</v>
      </c>
      <c r="H1192" s="644">
        <v>1</v>
      </c>
      <c r="I1192" s="644">
        <v>3106.5</v>
      </c>
      <c r="J1192" s="644"/>
      <c r="K1192" s="644"/>
      <c r="L1192" s="644"/>
      <c r="M1192" s="644"/>
      <c r="N1192" s="644"/>
      <c r="O1192" s="644"/>
      <c r="P1192" s="632"/>
      <c r="Q1192" s="645"/>
    </row>
    <row r="1193" spans="1:17" ht="14.4" customHeight="1" x14ac:dyDescent="0.3">
      <c r="A1193" s="626" t="s">
        <v>1916</v>
      </c>
      <c r="B1193" s="627" t="s">
        <v>1424</v>
      </c>
      <c r="C1193" s="627" t="s">
        <v>1402</v>
      </c>
      <c r="D1193" s="627" t="s">
        <v>1641</v>
      </c>
      <c r="E1193" s="627" t="s">
        <v>1642</v>
      </c>
      <c r="F1193" s="644">
        <v>2</v>
      </c>
      <c r="G1193" s="644">
        <v>761.72</v>
      </c>
      <c r="H1193" s="644">
        <v>1</v>
      </c>
      <c r="I1193" s="644">
        <v>380.86</v>
      </c>
      <c r="J1193" s="644">
        <v>1</v>
      </c>
      <c r="K1193" s="644">
        <v>380.86</v>
      </c>
      <c r="L1193" s="644">
        <v>0.5</v>
      </c>
      <c r="M1193" s="644">
        <v>380.86</v>
      </c>
      <c r="N1193" s="644"/>
      <c r="O1193" s="644"/>
      <c r="P1193" s="632"/>
      <c r="Q1193" s="645"/>
    </row>
    <row r="1194" spans="1:17" ht="14.4" customHeight="1" x14ac:dyDescent="0.3">
      <c r="A1194" s="626" t="s">
        <v>1916</v>
      </c>
      <c r="B1194" s="627" t="s">
        <v>1424</v>
      </c>
      <c r="C1194" s="627" t="s">
        <v>1402</v>
      </c>
      <c r="D1194" s="627" t="s">
        <v>1458</v>
      </c>
      <c r="E1194" s="627" t="s">
        <v>1459</v>
      </c>
      <c r="F1194" s="644">
        <v>1</v>
      </c>
      <c r="G1194" s="644">
        <v>1085.2</v>
      </c>
      <c r="H1194" s="644">
        <v>1</v>
      </c>
      <c r="I1194" s="644">
        <v>1085.2</v>
      </c>
      <c r="J1194" s="644"/>
      <c r="K1194" s="644"/>
      <c r="L1194" s="644"/>
      <c r="M1194" s="644"/>
      <c r="N1194" s="644"/>
      <c r="O1194" s="644"/>
      <c r="P1194" s="632"/>
      <c r="Q1194" s="645"/>
    </row>
    <row r="1195" spans="1:17" ht="14.4" customHeight="1" x14ac:dyDescent="0.3">
      <c r="A1195" s="626" t="s">
        <v>1916</v>
      </c>
      <c r="B1195" s="627" t="s">
        <v>1424</v>
      </c>
      <c r="C1195" s="627" t="s">
        <v>1402</v>
      </c>
      <c r="D1195" s="627" t="s">
        <v>1643</v>
      </c>
      <c r="E1195" s="627" t="s">
        <v>1644</v>
      </c>
      <c r="F1195" s="644">
        <v>1</v>
      </c>
      <c r="G1195" s="644">
        <v>13465.47</v>
      </c>
      <c r="H1195" s="644">
        <v>1</v>
      </c>
      <c r="I1195" s="644">
        <v>13465.47</v>
      </c>
      <c r="J1195" s="644"/>
      <c r="K1195" s="644"/>
      <c r="L1195" s="644"/>
      <c r="M1195" s="644"/>
      <c r="N1195" s="644">
        <v>1</v>
      </c>
      <c r="O1195" s="644">
        <v>13465.47</v>
      </c>
      <c r="P1195" s="632">
        <v>1</v>
      </c>
      <c r="Q1195" s="645">
        <v>13465.47</v>
      </c>
    </row>
    <row r="1196" spans="1:17" ht="14.4" customHeight="1" x14ac:dyDescent="0.3">
      <c r="A1196" s="626" t="s">
        <v>1916</v>
      </c>
      <c r="B1196" s="627" t="s">
        <v>1424</v>
      </c>
      <c r="C1196" s="627" t="s">
        <v>1402</v>
      </c>
      <c r="D1196" s="627" t="s">
        <v>1645</v>
      </c>
      <c r="E1196" s="627" t="s">
        <v>1646</v>
      </c>
      <c r="F1196" s="644">
        <v>1</v>
      </c>
      <c r="G1196" s="644">
        <v>25888.05</v>
      </c>
      <c r="H1196" s="644">
        <v>1</v>
      </c>
      <c r="I1196" s="644">
        <v>25888.05</v>
      </c>
      <c r="J1196" s="644">
        <v>1</v>
      </c>
      <c r="K1196" s="644">
        <v>25888.05</v>
      </c>
      <c r="L1196" s="644">
        <v>1</v>
      </c>
      <c r="M1196" s="644">
        <v>25888.05</v>
      </c>
      <c r="N1196" s="644"/>
      <c r="O1196" s="644"/>
      <c r="P1196" s="632"/>
      <c r="Q1196" s="645"/>
    </row>
    <row r="1197" spans="1:17" ht="14.4" customHeight="1" x14ac:dyDescent="0.3">
      <c r="A1197" s="626" t="s">
        <v>1916</v>
      </c>
      <c r="B1197" s="627" t="s">
        <v>1424</v>
      </c>
      <c r="C1197" s="627" t="s">
        <v>1402</v>
      </c>
      <c r="D1197" s="627" t="s">
        <v>1647</v>
      </c>
      <c r="E1197" s="627" t="s">
        <v>1648</v>
      </c>
      <c r="F1197" s="644">
        <v>2</v>
      </c>
      <c r="G1197" s="644">
        <v>37800</v>
      </c>
      <c r="H1197" s="644">
        <v>1</v>
      </c>
      <c r="I1197" s="644">
        <v>18900</v>
      </c>
      <c r="J1197" s="644"/>
      <c r="K1197" s="644"/>
      <c r="L1197" s="644"/>
      <c r="M1197" s="644"/>
      <c r="N1197" s="644"/>
      <c r="O1197" s="644"/>
      <c r="P1197" s="632"/>
      <c r="Q1197" s="645"/>
    </row>
    <row r="1198" spans="1:17" ht="14.4" customHeight="1" x14ac:dyDescent="0.3">
      <c r="A1198" s="626" t="s">
        <v>1916</v>
      </c>
      <c r="B1198" s="627" t="s">
        <v>1424</v>
      </c>
      <c r="C1198" s="627" t="s">
        <v>1402</v>
      </c>
      <c r="D1198" s="627" t="s">
        <v>1917</v>
      </c>
      <c r="E1198" s="627" t="s">
        <v>1918</v>
      </c>
      <c r="F1198" s="644"/>
      <c r="G1198" s="644"/>
      <c r="H1198" s="644"/>
      <c r="I1198" s="644"/>
      <c r="J1198" s="644"/>
      <c r="K1198" s="644"/>
      <c r="L1198" s="644"/>
      <c r="M1198" s="644"/>
      <c r="N1198" s="644">
        <v>1</v>
      </c>
      <c r="O1198" s="644">
        <v>4527.8999999999996</v>
      </c>
      <c r="P1198" s="632"/>
      <c r="Q1198" s="645">
        <v>4527.8999999999996</v>
      </c>
    </row>
    <row r="1199" spans="1:17" ht="14.4" customHeight="1" x14ac:dyDescent="0.3">
      <c r="A1199" s="626" t="s">
        <v>1916</v>
      </c>
      <c r="B1199" s="627" t="s">
        <v>1424</v>
      </c>
      <c r="C1199" s="627" t="s">
        <v>1402</v>
      </c>
      <c r="D1199" s="627" t="s">
        <v>1649</v>
      </c>
      <c r="E1199" s="627" t="s">
        <v>1650</v>
      </c>
      <c r="F1199" s="644"/>
      <c r="G1199" s="644"/>
      <c r="H1199" s="644"/>
      <c r="I1199" s="644"/>
      <c r="J1199" s="644">
        <v>2</v>
      </c>
      <c r="K1199" s="644">
        <v>3864.18</v>
      </c>
      <c r="L1199" s="644"/>
      <c r="M1199" s="644">
        <v>1932.09</v>
      </c>
      <c r="N1199" s="644"/>
      <c r="O1199" s="644"/>
      <c r="P1199" s="632"/>
      <c r="Q1199" s="645"/>
    </row>
    <row r="1200" spans="1:17" ht="14.4" customHeight="1" x14ac:dyDescent="0.3">
      <c r="A1200" s="626" t="s">
        <v>1916</v>
      </c>
      <c r="B1200" s="627" t="s">
        <v>1424</v>
      </c>
      <c r="C1200" s="627" t="s">
        <v>1402</v>
      </c>
      <c r="D1200" s="627" t="s">
        <v>1651</v>
      </c>
      <c r="E1200" s="627" t="s">
        <v>1652</v>
      </c>
      <c r="F1200" s="644"/>
      <c r="G1200" s="644"/>
      <c r="H1200" s="644"/>
      <c r="I1200" s="644"/>
      <c r="J1200" s="644">
        <v>1</v>
      </c>
      <c r="K1200" s="644">
        <v>8860.39</v>
      </c>
      <c r="L1200" s="644"/>
      <c r="M1200" s="644">
        <v>8860.39</v>
      </c>
      <c r="N1200" s="644"/>
      <c r="O1200" s="644"/>
      <c r="P1200" s="632"/>
      <c r="Q1200" s="645"/>
    </row>
    <row r="1201" spans="1:17" ht="14.4" customHeight="1" x14ac:dyDescent="0.3">
      <c r="A1201" s="626" t="s">
        <v>1916</v>
      </c>
      <c r="B1201" s="627" t="s">
        <v>1424</v>
      </c>
      <c r="C1201" s="627" t="s">
        <v>1402</v>
      </c>
      <c r="D1201" s="627" t="s">
        <v>1784</v>
      </c>
      <c r="E1201" s="627" t="s">
        <v>1785</v>
      </c>
      <c r="F1201" s="644"/>
      <c r="G1201" s="644"/>
      <c r="H1201" s="644"/>
      <c r="I1201" s="644"/>
      <c r="J1201" s="644">
        <v>1</v>
      </c>
      <c r="K1201" s="644">
        <v>4066.69</v>
      </c>
      <c r="L1201" s="644"/>
      <c r="M1201" s="644">
        <v>4066.69</v>
      </c>
      <c r="N1201" s="644"/>
      <c r="O1201" s="644"/>
      <c r="P1201" s="632"/>
      <c r="Q1201" s="645"/>
    </row>
    <row r="1202" spans="1:17" ht="14.4" customHeight="1" x14ac:dyDescent="0.3">
      <c r="A1202" s="626" t="s">
        <v>1916</v>
      </c>
      <c r="B1202" s="627" t="s">
        <v>1424</v>
      </c>
      <c r="C1202" s="627" t="s">
        <v>1407</v>
      </c>
      <c r="D1202" s="627" t="s">
        <v>1464</v>
      </c>
      <c r="E1202" s="627" t="s">
        <v>1465</v>
      </c>
      <c r="F1202" s="644"/>
      <c r="G1202" s="644"/>
      <c r="H1202" s="644"/>
      <c r="I1202" s="644"/>
      <c r="J1202" s="644">
        <v>2</v>
      </c>
      <c r="K1202" s="644">
        <v>428</v>
      </c>
      <c r="L1202" s="644"/>
      <c r="M1202" s="644">
        <v>214</v>
      </c>
      <c r="N1202" s="644"/>
      <c r="O1202" s="644"/>
      <c r="P1202" s="632"/>
      <c r="Q1202" s="645"/>
    </row>
    <row r="1203" spans="1:17" ht="14.4" customHeight="1" x14ac:dyDescent="0.3">
      <c r="A1203" s="626" t="s">
        <v>1916</v>
      </c>
      <c r="B1203" s="627" t="s">
        <v>1424</v>
      </c>
      <c r="C1203" s="627" t="s">
        <v>1407</v>
      </c>
      <c r="D1203" s="627" t="s">
        <v>1466</v>
      </c>
      <c r="E1203" s="627" t="s">
        <v>1467</v>
      </c>
      <c r="F1203" s="644">
        <v>2</v>
      </c>
      <c r="G1203" s="644">
        <v>310</v>
      </c>
      <c r="H1203" s="644">
        <v>1</v>
      </c>
      <c r="I1203" s="644">
        <v>155</v>
      </c>
      <c r="J1203" s="644"/>
      <c r="K1203" s="644"/>
      <c r="L1203" s="644"/>
      <c r="M1203" s="644"/>
      <c r="N1203" s="644"/>
      <c r="O1203" s="644"/>
      <c r="P1203" s="632"/>
      <c r="Q1203" s="645"/>
    </row>
    <row r="1204" spans="1:17" ht="14.4" customHeight="1" x14ac:dyDescent="0.3">
      <c r="A1204" s="626" t="s">
        <v>1916</v>
      </c>
      <c r="B1204" s="627" t="s">
        <v>1424</v>
      </c>
      <c r="C1204" s="627" t="s">
        <v>1407</v>
      </c>
      <c r="D1204" s="627" t="s">
        <v>1468</v>
      </c>
      <c r="E1204" s="627" t="s">
        <v>1469</v>
      </c>
      <c r="F1204" s="644">
        <v>1</v>
      </c>
      <c r="G1204" s="644">
        <v>187</v>
      </c>
      <c r="H1204" s="644">
        <v>1</v>
      </c>
      <c r="I1204" s="644">
        <v>187</v>
      </c>
      <c r="J1204" s="644">
        <v>3</v>
      </c>
      <c r="K1204" s="644">
        <v>561</v>
      </c>
      <c r="L1204" s="644">
        <v>3</v>
      </c>
      <c r="M1204" s="644">
        <v>187</v>
      </c>
      <c r="N1204" s="644">
        <v>1</v>
      </c>
      <c r="O1204" s="644">
        <v>188</v>
      </c>
      <c r="P1204" s="632">
        <v>1.0053475935828877</v>
      </c>
      <c r="Q1204" s="645">
        <v>188</v>
      </c>
    </row>
    <row r="1205" spans="1:17" ht="14.4" customHeight="1" x14ac:dyDescent="0.3">
      <c r="A1205" s="626" t="s">
        <v>1916</v>
      </c>
      <c r="B1205" s="627" t="s">
        <v>1424</v>
      </c>
      <c r="C1205" s="627" t="s">
        <v>1407</v>
      </c>
      <c r="D1205" s="627" t="s">
        <v>1470</v>
      </c>
      <c r="E1205" s="627" t="s">
        <v>1471</v>
      </c>
      <c r="F1205" s="644">
        <v>3</v>
      </c>
      <c r="G1205" s="644">
        <v>384</v>
      </c>
      <c r="H1205" s="644">
        <v>1</v>
      </c>
      <c r="I1205" s="644">
        <v>128</v>
      </c>
      <c r="J1205" s="644"/>
      <c r="K1205" s="644"/>
      <c r="L1205" s="644"/>
      <c r="M1205" s="644"/>
      <c r="N1205" s="644">
        <v>3</v>
      </c>
      <c r="O1205" s="644">
        <v>387</v>
      </c>
      <c r="P1205" s="632">
        <v>1.0078125</v>
      </c>
      <c r="Q1205" s="645">
        <v>129</v>
      </c>
    </row>
    <row r="1206" spans="1:17" ht="14.4" customHeight="1" x14ac:dyDescent="0.3">
      <c r="A1206" s="626" t="s">
        <v>1916</v>
      </c>
      <c r="B1206" s="627" t="s">
        <v>1424</v>
      </c>
      <c r="C1206" s="627" t="s">
        <v>1407</v>
      </c>
      <c r="D1206" s="627" t="s">
        <v>1472</v>
      </c>
      <c r="E1206" s="627" t="s">
        <v>1473</v>
      </c>
      <c r="F1206" s="644">
        <v>3</v>
      </c>
      <c r="G1206" s="644">
        <v>669</v>
      </c>
      <c r="H1206" s="644">
        <v>1</v>
      </c>
      <c r="I1206" s="644">
        <v>223</v>
      </c>
      <c r="J1206" s="644">
        <v>2</v>
      </c>
      <c r="K1206" s="644">
        <v>448</v>
      </c>
      <c r="L1206" s="644">
        <v>0.66965620328849029</v>
      </c>
      <c r="M1206" s="644">
        <v>224</v>
      </c>
      <c r="N1206" s="644">
        <v>1</v>
      </c>
      <c r="O1206" s="644">
        <v>225</v>
      </c>
      <c r="P1206" s="632">
        <v>0.33632286995515698</v>
      </c>
      <c r="Q1206" s="645">
        <v>225</v>
      </c>
    </row>
    <row r="1207" spans="1:17" ht="14.4" customHeight="1" x14ac:dyDescent="0.3">
      <c r="A1207" s="626" t="s">
        <v>1916</v>
      </c>
      <c r="B1207" s="627" t="s">
        <v>1424</v>
      </c>
      <c r="C1207" s="627" t="s">
        <v>1407</v>
      </c>
      <c r="D1207" s="627" t="s">
        <v>1478</v>
      </c>
      <c r="E1207" s="627" t="s">
        <v>1479</v>
      </c>
      <c r="F1207" s="644">
        <v>30</v>
      </c>
      <c r="G1207" s="644">
        <v>6750</v>
      </c>
      <c r="H1207" s="644">
        <v>1</v>
      </c>
      <c r="I1207" s="644">
        <v>225</v>
      </c>
      <c r="J1207" s="644">
        <v>24</v>
      </c>
      <c r="K1207" s="644">
        <v>5424</v>
      </c>
      <c r="L1207" s="644">
        <v>0.80355555555555558</v>
      </c>
      <c r="M1207" s="644">
        <v>226</v>
      </c>
      <c r="N1207" s="644">
        <v>25</v>
      </c>
      <c r="O1207" s="644">
        <v>5675</v>
      </c>
      <c r="P1207" s="632">
        <v>0.84074074074074079</v>
      </c>
      <c r="Q1207" s="645">
        <v>227</v>
      </c>
    </row>
    <row r="1208" spans="1:17" ht="14.4" customHeight="1" x14ac:dyDescent="0.3">
      <c r="A1208" s="626" t="s">
        <v>1916</v>
      </c>
      <c r="B1208" s="627" t="s">
        <v>1424</v>
      </c>
      <c r="C1208" s="627" t="s">
        <v>1407</v>
      </c>
      <c r="D1208" s="627" t="s">
        <v>1480</v>
      </c>
      <c r="E1208" s="627" t="s">
        <v>1481</v>
      </c>
      <c r="F1208" s="644">
        <v>1</v>
      </c>
      <c r="G1208" s="644">
        <v>626</v>
      </c>
      <c r="H1208" s="644">
        <v>1</v>
      </c>
      <c r="I1208" s="644">
        <v>626</v>
      </c>
      <c r="J1208" s="644"/>
      <c r="K1208" s="644"/>
      <c r="L1208" s="644"/>
      <c r="M1208" s="644"/>
      <c r="N1208" s="644">
        <v>1</v>
      </c>
      <c r="O1208" s="644">
        <v>629</v>
      </c>
      <c r="P1208" s="632">
        <v>1.0047923322683705</v>
      </c>
      <c r="Q1208" s="645">
        <v>629</v>
      </c>
    </row>
    <row r="1209" spans="1:17" ht="14.4" customHeight="1" x14ac:dyDescent="0.3">
      <c r="A1209" s="626" t="s">
        <v>1916</v>
      </c>
      <c r="B1209" s="627" t="s">
        <v>1424</v>
      </c>
      <c r="C1209" s="627" t="s">
        <v>1407</v>
      </c>
      <c r="D1209" s="627" t="s">
        <v>1486</v>
      </c>
      <c r="E1209" s="627" t="s">
        <v>1487</v>
      </c>
      <c r="F1209" s="644">
        <v>1</v>
      </c>
      <c r="G1209" s="644">
        <v>265</v>
      </c>
      <c r="H1209" s="644">
        <v>1</v>
      </c>
      <c r="I1209" s="644">
        <v>265</v>
      </c>
      <c r="J1209" s="644"/>
      <c r="K1209" s="644"/>
      <c r="L1209" s="644"/>
      <c r="M1209" s="644"/>
      <c r="N1209" s="644"/>
      <c r="O1209" s="644"/>
      <c r="P1209" s="632"/>
      <c r="Q1209" s="645"/>
    </row>
    <row r="1210" spans="1:17" ht="14.4" customHeight="1" x14ac:dyDescent="0.3">
      <c r="A1210" s="626" t="s">
        <v>1916</v>
      </c>
      <c r="B1210" s="627" t="s">
        <v>1424</v>
      </c>
      <c r="C1210" s="627" t="s">
        <v>1407</v>
      </c>
      <c r="D1210" s="627" t="s">
        <v>1488</v>
      </c>
      <c r="E1210" s="627" t="s">
        <v>1489</v>
      </c>
      <c r="F1210" s="644">
        <v>13</v>
      </c>
      <c r="G1210" s="644">
        <v>4550</v>
      </c>
      <c r="H1210" s="644">
        <v>1</v>
      </c>
      <c r="I1210" s="644">
        <v>350</v>
      </c>
      <c r="J1210" s="644">
        <v>2</v>
      </c>
      <c r="K1210" s="644">
        <v>700</v>
      </c>
      <c r="L1210" s="644">
        <v>0.15384615384615385</v>
      </c>
      <c r="M1210" s="644">
        <v>350</v>
      </c>
      <c r="N1210" s="644">
        <v>5</v>
      </c>
      <c r="O1210" s="644">
        <v>1770</v>
      </c>
      <c r="P1210" s="632">
        <v>0.38901098901098902</v>
      </c>
      <c r="Q1210" s="645">
        <v>354</v>
      </c>
    </row>
    <row r="1211" spans="1:17" ht="14.4" customHeight="1" x14ac:dyDescent="0.3">
      <c r="A1211" s="626" t="s">
        <v>1916</v>
      </c>
      <c r="B1211" s="627" t="s">
        <v>1424</v>
      </c>
      <c r="C1211" s="627" t="s">
        <v>1407</v>
      </c>
      <c r="D1211" s="627" t="s">
        <v>1655</v>
      </c>
      <c r="E1211" s="627" t="s">
        <v>1656</v>
      </c>
      <c r="F1211" s="644">
        <v>1</v>
      </c>
      <c r="G1211" s="644">
        <v>4164</v>
      </c>
      <c r="H1211" s="644">
        <v>1</v>
      </c>
      <c r="I1211" s="644">
        <v>4164</v>
      </c>
      <c r="J1211" s="644">
        <v>3</v>
      </c>
      <c r="K1211" s="644">
        <v>12498</v>
      </c>
      <c r="L1211" s="644">
        <v>3.0014409221902016</v>
      </c>
      <c r="M1211" s="644">
        <v>4166</v>
      </c>
      <c r="N1211" s="644">
        <v>1</v>
      </c>
      <c r="O1211" s="644">
        <v>4173</v>
      </c>
      <c r="P1211" s="632">
        <v>1.0021613832853027</v>
      </c>
      <c r="Q1211" s="645">
        <v>4173</v>
      </c>
    </row>
    <row r="1212" spans="1:17" ht="14.4" customHeight="1" x14ac:dyDescent="0.3">
      <c r="A1212" s="626" t="s">
        <v>1916</v>
      </c>
      <c r="B1212" s="627" t="s">
        <v>1424</v>
      </c>
      <c r="C1212" s="627" t="s">
        <v>1407</v>
      </c>
      <c r="D1212" s="627" t="s">
        <v>1657</v>
      </c>
      <c r="E1212" s="627" t="s">
        <v>1658</v>
      </c>
      <c r="F1212" s="644">
        <v>7</v>
      </c>
      <c r="G1212" s="644">
        <v>1981</v>
      </c>
      <c r="H1212" s="644">
        <v>1</v>
      </c>
      <c r="I1212" s="644">
        <v>283</v>
      </c>
      <c r="J1212" s="644">
        <v>3</v>
      </c>
      <c r="K1212" s="644">
        <v>849</v>
      </c>
      <c r="L1212" s="644">
        <v>0.42857142857142855</v>
      </c>
      <c r="M1212" s="644">
        <v>283</v>
      </c>
      <c r="N1212" s="644">
        <v>1</v>
      </c>
      <c r="O1212" s="644">
        <v>284</v>
      </c>
      <c r="P1212" s="632">
        <v>0.14336193841494194</v>
      </c>
      <c r="Q1212" s="645">
        <v>284</v>
      </c>
    </row>
    <row r="1213" spans="1:17" ht="14.4" customHeight="1" x14ac:dyDescent="0.3">
      <c r="A1213" s="626" t="s">
        <v>1916</v>
      </c>
      <c r="B1213" s="627" t="s">
        <v>1424</v>
      </c>
      <c r="C1213" s="627" t="s">
        <v>1407</v>
      </c>
      <c r="D1213" s="627" t="s">
        <v>1659</v>
      </c>
      <c r="E1213" s="627" t="s">
        <v>1660</v>
      </c>
      <c r="F1213" s="644">
        <v>9</v>
      </c>
      <c r="G1213" s="644">
        <v>56880</v>
      </c>
      <c r="H1213" s="644">
        <v>1</v>
      </c>
      <c r="I1213" s="644">
        <v>6320</v>
      </c>
      <c r="J1213" s="644">
        <v>2</v>
      </c>
      <c r="K1213" s="644">
        <v>12644</v>
      </c>
      <c r="L1213" s="644">
        <v>0.22229254571026724</v>
      </c>
      <c r="M1213" s="644">
        <v>6322</v>
      </c>
      <c r="N1213" s="644">
        <v>2</v>
      </c>
      <c r="O1213" s="644">
        <v>12662</v>
      </c>
      <c r="P1213" s="632">
        <v>0.22260900140646975</v>
      </c>
      <c r="Q1213" s="645">
        <v>6331</v>
      </c>
    </row>
    <row r="1214" spans="1:17" ht="14.4" customHeight="1" x14ac:dyDescent="0.3">
      <c r="A1214" s="626" t="s">
        <v>1916</v>
      </c>
      <c r="B1214" s="627" t="s">
        <v>1424</v>
      </c>
      <c r="C1214" s="627" t="s">
        <v>1407</v>
      </c>
      <c r="D1214" s="627" t="s">
        <v>1661</v>
      </c>
      <c r="E1214" s="627" t="s">
        <v>1662</v>
      </c>
      <c r="F1214" s="644">
        <v>3</v>
      </c>
      <c r="G1214" s="644">
        <v>4725</v>
      </c>
      <c r="H1214" s="644">
        <v>1</v>
      </c>
      <c r="I1214" s="644">
        <v>1575</v>
      </c>
      <c r="J1214" s="644">
        <v>2</v>
      </c>
      <c r="K1214" s="644">
        <v>3154</v>
      </c>
      <c r="L1214" s="644">
        <v>0.6675132275132275</v>
      </c>
      <c r="M1214" s="644">
        <v>1577</v>
      </c>
      <c r="N1214" s="644">
        <v>1</v>
      </c>
      <c r="O1214" s="644">
        <v>1584</v>
      </c>
      <c r="P1214" s="632">
        <v>0.33523809523809522</v>
      </c>
      <c r="Q1214" s="645">
        <v>1584</v>
      </c>
    </row>
    <row r="1215" spans="1:17" ht="14.4" customHeight="1" x14ac:dyDescent="0.3">
      <c r="A1215" s="626" t="s">
        <v>1916</v>
      </c>
      <c r="B1215" s="627" t="s">
        <v>1424</v>
      </c>
      <c r="C1215" s="627" t="s">
        <v>1407</v>
      </c>
      <c r="D1215" s="627" t="s">
        <v>1663</v>
      </c>
      <c r="E1215" s="627" t="s">
        <v>1664</v>
      </c>
      <c r="F1215" s="644">
        <v>2</v>
      </c>
      <c r="G1215" s="644">
        <v>7720</v>
      </c>
      <c r="H1215" s="644">
        <v>1</v>
      </c>
      <c r="I1215" s="644">
        <v>3860</v>
      </c>
      <c r="J1215" s="644">
        <v>7</v>
      </c>
      <c r="K1215" s="644">
        <v>27034</v>
      </c>
      <c r="L1215" s="644">
        <v>3.5018134715025906</v>
      </c>
      <c r="M1215" s="644">
        <v>3862</v>
      </c>
      <c r="N1215" s="644">
        <v>2</v>
      </c>
      <c r="O1215" s="644">
        <v>7734</v>
      </c>
      <c r="P1215" s="632">
        <v>1.0018134715025906</v>
      </c>
      <c r="Q1215" s="645">
        <v>3867</v>
      </c>
    </row>
    <row r="1216" spans="1:17" ht="14.4" customHeight="1" x14ac:dyDescent="0.3">
      <c r="A1216" s="626" t="s">
        <v>1916</v>
      </c>
      <c r="B1216" s="627" t="s">
        <v>1424</v>
      </c>
      <c r="C1216" s="627" t="s">
        <v>1407</v>
      </c>
      <c r="D1216" s="627" t="s">
        <v>1665</v>
      </c>
      <c r="E1216" s="627" t="s">
        <v>1666</v>
      </c>
      <c r="F1216" s="644"/>
      <c r="G1216" s="644"/>
      <c r="H1216" s="644"/>
      <c r="I1216" s="644"/>
      <c r="J1216" s="644">
        <v>2</v>
      </c>
      <c r="K1216" s="644">
        <v>10424</v>
      </c>
      <c r="L1216" s="644"/>
      <c r="M1216" s="644">
        <v>5212</v>
      </c>
      <c r="N1216" s="644">
        <v>1</v>
      </c>
      <c r="O1216" s="644">
        <v>5219</v>
      </c>
      <c r="P1216" s="632"/>
      <c r="Q1216" s="645">
        <v>5219</v>
      </c>
    </row>
    <row r="1217" spans="1:17" ht="14.4" customHeight="1" x14ac:dyDescent="0.3">
      <c r="A1217" s="626" t="s">
        <v>1916</v>
      </c>
      <c r="B1217" s="627" t="s">
        <v>1424</v>
      </c>
      <c r="C1217" s="627" t="s">
        <v>1407</v>
      </c>
      <c r="D1217" s="627" t="s">
        <v>1671</v>
      </c>
      <c r="E1217" s="627" t="s">
        <v>1672</v>
      </c>
      <c r="F1217" s="644">
        <v>1</v>
      </c>
      <c r="G1217" s="644">
        <v>1702</v>
      </c>
      <c r="H1217" s="644">
        <v>1</v>
      </c>
      <c r="I1217" s="644">
        <v>1702</v>
      </c>
      <c r="J1217" s="644"/>
      <c r="K1217" s="644"/>
      <c r="L1217" s="644"/>
      <c r="M1217" s="644"/>
      <c r="N1217" s="644">
        <v>1</v>
      </c>
      <c r="O1217" s="644">
        <v>1709</v>
      </c>
      <c r="P1217" s="632">
        <v>1.0041128084606346</v>
      </c>
      <c r="Q1217" s="645">
        <v>1709</v>
      </c>
    </row>
    <row r="1218" spans="1:17" ht="14.4" customHeight="1" x14ac:dyDescent="0.3">
      <c r="A1218" s="626" t="s">
        <v>1916</v>
      </c>
      <c r="B1218" s="627" t="s">
        <v>1424</v>
      </c>
      <c r="C1218" s="627" t="s">
        <v>1407</v>
      </c>
      <c r="D1218" s="627" t="s">
        <v>1496</v>
      </c>
      <c r="E1218" s="627" t="s">
        <v>1497</v>
      </c>
      <c r="F1218" s="644">
        <v>9</v>
      </c>
      <c r="G1218" s="644">
        <v>11646</v>
      </c>
      <c r="H1218" s="644">
        <v>1</v>
      </c>
      <c r="I1218" s="644">
        <v>1294</v>
      </c>
      <c r="J1218" s="644">
        <v>13</v>
      </c>
      <c r="K1218" s="644">
        <v>16822</v>
      </c>
      <c r="L1218" s="644">
        <v>1.4444444444444444</v>
      </c>
      <c r="M1218" s="644">
        <v>1294</v>
      </c>
      <c r="N1218" s="644">
        <v>9</v>
      </c>
      <c r="O1218" s="644">
        <v>11673</v>
      </c>
      <c r="P1218" s="632">
        <v>1.0023183925811436</v>
      </c>
      <c r="Q1218" s="645">
        <v>1297</v>
      </c>
    </row>
    <row r="1219" spans="1:17" ht="14.4" customHeight="1" x14ac:dyDescent="0.3">
      <c r="A1219" s="626" t="s">
        <v>1916</v>
      </c>
      <c r="B1219" s="627" t="s">
        <v>1424</v>
      </c>
      <c r="C1219" s="627" t="s">
        <v>1407</v>
      </c>
      <c r="D1219" s="627" t="s">
        <v>1498</v>
      </c>
      <c r="E1219" s="627" t="s">
        <v>1499</v>
      </c>
      <c r="F1219" s="644">
        <v>7</v>
      </c>
      <c r="G1219" s="644">
        <v>8246</v>
      </c>
      <c r="H1219" s="644">
        <v>1</v>
      </c>
      <c r="I1219" s="644">
        <v>1178</v>
      </c>
      <c r="J1219" s="644">
        <v>11</v>
      </c>
      <c r="K1219" s="644">
        <v>12958</v>
      </c>
      <c r="L1219" s="644">
        <v>1.5714285714285714</v>
      </c>
      <c r="M1219" s="644">
        <v>1178</v>
      </c>
      <c r="N1219" s="644">
        <v>9</v>
      </c>
      <c r="O1219" s="644">
        <v>10620</v>
      </c>
      <c r="P1219" s="632">
        <v>1.28789716226049</v>
      </c>
      <c r="Q1219" s="645">
        <v>1180</v>
      </c>
    </row>
    <row r="1220" spans="1:17" ht="14.4" customHeight="1" x14ac:dyDescent="0.3">
      <c r="A1220" s="626" t="s">
        <v>1916</v>
      </c>
      <c r="B1220" s="627" t="s">
        <v>1424</v>
      </c>
      <c r="C1220" s="627" t="s">
        <v>1407</v>
      </c>
      <c r="D1220" s="627" t="s">
        <v>1500</v>
      </c>
      <c r="E1220" s="627" t="s">
        <v>1501</v>
      </c>
      <c r="F1220" s="644">
        <v>2</v>
      </c>
      <c r="G1220" s="644">
        <v>10314</v>
      </c>
      <c r="H1220" s="644">
        <v>1</v>
      </c>
      <c r="I1220" s="644">
        <v>5157</v>
      </c>
      <c r="J1220" s="644">
        <v>6</v>
      </c>
      <c r="K1220" s="644">
        <v>30948</v>
      </c>
      <c r="L1220" s="644">
        <v>3.000581733566027</v>
      </c>
      <c r="M1220" s="644">
        <v>5158</v>
      </c>
      <c r="N1220" s="644">
        <v>1</v>
      </c>
      <c r="O1220" s="644">
        <v>5162</v>
      </c>
      <c r="P1220" s="632">
        <v>0.500484777971689</v>
      </c>
      <c r="Q1220" s="645">
        <v>5162</v>
      </c>
    </row>
    <row r="1221" spans="1:17" ht="14.4" customHeight="1" x14ac:dyDescent="0.3">
      <c r="A1221" s="626" t="s">
        <v>1916</v>
      </c>
      <c r="B1221" s="627" t="s">
        <v>1424</v>
      </c>
      <c r="C1221" s="627" t="s">
        <v>1407</v>
      </c>
      <c r="D1221" s="627" t="s">
        <v>1673</v>
      </c>
      <c r="E1221" s="627" t="s">
        <v>1674</v>
      </c>
      <c r="F1221" s="644">
        <v>2</v>
      </c>
      <c r="G1221" s="644">
        <v>1602</v>
      </c>
      <c r="H1221" s="644">
        <v>1</v>
      </c>
      <c r="I1221" s="644">
        <v>801</v>
      </c>
      <c r="J1221" s="644">
        <v>2</v>
      </c>
      <c r="K1221" s="644">
        <v>1604</v>
      </c>
      <c r="L1221" s="644">
        <v>1.0012484394506866</v>
      </c>
      <c r="M1221" s="644">
        <v>802</v>
      </c>
      <c r="N1221" s="644"/>
      <c r="O1221" s="644"/>
      <c r="P1221" s="632"/>
      <c r="Q1221" s="645"/>
    </row>
    <row r="1222" spans="1:17" ht="14.4" customHeight="1" x14ac:dyDescent="0.3">
      <c r="A1222" s="626" t="s">
        <v>1916</v>
      </c>
      <c r="B1222" s="627" t="s">
        <v>1424</v>
      </c>
      <c r="C1222" s="627" t="s">
        <v>1407</v>
      </c>
      <c r="D1222" s="627" t="s">
        <v>1508</v>
      </c>
      <c r="E1222" s="627" t="s">
        <v>1509</v>
      </c>
      <c r="F1222" s="644">
        <v>107</v>
      </c>
      <c r="G1222" s="644">
        <v>18939</v>
      </c>
      <c r="H1222" s="644">
        <v>1</v>
      </c>
      <c r="I1222" s="644">
        <v>177</v>
      </c>
      <c r="J1222" s="644">
        <v>69</v>
      </c>
      <c r="K1222" s="644">
        <v>12282</v>
      </c>
      <c r="L1222" s="644">
        <v>0.64850308886424834</v>
      </c>
      <c r="M1222" s="644">
        <v>178</v>
      </c>
      <c r="N1222" s="644">
        <v>61</v>
      </c>
      <c r="O1222" s="644">
        <v>10919</v>
      </c>
      <c r="P1222" s="632">
        <v>0.57653519193199221</v>
      </c>
      <c r="Q1222" s="645">
        <v>179</v>
      </c>
    </row>
    <row r="1223" spans="1:17" ht="14.4" customHeight="1" x14ac:dyDescent="0.3">
      <c r="A1223" s="626" t="s">
        <v>1916</v>
      </c>
      <c r="B1223" s="627" t="s">
        <v>1424</v>
      </c>
      <c r="C1223" s="627" t="s">
        <v>1407</v>
      </c>
      <c r="D1223" s="627" t="s">
        <v>1510</v>
      </c>
      <c r="E1223" s="627" t="s">
        <v>1511</v>
      </c>
      <c r="F1223" s="644">
        <v>19</v>
      </c>
      <c r="G1223" s="644">
        <v>38931</v>
      </c>
      <c r="H1223" s="644">
        <v>1</v>
      </c>
      <c r="I1223" s="644">
        <v>2049</v>
      </c>
      <c r="J1223" s="644">
        <v>17</v>
      </c>
      <c r="K1223" s="644">
        <v>34850</v>
      </c>
      <c r="L1223" s="644">
        <v>0.89517351211117102</v>
      </c>
      <c r="M1223" s="644">
        <v>2050</v>
      </c>
      <c r="N1223" s="644">
        <v>18</v>
      </c>
      <c r="O1223" s="644">
        <v>36954</v>
      </c>
      <c r="P1223" s="632">
        <v>0.94921784696000622</v>
      </c>
      <c r="Q1223" s="645">
        <v>2053</v>
      </c>
    </row>
    <row r="1224" spans="1:17" ht="14.4" customHeight="1" x14ac:dyDescent="0.3">
      <c r="A1224" s="626" t="s">
        <v>1916</v>
      </c>
      <c r="B1224" s="627" t="s">
        <v>1424</v>
      </c>
      <c r="C1224" s="627" t="s">
        <v>1407</v>
      </c>
      <c r="D1224" s="627" t="s">
        <v>1516</v>
      </c>
      <c r="E1224" s="627" t="s">
        <v>1517</v>
      </c>
      <c r="F1224" s="644">
        <v>2</v>
      </c>
      <c r="G1224" s="644">
        <v>5474</v>
      </c>
      <c r="H1224" s="644">
        <v>1</v>
      </c>
      <c r="I1224" s="644">
        <v>2737</v>
      </c>
      <c r="J1224" s="644">
        <v>3</v>
      </c>
      <c r="K1224" s="644">
        <v>8211</v>
      </c>
      <c r="L1224" s="644">
        <v>1.5</v>
      </c>
      <c r="M1224" s="644">
        <v>2737</v>
      </c>
      <c r="N1224" s="644">
        <v>2</v>
      </c>
      <c r="O1224" s="644">
        <v>5480</v>
      </c>
      <c r="P1224" s="632">
        <v>1.0010960906101571</v>
      </c>
      <c r="Q1224" s="645">
        <v>2740</v>
      </c>
    </row>
    <row r="1225" spans="1:17" ht="14.4" customHeight="1" x14ac:dyDescent="0.3">
      <c r="A1225" s="626" t="s">
        <v>1916</v>
      </c>
      <c r="B1225" s="627" t="s">
        <v>1424</v>
      </c>
      <c r="C1225" s="627" t="s">
        <v>1407</v>
      </c>
      <c r="D1225" s="627" t="s">
        <v>1518</v>
      </c>
      <c r="E1225" s="627" t="s">
        <v>1519</v>
      </c>
      <c r="F1225" s="644"/>
      <c r="G1225" s="644"/>
      <c r="H1225" s="644"/>
      <c r="I1225" s="644"/>
      <c r="J1225" s="644">
        <v>1</v>
      </c>
      <c r="K1225" s="644">
        <v>5270</v>
      </c>
      <c r="L1225" s="644"/>
      <c r="M1225" s="644">
        <v>5270</v>
      </c>
      <c r="N1225" s="644">
        <v>1</v>
      </c>
      <c r="O1225" s="644">
        <v>5274</v>
      </c>
      <c r="P1225" s="632"/>
      <c r="Q1225" s="645">
        <v>5274</v>
      </c>
    </row>
    <row r="1226" spans="1:17" ht="14.4" customHeight="1" x14ac:dyDescent="0.3">
      <c r="A1226" s="626" t="s">
        <v>1916</v>
      </c>
      <c r="B1226" s="627" t="s">
        <v>1424</v>
      </c>
      <c r="C1226" s="627" t="s">
        <v>1407</v>
      </c>
      <c r="D1226" s="627" t="s">
        <v>1522</v>
      </c>
      <c r="E1226" s="627" t="s">
        <v>1523</v>
      </c>
      <c r="F1226" s="644">
        <v>1</v>
      </c>
      <c r="G1226" s="644">
        <v>675</v>
      </c>
      <c r="H1226" s="644">
        <v>1</v>
      </c>
      <c r="I1226" s="644">
        <v>675</v>
      </c>
      <c r="J1226" s="644"/>
      <c r="K1226" s="644"/>
      <c r="L1226" s="644"/>
      <c r="M1226" s="644"/>
      <c r="N1226" s="644">
        <v>1</v>
      </c>
      <c r="O1226" s="644">
        <v>678</v>
      </c>
      <c r="P1226" s="632">
        <v>1.0044444444444445</v>
      </c>
      <c r="Q1226" s="645">
        <v>678</v>
      </c>
    </row>
    <row r="1227" spans="1:17" ht="14.4" customHeight="1" x14ac:dyDescent="0.3">
      <c r="A1227" s="626" t="s">
        <v>1916</v>
      </c>
      <c r="B1227" s="627" t="s">
        <v>1424</v>
      </c>
      <c r="C1227" s="627" t="s">
        <v>1407</v>
      </c>
      <c r="D1227" s="627" t="s">
        <v>1526</v>
      </c>
      <c r="E1227" s="627" t="s">
        <v>1527</v>
      </c>
      <c r="F1227" s="644"/>
      <c r="G1227" s="644"/>
      <c r="H1227" s="644"/>
      <c r="I1227" s="644"/>
      <c r="J1227" s="644"/>
      <c r="K1227" s="644"/>
      <c r="L1227" s="644"/>
      <c r="M1227" s="644"/>
      <c r="N1227" s="644">
        <v>1</v>
      </c>
      <c r="O1227" s="644">
        <v>156</v>
      </c>
      <c r="P1227" s="632"/>
      <c r="Q1227" s="645">
        <v>156</v>
      </c>
    </row>
    <row r="1228" spans="1:17" ht="14.4" customHeight="1" x14ac:dyDescent="0.3">
      <c r="A1228" s="626" t="s">
        <v>1916</v>
      </c>
      <c r="B1228" s="627" t="s">
        <v>1424</v>
      </c>
      <c r="C1228" s="627" t="s">
        <v>1407</v>
      </c>
      <c r="D1228" s="627" t="s">
        <v>1528</v>
      </c>
      <c r="E1228" s="627" t="s">
        <v>1529</v>
      </c>
      <c r="F1228" s="644">
        <v>1</v>
      </c>
      <c r="G1228" s="644">
        <v>199</v>
      </c>
      <c r="H1228" s="644">
        <v>1</v>
      </c>
      <c r="I1228" s="644">
        <v>199</v>
      </c>
      <c r="J1228" s="644"/>
      <c r="K1228" s="644"/>
      <c r="L1228" s="644"/>
      <c r="M1228" s="644"/>
      <c r="N1228" s="644">
        <v>3</v>
      </c>
      <c r="O1228" s="644">
        <v>603</v>
      </c>
      <c r="P1228" s="632">
        <v>3.0301507537688441</v>
      </c>
      <c r="Q1228" s="645">
        <v>201</v>
      </c>
    </row>
    <row r="1229" spans="1:17" ht="14.4" customHeight="1" x14ac:dyDescent="0.3">
      <c r="A1229" s="626" t="s">
        <v>1916</v>
      </c>
      <c r="B1229" s="627" t="s">
        <v>1424</v>
      </c>
      <c r="C1229" s="627" t="s">
        <v>1407</v>
      </c>
      <c r="D1229" s="627" t="s">
        <v>1530</v>
      </c>
      <c r="E1229" s="627" t="s">
        <v>1531</v>
      </c>
      <c r="F1229" s="644">
        <v>13</v>
      </c>
      <c r="G1229" s="644">
        <v>2652</v>
      </c>
      <c r="H1229" s="644">
        <v>1</v>
      </c>
      <c r="I1229" s="644">
        <v>204</v>
      </c>
      <c r="J1229" s="644">
        <v>4</v>
      </c>
      <c r="K1229" s="644">
        <v>820</v>
      </c>
      <c r="L1229" s="644">
        <v>0.30920060331825039</v>
      </c>
      <c r="M1229" s="644">
        <v>205</v>
      </c>
      <c r="N1229" s="644">
        <v>6</v>
      </c>
      <c r="O1229" s="644">
        <v>1242</v>
      </c>
      <c r="P1229" s="632">
        <v>0.46832579185520362</v>
      </c>
      <c r="Q1229" s="645">
        <v>207</v>
      </c>
    </row>
    <row r="1230" spans="1:17" ht="14.4" customHeight="1" x14ac:dyDescent="0.3">
      <c r="A1230" s="626" t="s">
        <v>1916</v>
      </c>
      <c r="B1230" s="627" t="s">
        <v>1424</v>
      </c>
      <c r="C1230" s="627" t="s">
        <v>1407</v>
      </c>
      <c r="D1230" s="627" t="s">
        <v>1532</v>
      </c>
      <c r="E1230" s="627" t="s">
        <v>1533</v>
      </c>
      <c r="F1230" s="644">
        <v>4</v>
      </c>
      <c r="G1230" s="644">
        <v>1704</v>
      </c>
      <c r="H1230" s="644">
        <v>1</v>
      </c>
      <c r="I1230" s="644">
        <v>426</v>
      </c>
      <c r="J1230" s="644">
        <v>1</v>
      </c>
      <c r="K1230" s="644">
        <v>427</v>
      </c>
      <c r="L1230" s="644">
        <v>0.25058685446009388</v>
      </c>
      <c r="M1230" s="644">
        <v>427</v>
      </c>
      <c r="N1230" s="644">
        <v>1</v>
      </c>
      <c r="O1230" s="644">
        <v>428</v>
      </c>
      <c r="P1230" s="632">
        <v>0.25117370892018781</v>
      </c>
      <c r="Q1230" s="645">
        <v>428</v>
      </c>
    </row>
    <row r="1231" spans="1:17" ht="14.4" customHeight="1" x14ac:dyDescent="0.3">
      <c r="A1231" s="626" t="s">
        <v>1916</v>
      </c>
      <c r="B1231" s="627" t="s">
        <v>1424</v>
      </c>
      <c r="C1231" s="627" t="s">
        <v>1407</v>
      </c>
      <c r="D1231" s="627" t="s">
        <v>1536</v>
      </c>
      <c r="E1231" s="627" t="s">
        <v>1537</v>
      </c>
      <c r="F1231" s="644"/>
      <c r="G1231" s="644"/>
      <c r="H1231" s="644"/>
      <c r="I1231" s="644"/>
      <c r="J1231" s="644"/>
      <c r="K1231" s="644"/>
      <c r="L1231" s="644"/>
      <c r="M1231" s="644"/>
      <c r="N1231" s="644">
        <v>1</v>
      </c>
      <c r="O1231" s="644">
        <v>164</v>
      </c>
      <c r="P1231" s="632"/>
      <c r="Q1231" s="645">
        <v>164</v>
      </c>
    </row>
    <row r="1232" spans="1:17" ht="14.4" customHeight="1" x14ac:dyDescent="0.3">
      <c r="A1232" s="626" t="s">
        <v>1916</v>
      </c>
      <c r="B1232" s="627" t="s">
        <v>1424</v>
      </c>
      <c r="C1232" s="627" t="s">
        <v>1407</v>
      </c>
      <c r="D1232" s="627" t="s">
        <v>1540</v>
      </c>
      <c r="E1232" s="627" t="s">
        <v>1541</v>
      </c>
      <c r="F1232" s="644">
        <v>14</v>
      </c>
      <c r="G1232" s="644">
        <v>30170</v>
      </c>
      <c r="H1232" s="644">
        <v>1</v>
      </c>
      <c r="I1232" s="644">
        <v>2155</v>
      </c>
      <c r="J1232" s="644">
        <v>13</v>
      </c>
      <c r="K1232" s="644">
        <v>28028</v>
      </c>
      <c r="L1232" s="644">
        <v>0.92900232018561479</v>
      </c>
      <c r="M1232" s="644">
        <v>2156</v>
      </c>
      <c r="N1232" s="644">
        <v>8</v>
      </c>
      <c r="O1232" s="644">
        <v>17272</v>
      </c>
      <c r="P1232" s="632">
        <v>0.57248922770964539</v>
      </c>
      <c r="Q1232" s="645">
        <v>2159</v>
      </c>
    </row>
    <row r="1233" spans="1:17" ht="14.4" customHeight="1" x14ac:dyDescent="0.3">
      <c r="A1233" s="626" t="s">
        <v>1916</v>
      </c>
      <c r="B1233" s="627" t="s">
        <v>1424</v>
      </c>
      <c r="C1233" s="627" t="s">
        <v>1407</v>
      </c>
      <c r="D1233" s="627" t="s">
        <v>1675</v>
      </c>
      <c r="E1233" s="627" t="s">
        <v>1664</v>
      </c>
      <c r="F1233" s="644">
        <v>2</v>
      </c>
      <c r="G1233" s="644">
        <v>3778</v>
      </c>
      <c r="H1233" s="644">
        <v>1</v>
      </c>
      <c r="I1233" s="644">
        <v>1889</v>
      </c>
      <c r="J1233" s="644">
        <v>9</v>
      </c>
      <c r="K1233" s="644">
        <v>17001</v>
      </c>
      <c r="L1233" s="644">
        <v>4.5</v>
      </c>
      <c r="M1233" s="644">
        <v>1889</v>
      </c>
      <c r="N1233" s="644">
        <v>2</v>
      </c>
      <c r="O1233" s="644">
        <v>3784</v>
      </c>
      <c r="P1233" s="632">
        <v>1.0015881418740074</v>
      </c>
      <c r="Q1233" s="645">
        <v>1892</v>
      </c>
    </row>
    <row r="1234" spans="1:17" ht="14.4" customHeight="1" x14ac:dyDescent="0.3">
      <c r="A1234" s="626" t="s">
        <v>1916</v>
      </c>
      <c r="B1234" s="627" t="s">
        <v>1424</v>
      </c>
      <c r="C1234" s="627" t="s">
        <v>1407</v>
      </c>
      <c r="D1234" s="627" t="s">
        <v>1542</v>
      </c>
      <c r="E1234" s="627" t="s">
        <v>1543</v>
      </c>
      <c r="F1234" s="644">
        <v>1</v>
      </c>
      <c r="G1234" s="644">
        <v>163</v>
      </c>
      <c r="H1234" s="644">
        <v>1</v>
      </c>
      <c r="I1234" s="644">
        <v>163</v>
      </c>
      <c r="J1234" s="644"/>
      <c r="K1234" s="644"/>
      <c r="L1234" s="644"/>
      <c r="M1234" s="644"/>
      <c r="N1234" s="644"/>
      <c r="O1234" s="644"/>
      <c r="P1234" s="632"/>
      <c r="Q1234" s="645"/>
    </row>
    <row r="1235" spans="1:17" ht="14.4" customHeight="1" x14ac:dyDescent="0.3">
      <c r="A1235" s="626" t="s">
        <v>1916</v>
      </c>
      <c r="B1235" s="627" t="s">
        <v>1424</v>
      </c>
      <c r="C1235" s="627" t="s">
        <v>1407</v>
      </c>
      <c r="D1235" s="627" t="s">
        <v>1732</v>
      </c>
      <c r="E1235" s="627" t="s">
        <v>1733</v>
      </c>
      <c r="F1235" s="644"/>
      <c r="G1235" s="644"/>
      <c r="H1235" s="644"/>
      <c r="I1235" s="644"/>
      <c r="J1235" s="644">
        <v>1</v>
      </c>
      <c r="K1235" s="644">
        <v>9840</v>
      </c>
      <c r="L1235" s="644"/>
      <c r="M1235" s="644">
        <v>9840</v>
      </c>
      <c r="N1235" s="644"/>
      <c r="O1235" s="644"/>
      <c r="P1235" s="632"/>
      <c r="Q1235" s="645"/>
    </row>
    <row r="1236" spans="1:17" ht="14.4" customHeight="1" x14ac:dyDescent="0.3">
      <c r="A1236" s="626" t="s">
        <v>1916</v>
      </c>
      <c r="B1236" s="627" t="s">
        <v>1424</v>
      </c>
      <c r="C1236" s="627" t="s">
        <v>1407</v>
      </c>
      <c r="D1236" s="627" t="s">
        <v>1546</v>
      </c>
      <c r="E1236" s="627" t="s">
        <v>1547</v>
      </c>
      <c r="F1236" s="644">
        <v>12</v>
      </c>
      <c r="G1236" s="644">
        <v>101520</v>
      </c>
      <c r="H1236" s="644">
        <v>1</v>
      </c>
      <c r="I1236" s="644">
        <v>8460</v>
      </c>
      <c r="J1236" s="644">
        <v>17</v>
      </c>
      <c r="K1236" s="644">
        <v>143854</v>
      </c>
      <c r="L1236" s="644">
        <v>1.4170015760441292</v>
      </c>
      <c r="M1236" s="644">
        <v>8462</v>
      </c>
      <c r="N1236" s="644">
        <v>7</v>
      </c>
      <c r="O1236" s="644">
        <v>59290</v>
      </c>
      <c r="P1236" s="632">
        <v>0.58402285263987397</v>
      </c>
      <c r="Q1236" s="645">
        <v>8470</v>
      </c>
    </row>
    <row r="1237" spans="1:17" ht="14.4" customHeight="1" x14ac:dyDescent="0.3">
      <c r="A1237" s="626" t="s">
        <v>1916</v>
      </c>
      <c r="B1237" s="627" t="s">
        <v>1424</v>
      </c>
      <c r="C1237" s="627" t="s">
        <v>1407</v>
      </c>
      <c r="D1237" s="627" t="s">
        <v>1581</v>
      </c>
      <c r="E1237" s="627" t="s">
        <v>1582</v>
      </c>
      <c r="F1237" s="644">
        <v>2</v>
      </c>
      <c r="G1237" s="644">
        <v>320</v>
      </c>
      <c r="H1237" s="644">
        <v>1</v>
      </c>
      <c r="I1237" s="644">
        <v>160</v>
      </c>
      <c r="J1237" s="644"/>
      <c r="K1237" s="644"/>
      <c r="L1237" s="644"/>
      <c r="M1237" s="644"/>
      <c r="N1237" s="644">
        <v>1</v>
      </c>
      <c r="O1237" s="644">
        <v>162</v>
      </c>
      <c r="P1237" s="632">
        <v>0.50624999999999998</v>
      </c>
      <c r="Q1237" s="645">
        <v>162</v>
      </c>
    </row>
    <row r="1238" spans="1:17" ht="14.4" customHeight="1" x14ac:dyDescent="0.3">
      <c r="A1238" s="626" t="s">
        <v>1916</v>
      </c>
      <c r="B1238" s="627" t="s">
        <v>1424</v>
      </c>
      <c r="C1238" s="627" t="s">
        <v>1407</v>
      </c>
      <c r="D1238" s="627" t="s">
        <v>1550</v>
      </c>
      <c r="E1238" s="627" t="s">
        <v>1551</v>
      </c>
      <c r="F1238" s="644">
        <v>1</v>
      </c>
      <c r="G1238" s="644">
        <v>2053</v>
      </c>
      <c r="H1238" s="644">
        <v>1</v>
      </c>
      <c r="I1238" s="644">
        <v>2053</v>
      </c>
      <c r="J1238" s="644">
        <v>1</v>
      </c>
      <c r="K1238" s="644">
        <v>2055</v>
      </c>
      <c r="L1238" s="644">
        <v>1.0009741841207989</v>
      </c>
      <c r="M1238" s="644">
        <v>2055</v>
      </c>
      <c r="N1238" s="644"/>
      <c r="O1238" s="644"/>
      <c r="P1238" s="632"/>
      <c r="Q1238" s="645"/>
    </row>
    <row r="1239" spans="1:17" ht="14.4" customHeight="1" x14ac:dyDescent="0.3">
      <c r="A1239" s="626" t="s">
        <v>1916</v>
      </c>
      <c r="B1239" s="627" t="s">
        <v>1424</v>
      </c>
      <c r="C1239" s="627" t="s">
        <v>1407</v>
      </c>
      <c r="D1239" s="627" t="s">
        <v>1556</v>
      </c>
      <c r="E1239" s="627" t="s">
        <v>1557</v>
      </c>
      <c r="F1239" s="644"/>
      <c r="G1239" s="644"/>
      <c r="H1239" s="644"/>
      <c r="I1239" s="644"/>
      <c r="J1239" s="644"/>
      <c r="K1239" s="644"/>
      <c r="L1239" s="644"/>
      <c r="M1239" s="644"/>
      <c r="N1239" s="644">
        <v>3</v>
      </c>
      <c r="O1239" s="644">
        <v>1062</v>
      </c>
      <c r="P1239" s="632"/>
      <c r="Q1239" s="645">
        <v>354</v>
      </c>
    </row>
    <row r="1240" spans="1:17" ht="14.4" customHeight="1" x14ac:dyDescent="0.3">
      <c r="A1240" s="626" t="s">
        <v>1919</v>
      </c>
      <c r="B1240" s="627" t="s">
        <v>1424</v>
      </c>
      <c r="C1240" s="627" t="s">
        <v>1425</v>
      </c>
      <c r="D1240" s="627" t="s">
        <v>1430</v>
      </c>
      <c r="E1240" s="627" t="s">
        <v>1431</v>
      </c>
      <c r="F1240" s="644">
        <v>1.2999999999999998</v>
      </c>
      <c r="G1240" s="644">
        <v>1306.27</v>
      </c>
      <c r="H1240" s="644">
        <v>1</v>
      </c>
      <c r="I1240" s="644">
        <v>1004.823076923077</v>
      </c>
      <c r="J1240" s="644"/>
      <c r="K1240" s="644"/>
      <c r="L1240" s="644"/>
      <c r="M1240" s="644"/>
      <c r="N1240" s="644"/>
      <c r="O1240" s="644"/>
      <c r="P1240" s="632"/>
      <c r="Q1240" s="645"/>
    </row>
    <row r="1241" spans="1:17" ht="14.4" customHeight="1" x14ac:dyDescent="0.3">
      <c r="A1241" s="626" t="s">
        <v>1919</v>
      </c>
      <c r="B1241" s="627" t="s">
        <v>1424</v>
      </c>
      <c r="C1241" s="627" t="s">
        <v>1425</v>
      </c>
      <c r="D1241" s="627" t="s">
        <v>1432</v>
      </c>
      <c r="E1241" s="627" t="s">
        <v>656</v>
      </c>
      <c r="F1241" s="644"/>
      <c r="G1241" s="644"/>
      <c r="H1241" s="644"/>
      <c r="I1241" s="644"/>
      <c r="J1241" s="644">
        <v>0.12</v>
      </c>
      <c r="K1241" s="644">
        <v>1186.55</v>
      </c>
      <c r="L1241" s="644"/>
      <c r="M1241" s="644">
        <v>9887.9166666666661</v>
      </c>
      <c r="N1241" s="644">
        <v>7.0000000000000007E-2</v>
      </c>
      <c r="O1241" s="644">
        <v>612.44000000000005</v>
      </c>
      <c r="P1241" s="632"/>
      <c r="Q1241" s="645">
        <v>8749.1428571428569</v>
      </c>
    </row>
    <row r="1242" spans="1:17" ht="14.4" customHeight="1" x14ac:dyDescent="0.3">
      <c r="A1242" s="626" t="s">
        <v>1919</v>
      </c>
      <c r="B1242" s="627" t="s">
        <v>1424</v>
      </c>
      <c r="C1242" s="627" t="s">
        <v>1425</v>
      </c>
      <c r="D1242" s="627" t="s">
        <v>1438</v>
      </c>
      <c r="E1242" s="627" t="s">
        <v>1437</v>
      </c>
      <c r="F1242" s="644">
        <v>7.0000000000000007E-2</v>
      </c>
      <c r="G1242" s="644">
        <v>636.66</v>
      </c>
      <c r="H1242" s="644">
        <v>1</v>
      </c>
      <c r="I1242" s="644">
        <v>9095.1428571428551</v>
      </c>
      <c r="J1242" s="644"/>
      <c r="K1242" s="644"/>
      <c r="L1242" s="644"/>
      <c r="M1242" s="644"/>
      <c r="N1242" s="644"/>
      <c r="O1242" s="644"/>
      <c r="P1242" s="632"/>
      <c r="Q1242" s="645"/>
    </row>
    <row r="1243" spans="1:17" ht="14.4" customHeight="1" x14ac:dyDescent="0.3">
      <c r="A1243" s="626" t="s">
        <v>1919</v>
      </c>
      <c r="B1243" s="627" t="s">
        <v>1424</v>
      </c>
      <c r="C1243" s="627" t="s">
        <v>1425</v>
      </c>
      <c r="D1243" s="627" t="s">
        <v>1441</v>
      </c>
      <c r="E1243" s="627" t="s">
        <v>1437</v>
      </c>
      <c r="F1243" s="644">
        <v>0.3</v>
      </c>
      <c r="G1243" s="644">
        <v>545.71</v>
      </c>
      <c r="H1243" s="644">
        <v>1</v>
      </c>
      <c r="I1243" s="644">
        <v>1819.0333333333335</v>
      </c>
      <c r="J1243" s="644">
        <v>0.6</v>
      </c>
      <c r="K1243" s="644">
        <v>1091.42</v>
      </c>
      <c r="L1243" s="644">
        <v>2</v>
      </c>
      <c r="M1243" s="644">
        <v>1819.0333333333335</v>
      </c>
      <c r="N1243" s="644"/>
      <c r="O1243" s="644"/>
      <c r="P1243" s="632"/>
      <c r="Q1243" s="645"/>
    </row>
    <row r="1244" spans="1:17" ht="14.4" customHeight="1" x14ac:dyDescent="0.3">
      <c r="A1244" s="626" t="s">
        <v>1919</v>
      </c>
      <c r="B1244" s="627" t="s">
        <v>1424</v>
      </c>
      <c r="C1244" s="627" t="s">
        <v>1425</v>
      </c>
      <c r="D1244" s="627" t="s">
        <v>1444</v>
      </c>
      <c r="E1244" s="627" t="s">
        <v>1437</v>
      </c>
      <c r="F1244" s="644">
        <v>0.04</v>
      </c>
      <c r="G1244" s="644">
        <v>1309.7</v>
      </c>
      <c r="H1244" s="644">
        <v>1</v>
      </c>
      <c r="I1244" s="644">
        <v>32742.5</v>
      </c>
      <c r="J1244" s="644">
        <v>0.04</v>
      </c>
      <c r="K1244" s="644">
        <v>1200.56</v>
      </c>
      <c r="L1244" s="644">
        <v>0.91666793922272272</v>
      </c>
      <c r="M1244" s="644">
        <v>30013.999999999996</v>
      </c>
      <c r="N1244" s="644"/>
      <c r="O1244" s="644"/>
      <c r="P1244" s="632"/>
      <c r="Q1244" s="645"/>
    </row>
    <row r="1245" spans="1:17" ht="14.4" customHeight="1" x14ac:dyDescent="0.3">
      <c r="A1245" s="626" t="s">
        <v>1919</v>
      </c>
      <c r="B1245" s="627" t="s">
        <v>1424</v>
      </c>
      <c r="C1245" s="627" t="s">
        <v>1425</v>
      </c>
      <c r="D1245" s="627" t="s">
        <v>1445</v>
      </c>
      <c r="E1245" s="627" t="s">
        <v>1437</v>
      </c>
      <c r="F1245" s="644"/>
      <c r="G1245" s="644"/>
      <c r="H1245" s="644"/>
      <c r="I1245" s="644"/>
      <c r="J1245" s="644"/>
      <c r="K1245" s="644"/>
      <c r="L1245" s="644"/>
      <c r="M1245" s="644"/>
      <c r="N1245" s="644">
        <v>0.6</v>
      </c>
      <c r="O1245" s="644">
        <v>393.32</v>
      </c>
      <c r="P1245" s="632"/>
      <c r="Q1245" s="645">
        <v>655.5333333333333</v>
      </c>
    </row>
    <row r="1246" spans="1:17" ht="14.4" customHeight="1" x14ac:dyDescent="0.3">
      <c r="A1246" s="626" t="s">
        <v>1919</v>
      </c>
      <c r="B1246" s="627" t="s">
        <v>1424</v>
      </c>
      <c r="C1246" s="627" t="s">
        <v>1425</v>
      </c>
      <c r="D1246" s="627" t="s">
        <v>1446</v>
      </c>
      <c r="E1246" s="627" t="s">
        <v>1437</v>
      </c>
      <c r="F1246" s="644"/>
      <c r="G1246" s="644"/>
      <c r="H1246" s="644"/>
      <c r="I1246" s="644"/>
      <c r="J1246" s="644"/>
      <c r="K1246" s="644"/>
      <c r="L1246" s="644"/>
      <c r="M1246" s="644"/>
      <c r="N1246" s="644">
        <v>0.02</v>
      </c>
      <c r="O1246" s="644">
        <v>187.71</v>
      </c>
      <c r="P1246" s="632"/>
      <c r="Q1246" s="645">
        <v>9385.5</v>
      </c>
    </row>
    <row r="1247" spans="1:17" ht="14.4" customHeight="1" x14ac:dyDescent="0.3">
      <c r="A1247" s="626" t="s">
        <v>1919</v>
      </c>
      <c r="B1247" s="627" t="s">
        <v>1424</v>
      </c>
      <c r="C1247" s="627" t="s">
        <v>1402</v>
      </c>
      <c r="D1247" s="627" t="s">
        <v>1589</v>
      </c>
      <c r="E1247" s="627" t="s">
        <v>1588</v>
      </c>
      <c r="F1247" s="644"/>
      <c r="G1247" s="644"/>
      <c r="H1247" s="644"/>
      <c r="I1247" s="644"/>
      <c r="J1247" s="644">
        <v>1</v>
      </c>
      <c r="K1247" s="644">
        <v>1601.95</v>
      </c>
      <c r="L1247" s="644"/>
      <c r="M1247" s="644">
        <v>1601.95</v>
      </c>
      <c r="N1247" s="644"/>
      <c r="O1247" s="644"/>
      <c r="P1247" s="632"/>
      <c r="Q1247" s="645"/>
    </row>
    <row r="1248" spans="1:17" ht="14.4" customHeight="1" x14ac:dyDescent="0.3">
      <c r="A1248" s="626" t="s">
        <v>1919</v>
      </c>
      <c r="B1248" s="627" t="s">
        <v>1424</v>
      </c>
      <c r="C1248" s="627" t="s">
        <v>1402</v>
      </c>
      <c r="D1248" s="627" t="s">
        <v>1591</v>
      </c>
      <c r="E1248" s="627" t="s">
        <v>1592</v>
      </c>
      <c r="F1248" s="644"/>
      <c r="G1248" s="644"/>
      <c r="H1248" s="644"/>
      <c r="I1248" s="644"/>
      <c r="J1248" s="644">
        <v>2</v>
      </c>
      <c r="K1248" s="644">
        <v>1878.28</v>
      </c>
      <c r="L1248" s="644"/>
      <c r="M1248" s="644">
        <v>939.14</v>
      </c>
      <c r="N1248" s="644"/>
      <c r="O1248" s="644"/>
      <c r="P1248" s="632"/>
      <c r="Q1248" s="645"/>
    </row>
    <row r="1249" spans="1:17" ht="14.4" customHeight="1" x14ac:dyDescent="0.3">
      <c r="A1249" s="626" t="s">
        <v>1919</v>
      </c>
      <c r="B1249" s="627" t="s">
        <v>1424</v>
      </c>
      <c r="C1249" s="627" t="s">
        <v>1402</v>
      </c>
      <c r="D1249" s="627" t="s">
        <v>1858</v>
      </c>
      <c r="E1249" s="627" t="s">
        <v>1859</v>
      </c>
      <c r="F1249" s="644"/>
      <c r="G1249" s="644"/>
      <c r="H1249" s="644"/>
      <c r="I1249" s="644"/>
      <c r="J1249" s="644">
        <v>1</v>
      </c>
      <c r="K1249" s="644">
        <v>15635.37</v>
      </c>
      <c r="L1249" s="644"/>
      <c r="M1249" s="644">
        <v>15635.37</v>
      </c>
      <c r="N1249" s="644"/>
      <c r="O1249" s="644"/>
      <c r="P1249" s="632"/>
      <c r="Q1249" s="645"/>
    </row>
    <row r="1250" spans="1:17" ht="14.4" customHeight="1" x14ac:dyDescent="0.3">
      <c r="A1250" s="626" t="s">
        <v>1919</v>
      </c>
      <c r="B1250" s="627" t="s">
        <v>1424</v>
      </c>
      <c r="C1250" s="627" t="s">
        <v>1402</v>
      </c>
      <c r="D1250" s="627" t="s">
        <v>1792</v>
      </c>
      <c r="E1250" s="627" t="s">
        <v>1793</v>
      </c>
      <c r="F1250" s="644"/>
      <c r="G1250" s="644"/>
      <c r="H1250" s="644"/>
      <c r="I1250" s="644"/>
      <c r="J1250" s="644">
        <v>1</v>
      </c>
      <c r="K1250" s="644">
        <v>11000.14</v>
      </c>
      <c r="L1250" s="644"/>
      <c r="M1250" s="644">
        <v>11000.14</v>
      </c>
      <c r="N1250" s="644"/>
      <c r="O1250" s="644"/>
      <c r="P1250" s="632"/>
      <c r="Q1250" s="645"/>
    </row>
    <row r="1251" spans="1:17" ht="14.4" customHeight="1" x14ac:dyDescent="0.3">
      <c r="A1251" s="626" t="s">
        <v>1919</v>
      </c>
      <c r="B1251" s="627" t="s">
        <v>1424</v>
      </c>
      <c r="C1251" s="627" t="s">
        <v>1402</v>
      </c>
      <c r="D1251" s="627" t="s">
        <v>1620</v>
      </c>
      <c r="E1251" s="627" t="s">
        <v>1621</v>
      </c>
      <c r="F1251" s="644"/>
      <c r="G1251" s="644"/>
      <c r="H1251" s="644"/>
      <c r="I1251" s="644"/>
      <c r="J1251" s="644">
        <v>1</v>
      </c>
      <c r="K1251" s="644">
        <v>831.16</v>
      </c>
      <c r="L1251" s="644"/>
      <c r="M1251" s="644">
        <v>831.16</v>
      </c>
      <c r="N1251" s="644"/>
      <c r="O1251" s="644"/>
      <c r="P1251" s="632"/>
      <c r="Q1251" s="645"/>
    </row>
    <row r="1252" spans="1:17" ht="14.4" customHeight="1" x14ac:dyDescent="0.3">
      <c r="A1252" s="626" t="s">
        <v>1919</v>
      </c>
      <c r="B1252" s="627" t="s">
        <v>1424</v>
      </c>
      <c r="C1252" s="627" t="s">
        <v>1402</v>
      </c>
      <c r="D1252" s="627" t="s">
        <v>1718</v>
      </c>
      <c r="E1252" s="627" t="s">
        <v>1719</v>
      </c>
      <c r="F1252" s="644"/>
      <c r="G1252" s="644"/>
      <c r="H1252" s="644"/>
      <c r="I1252" s="644"/>
      <c r="J1252" s="644">
        <v>1</v>
      </c>
      <c r="K1252" s="644">
        <v>12294.26</v>
      </c>
      <c r="L1252" s="644"/>
      <c r="M1252" s="644">
        <v>12294.26</v>
      </c>
      <c r="N1252" s="644"/>
      <c r="O1252" s="644"/>
      <c r="P1252" s="632"/>
      <c r="Q1252" s="645"/>
    </row>
    <row r="1253" spans="1:17" ht="14.4" customHeight="1" x14ac:dyDescent="0.3">
      <c r="A1253" s="626" t="s">
        <v>1919</v>
      </c>
      <c r="B1253" s="627" t="s">
        <v>1424</v>
      </c>
      <c r="C1253" s="627" t="s">
        <v>1402</v>
      </c>
      <c r="D1253" s="627" t="s">
        <v>1864</v>
      </c>
      <c r="E1253" s="627" t="s">
        <v>1865</v>
      </c>
      <c r="F1253" s="644"/>
      <c r="G1253" s="644"/>
      <c r="H1253" s="644"/>
      <c r="I1253" s="644"/>
      <c r="J1253" s="644">
        <v>1</v>
      </c>
      <c r="K1253" s="644">
        <v>34960</v>
      </c>
      <c r="L1253" s="644"/>
      <c r="M1253" s="644">
        <v>34960</v>
      </c>
      <c r="N1253" s="644"/>
      <c r="O1253" s="644"/>
      <c r="P1253" s="632"/>
      <c r="Q1253" s="645"/>
    </row>
    <row r="1254" spans="1:17" ht="14.4" customHeight="1" x14ac:dyDescent="0.3">
      <c r="A1254" s="626" t="s">
        <v>1919</v>
      </c>
      <c r="B1254" s="627" t="s">
        <v>1424</v>
      </c>
      <c r="C1254" s="627" t="s">
        <v>1402</v>
      </c>
      <c r="D1254" s="627" t="s">
        <v>1631</v>
      </c>
      <c r="E1254" s="627" t="s">
        <v>1632</v>
      </c>
      <c r="F1254" s="644"/>
      <c r="G1254" s="644"/>
      <c r="H1254" s="644"/>
      <c r="I1254" s="644"/>
      <c r="J1254" s="644">
        <v>1</v>
      </c>
      <c r="K1254" s="644">
        <v>16831.689999999999</v>
      </c>
      <c r="L1254" s="644"/>
      <c r="M1254" s="644">
        <v>16831.689999999999</v>
      </c>
      <c r="N1254" s="644"/>
      <c r="O1254" s="644"/>
      <c r="P1254" s="632"/>
      <c r="Q1254" s="645"/>
    </row>
    <row r="1255" spans="1:17" ht="14.4" customHeight="1" x14ac:dyDescent="0.3">
      <c r="A1255" s="626" t="s">
        <v>1919</v>
      </c>
      <c r="B1255" s="627" t="s">
        <v>1424</v>
      </c>
      <c r="C1255" s="627" t="s">
        <v>1402</v>
      </c>
      <c r="D1255" s="627" t="s">
        <v>1633</v>
      </c>
      <c r="E1255" s="627" t="s">
        <v>1634</v>
      </c>
      <c r="F1255" s="644"/>
      <c r="G1255" s="644"/>
      <c r="H1255" s="644"/>
      <c r="I1255" s="644"/>
      <c r="J1255" s="644">
        <v>1</v>
      </c>
      <c r="K1255" s="644">
        <v>6095.39</v>
      </c>
      <c r="L1255" s="644"/>
      <c r="M1255" s="644">
        <v>6095.39</v>
      </c>
      <c r="N1255" s="644"/>
      <c r="O1255" s="644"/>
      <c r="P1255" s="632"/>
      <c r="Q1255" s="645"/>
    </row>
    <row r="1256" spans="1:17" ht="14.4" customHeight="1" x14ac:dyDescent="0.3">
      <c r="A1256" s="626" t="s">
        <v>1919</v>
      </c>
      <c r="B1256" s="627" t="s">
        <v>1424</v>
      </c>
      <c r="C1256" s="627" t="s">
        <v>1402</v>
      </c>
      <c r="D1256" s="627" t="s">
        <v>1639</v>
      </c>
      <c r="E1256" s="627" t="s">
        <v>1640</v>
      </c>
      <c r="F1256" s="644"/>
      <c r="G1256" s="644"/>
      <c r="H1256" s="644"/>
      <c r="I1256" s="644"/>
      <c r="J1256" s="644">
        <v>1</v>
      </c>
      <c r="K1256" s="644">
        <v>3990.39</v>
      </c>
      <c r="L1256" s="644"/>
      <c r="M1256" s="644">
        <v>3990.39</v>
      </c>
      <c r="N1256" s="644"/>
      <c r="O1256" s="644"/>
      <c r="P1256" s="632"/>
      <c r="Q1256" s="645"/>
    </row>
    <row r="1257" spans="1:17" ht="14.4" customHeight="1" x14ac:dyDescent="0.3">
      <c r="A1257" s="626" t="s">
        <v>1919</v>
      </c>
      <c r="B1257" s="627" t="s">
        <v>1424</v>
      </c>
      <c r="C1257" s="627" t="s">
        <v>1402</v>
      </c>
      <c r="D1257" s="627" t="s">
        <v>1870</v>
      </c>
      <c r="E1257" s="627" t="s">
        <v>1871</v>
      </c>
      <c r="F1257" s="644"/>
      <c r="G1257" s="644"/>
      <c r="H1257" s="644"/>
      <c r="I1257" s="644"/>
      <c r="J1257" s="644">
        <v>1</v>
      </c>
      <c r="K1257" s="644">
        <v>15675</v>
      </c>
      <c r="L1257" s="644"/>
      <c r="M1257" s="644">
        <v>15675</v>
      </c>
      <c r="N1257" s="644"/>
      <c r="O1257" s="644"/>
      <c r="P1257" s="632"/>
      <c r="Q1257" s="645"/>
    </row>
    <row r="1258" spans="1:17" ht="14.4" customHeight="1" x14ac:dyDescent="0.3">
      <c r="A1258" s="626" t="s">
        <v>1919</v>
      </c>
      <c r="B1258" s="627" t="s">
        <v>1424</v>
      </c>
      <c r="C1258" s="627" t="s">
        <v>1407</v>
      </c>
      <c r="D1258" s="627" t="s">
        <v>1464</v>
      </c>
      <c r="E1258" s="627" t="s">
        <v>1465</v>
      </c>
      <c r="F1258" s="644">
        <v>7</v>
      </c>
      <c r="G1258" s="644">
        <v>1491</v>
      </c>
      <c r="H1258" s="644">
        <v>1</v>
      </c>
      <c r="I1258" s="644">
        <v>213</v>
      </c>
      <c r="J1258" s="644">
        <v>7</v>
      </c>
      <c r="K1258" s="644">
        <v>1498</v>
      </c>
      <c r="L1258" s="644">
        <v>1.0046948356807512</v>
      </c>
      <c r="M1258" s="644">
        <v>214</v>
      </c>
      <c r="N1258" s="644">
        <v>3</v>
      </c>
      <c r="O1258" s="644">
        <v>645</v>
      </c>
      <c r="P1258" s="632">
        <v>0.43259557344064387</v>
      </c>
      <c r="Q1258" s="645">
        <v>215</v>
      </c>
    </row>
    <row r="1259" spans="1:17" ht="14.4" customHeight="1" x14ac:dyDescent="0.3">
      <c r="A1259" s="626" t="s">
        <v>1919</v>
      </c>
      <c r="B1259" s="627" t="s">
        <v>1424</v>
      </c>
      <c r="C1259" s="627" t="s">
        <v>1407</v>
      </c>
      <c r="D1259" s="627" t="s">
        <v>1472</v>
      </c>
      <c r="E1259" s="627" t="s">
        <v>1473</v>
      </c>
      <c r="F1259" s="644"/>
      <c r="G1259" s="644"/>
      <c r="H1259" s="644"/>
      <c r="I1259" s="644"/>
      <c r="J1259" s="644"/>
      <c r="K1259" s="644"/>
      <c r="L1259" s="644"/>
      <c r="M1259" s="644"/>
      <c r="N1259" s="644">
        <v>1</v>
      </c>
      <c r="O1259" s="644">
        <v>225</v>
      </c>
      <c r="P1259" s="632"/>
      <c r="Q1259" s="645">
        <v>225</v>
      </c>
    </row>
    <row r="1260" spans="1:17" ht="14.4" customHeight="1" x14ac:dyDescent="0.3">
      <c r="A1260" s="626" t="s">
        <v>1919</v>
      </c>
      <c r="B1260" s="627" t="s">
        <v>1424</v>
      </c>
      <c r="C1260" s="627" t="s">
        <v>1407</v>
      </c>
      <c r="D1260" s="627" t="s">
        <v>1478</v>
      </c>
      <c r="E1260" s="627" t="s">
        <v>1479</v>
      </c>
      <c r="F1260" s="644"/>
      <c r="G1260" s="644"/>
      <c r="H1260" s="644"/>
      <c r="I1260" s="644"/>
      <c r="J1260" s="644">
        <v>1</v>
      </c>
      <c r="K1260" s="644">
        <v>226</v>
      </c>
      <c r="L1260" s="644"/>
      <c r="M1260" s="644">
        <v>226</v>
      </c>
      <c r="N1260" s="644"/>
      <c r="O1260" s="644"/>
      <c r="P1260" s="632"/>
      <c r="Q1260" s="645"/>
    </row>
    <row r="1261" spans="1:17" ht="14.4" customHeight="1" x14ac:dyDescent="0.3">
      <c r="A1261" s="626" t="s">
        <v>1919</v>
      </c>
      <c r="B1261" s="627" t="s">
        <v>1424</v>
      </c>
      <c r="C1261" s="627" t="s">
        <v>1407</v>
      </c>
      <c r="D1261" s="627" t="s">
        <v>1655</v>
      </c>
      <c r="E1261" s="627" t="s">
        <v>1656</v>
      </c>
      <c r="F1261" s="644"/>
      <c r="G1261" s="644"/>
      <c r="H1261" s="644"/>
      <c r="I1261" s="644"/>
      <c r="J1261" s="644">
        <v>1</v>
      </c>
      <c r="K1261" s="644">
        <v>4166</v>
      </c>
      <c r="L1261" s="644"/>
      <c r="M1261" s="644">
        <v>4166</v>
      </c>
      <c r="N1261" s="644"/>
      <c r="O1261" s="644"/>
      <c r="P1261" s="632"/>
      <c r="Q1261" s="645"/>
    </row>
    <row r="1262" spans="1:17" ht="14.4" customHeight="1" x14ac:dyDescent="0.3">
      <c r="A1262" s="626" t="s">
        <v>1919</v>
      </c>
      <c r="B1262" s="627" t="s">
        <v>1424</v>
      </c>
      <c r="C1262" s="627" t="s">
        <v>1407</v>
      </c>
      <c r="D1262" s="627" t="s">
        <v>1663</v>
      </c>
      <c r="E1262" s="627" t="s">
        <v>1664</v>
      </c>
      <c r="F1262" s="644"/>
      <c r="G1262" s="644"/>
      <c r="H1262" s="644"/>
      <c r="I1262" s="644"/>
      <c r="J1262" s="644">
        <v>2</v>
      </c>
      <c r="K1262" s="644">
        <v>7724</v>
      </c>
      <c r="L1262" s="644"/>
      <c r="M1262" s="644">
        <v>3862</v>
      </c>
      <c r="N1262" s="644"/>
      <c r="O1262" s="644"/>
      <c r="P1262" s="632"/>
      <c r="Q1262" s="645"/>
    </row>
    <row r="1263" spans="1:17" ht="14.4" customHeight="1" x14ac:dyDescent="0.3">
      <c r="A1263" s="626" t="s">
        <v>1919</v>
      </c>
      <c r="B1263" s="627" t="s">
        <v>1424</v>
      </c>
      <c r="C1263" s="627" t="s">
        <v>1407</v>
      </c>
      <c r="D1263" s="627" t="s">
        <v>1508</v>
      </c>
      <c r="E1263" s="627" t="s">
        <v>1509</v>
      </c>
      <c r="F1263" s="644">
        <v>5</v>
      </c>
      <c r="G1263" s="644">
        <v>885</v>
      </c>
      <c r="H1263" s="644">
        <v>1</v>
      </c>
      <c r="I1263" s="644">
        <v>177</v>
      </c>
      <c r="J1263" s="644">
        <v>23</v>
      </c>
      <c r="K1263" s="644">
        <v>4094</v>
      </c>
      <c r="L1263" s="644">
        <v>4.6259887005649718</v>
      </c>
      <c r="M1263" s="644">
        <v>178</v>
      </c>
      <c r="N1263" s="644">
        <v>1</v>
      </c>
      <c r="O1263" s="644">
        <v>179</v>
      </c>
      <c r="P1263" s="632">
        <v>0.20225988700564973</v>
      </c>
      <c r="Q1263" s="645">
        <v>179</v>
      </c>
    </row>
    <row r="1264" spans="1:17" ht="14.4" customHeight="1" x14ac:dyDescent="0.3">
      <c r="A1264" s="626" t="s">
        <v>1919</v>
      </c>
      <c r="B1264" s="627" t="s">
        <v>1424</v>
      </c>
      <c r="C1264" s="627" t="s">
        <v>1407</v>
      </c>
      <c r="D1264" s="627" t="s">
        <v>1510</v>
      </c>
      <c r="E1264" s="627" t="s">
        <v>1511</v>
      </c>
      <c r="F1264" s="644">
        <v>1</v>
      </c>
      <c r="G1264" s="644">
        <v>2049</v>
      </c>
      <c r="H1264" s="644">
        <v>1</v>
      </c>
      <c r="I1264" s="644">
        <v>2049</v>
      </c>
      <c r="J1264" s="644">
        <v>9</v>
      </c>
      <c r="K1264" s="644">
        <v>18450</v>
      </c>
      <c r="L1264" s="644">
        <v>9.0043923865300144</v>
      </c>
      <c r="M1264" s="644">
        <v>2050</v>
      </c>
      <c r="N1264" s="644">
        <v>3</v>
      </c>
      <c r="O1264" s="644">
        <v>6159</v>
      </c>
      <c r="P1264" s="632">
        <v>3.005856515373353</v>
      </c>
      <c r="Q1264" s="645">
        <v>2053</v>
      </c>
    </row>
    <row r="1265" spans="1:17" ht="14.4" customHeight="1" x14ac:dyDescent="0.3">
      <c r="A1265" s="626" t="s">
        <v>1919</v>
      </c>
      <c r="B1265" s="627" t="s">
        <v>1424</v>
      </c>
      <c r="C1265" s="627" t="s">
        <v>1407</v>
      </c>
      <c r="D1265" s="627" t="s">
        <v>1526</v>
      </c>
      <c r="E1265" s="627" t="s">
        <v>1527</v>
      </c>
      <c r="F1265" s="644"/>
      <c r="G1265" s="644"/>
      <c r="H1265" s="644"/>
      <c r="I1265" s="644"/>
      <c r="J1265" s="644">
        <v>2</v>
      </c>
      <c r="K1265" s="644">
        <v>310</v>
      </c>
      <c r="L1265" s="644"/>
      <c r="M1265" s="644">
        <v>155</v>
      </c>
      <c r="N1265" s="644">
        <v>1</v>
      </c>
      <c r="O1265" s="644">
        <v>156</v>
      </c>
      <c r="P1265" s="632"/>
      <c r="Q1265" s="645">
        <v>156</v>
      </c>
    </row>
    <row r="1266" spans="1:17" ht="14.4" customHeight="1" x14ac:dyDescent="0.3">
      <c r="A1266" s="626" t="s">
        <v>1919</v>
      </c>
      <c r="B1266" s="627" t="s">
        <v>1424</v>
      </c>
      <c r="C1266" s="627" t="s">
        <v>1407</v>
      </c>
      <c r="D1266" s="627" t="s">
        <v>1536</v>
      </c>
      <c r="E1266" s="627" t="s">
        <v>1537</v>
      </c>
      <c r="F1266" s="644">
        <v>4</v>
      </c>
      <c r="G1266" s="644">
        <v>652</v>
      </c>
      <c r="H1266" s="644">
        <v>1</v>
      </c>
      <c r="I1266" s="644">
        <v>163</v>
      </c>
      <c r="J1266" s="644">
        <v>1</v>
      </c>
      <c r="K1266" s="644">
        <v>163</v>
      </c>
      <c r="L1266" s="644">
        <v>0.25</v>
      </c>
      <c r="M1266" s="644">
        <v>163</v>
      </c>
      <c r="N1266" s="644">
        <v>1</v>
      </c>
      <c r="O1266" s="644">
        <v>164</v>
      </c>
      <c r="P1266" s="632">
        <v>0.25153374233128833</v>
      </c>
      <c r="Q1266" s="645">
        <v>164</v>
      </c>
    </row>
    <row r="1267" spans="1:17" ht="14.4" customHeight="1" x14ac:dyDescent="0.3">
      <c r="A1267" s="626" t="s">
        <v>1919</v>
      </c>
      <c r="B1267" s="627" t="s">
        <v>1424</v>
      </c>
      <c r="C1267" s="627" t="s">
        <v>1407</v>
      </c>
      <c r="D1267" s="627" t="s">
        <v>1540</v>
      </c>
      <c r="E1267" s="627" t="s">
        <v>1541</v>
      </c>
      <c r="F1267" s="644">
        <v>6</v>
      </c>
      <c r="G1267" s="644">
        <v>12930</v>
      </c>
      <c r="H1267" s="644">
        <v>1</v>
      </c>
      <c r="I1267" s="644">
        <v>2155</v>
      </c>
      <c r="J1267" s="644">
        <v>6</v>
      </c>
      <c r="K1267" s="644">
        <v>12936</v>
      </c>
      <c r="L1267" s="644">
        <v>1.0004640371229698</v>
      </c>
      <c r="M1267" s="644">
        <v>2156</v>
      </c>
      <c r="N1267" s="644">
        <v>4</v>
      </c>
      <c r="O1267" s="644">
        <v>8636</v>
      </c>
      <c r="P1267" s="632">
        <v>0.66790409899458625</v>
      </c>
      <c r="Q1267" s="645">
        <v>2159</v>
      </c>
    </row>
    <row r="1268" spans="1:17" ht="14.4" customHeight="1" x14ac:dyDescent="0.3">
      <c r="A1268" s="626" t="s">
        <v>1919</v>
      </c>
      <c r="B1268" s="627" t="s">
        <v>1424</v>
      </c>
      <c r="C1268" s="627" t="s">
        <v>1407</v>
      </c>
      <c r="D1268" s="627" t="s">
        <v>1675</v>
      </c>
      <c r="E1268" s="627" t="s">
        <v>1664</v>
      </c>
      <c r="F1268" s="644"/>
      <c r="G1268" s="644"/>
      <c r="H1268" s="644"/>
      <c r="I1268" s="644"/>
      <c r="J1268" s="644">
        <v>2</v>
      </c>
      <c r="K1268" s="644">
        <v>3778</v>
      </c>
      <c r="L1268" s="644"/>
      <c r="M1268" s="644">
        <v>1889</v>
      </c>
      <c r="N1268" s="644"/>
      <c r="O1268" s="644"/>
      <c r="P1268" s="632"/>
      <c r="Q1268" s="645"/>
    </row>
    <row r="1269" spans="1:17" ht="14.4" customHeight="1" x14ac:dyDescent="0.3">
      <c r="A1269" s="626" t="s">
        <v>1919</v>
      </c>
      <c r="B1269" s="627" t="s">
        <v>1424</v>
      </c>
      <c r="C1269" s="627" t="s">
        <v>1407</v>
      </c>
      <c r="D1269" s="627" t="s">
        <v>1546</v>
      </c>
      <c r="E1269" s="627" t="s">
        <v>1547</v>
      </c>
      <c r="F1269" s="644"/>
      <c r="G1269" s="644"/>
      <c r="H1269" s="644"/>
      <c r="I1269" s="644"/>
      <c r="J1269" s="644">
        <v>1</v>
      </c>
      <c r="K1269" s="644">
        <v>8462</v>
      </c>
      <c r="L1269" s="644"/>
      <c r="M1269" s="644">
        <v>8462</v>
      </c>
      <c r="N1269" s="644"/>
      <c r="O1269" s="644"/>
      <c r="P1269" s="632"/>
      <c r="Q1269" s="645"/>
    </row>
    <row r="1270" spans="1:17" ht="14.4" customHeight="1" x14ac:dyDescent="0.3">
      <c r="A1270" s="626" t="s">
        <v>1920</v>
      </c>
      <c r="B1270" s="627" t="s">
        <v>1424</v>
      </c>
      <c r="C1270" s="627" t="s">
        <v>1425</v>
      </c>
      <c r="D1270" s="627" t="s">
        <v>1429</v>
      </c>
      <c r="E1270" s="627" t="s">
        <v>641</v>
      </c>
      <c r="F1270" s="644">
        <v>0.2</v>
      </c>
      <c r="G1270" s="644">
        <v>1354.02</v>
      </c>
      <c r="H1270" s="644">
        <v>1</v>
      </c>
      <c r="I1270" s="644">
        <v>6770.0999999999995</v>
      </c>
      <c r="J1270" s="644"/>
      <c r="K1270" s="644"/>
      <c r="L1270" s="644"/>
      <c r="M1270" s="644"/>
      <c r="N1270" s="644"/>
      <c r="O1270" s="644"/>
      <c r="P1270" s="632"/>
      <c r="Q1270" s="645"/>
    </row>
    <row r="1271" spans="1:17" ht="14.4" customHeight="1" x14ac:dyDescent="0.3">
      <c r="A1271" s="626" t="s">
        <v>1920</v>
      </c>
      <c r="B1271" s="627" t="s">
        <v>1424</v>
      </c>
      <c r="C1271" s="627" t="s">
        <v>1425</v>
      </c>
      <c r="D1271" s="627" t="s">
        <v>1438</v>
      </c>
      <c r="E1271" s="627" t="s">
        <v>1437</v>
      </c>
      <c r="F1271" s="644">
        <v>7.0000000000000007E-2</v>
      </c>
      <c r="G1271" s="644">
        <v>636.66</v>
      </c>
      <c r="H1271" s="644">
        <v>1</v>
      </c>
      <c r="I1271" s="644">
        <v>9095.1428571428551</v>
      </c>
      <c r="J1271" s="644"/>
      <c r="K1271" s="644"/>
      <c r="L1271" s="644"/>
      <c r="M1271" s="644"/>
      <c r="N1271" s="644"/>
      <c r="O1271" s="644"/>
      <c r="P1271" s="632"/>
      <c r="Q1271" s="645"/>
    </row>
    <row r="1272" spans="1:17" ht="14.4" customHeight="1" x14ac:dyDescent="0.3">
      <c r="A1272" s="626" t="s">
        <v>1920</v>
      </c>
      <c r="B1272" s="627" t="s">
        <v>1424</v>
      </c>
      <c r="C1272" s="627" t="s">
        <v>1425</v>
      </c>
      <c r="D1272" s="627" t="s">
        <v>1439</v>
      </c>
      <c r="E1272" s="627" t="s">
        <v>1440</v>
      </c>
      <c r="F1272" s="644">
        <v>0.1</v>
      </c>
      <c r="G1272" s="644">
        <v>194.93</v>
      </c>
      <c r="H1272" s="644">
        <v>1</v>
      </c>
      <c r="I1272" s="644">
        <v>1949.3</v>
      </c>
      <c r="J1272" s="644"/>
      <c r="K1272" s="644"/>
      <c r="L1272" s="644"/>
      <c r="M1272" s="644"/>
      <c r="N1272" s="644"/>
      <c r="O1272" s="644"/>
      <c r="P1272" s="632"/>
      <c r="Q1272" s="645"/>
    </row>
    <row r="1273" spans="1:17" ht="14.4" customHeight="1" x14ac:dyDescent="0.3">
      <c r="A1273" s="626" t="s">
        <v>1920</v>
      </c>
      <c r="B1273" s="627" t="s">
        <v>1424</v>
      </c>
      <c r="C1273" s="627" t="s">
        <v>1425</v>
      </c>
      <c r="D1273" s="627" t="s">
        <v>1441</v>
      </c>
      <c r="E1273" s="627" t="s">
        <v>1437</v>
      </c>
      <c r="F1273" s="644"/>
      <c r="G1273" s="644"/>
      <c r="H1273" s="644"/>
      <c r="I1273" s="644"/>
      <c r="J1273" s="644">
        <v>0.35</v>
      </c>
      <c r="K1273" s="644">
        <v>636.66</v>
      </c>
      <c r="L1273" s="644"/>
      <c r="M1273" s="644">
        <v>1819.0285714285715</v>
      </c>
      <c r="N1273" s="644"/>
      <c r="O1273" s="644"/>
      <c r="P1273" s="632"/>
      <c r="Q1273" s="645"/>
    </row>
    <row r="1274" spans="1:17" ht="14.4" customHeight="1" x14ac:dyDescent="0.3">
      <c r="A1274" s="626" t="s">
        <v>1920</v>
      </c>
      <c r="B1274" s="627" t="s">
        <v>1424</v>
      </c>
      <c r="C1274" s="627" t="s">
        <v>1425</v>
      </c>
      <c r="D1274" s="627" t="s">
        <v>1443</v>
      </c>
      <c r="E1274" s="627" t="s">
        <v>573</v>
      </c>
      <c r="F1274" s="644">
        <v>0.05</v>
      </c>
      <c r="G1274" s="644">
        <v>45.19</v>
      </c>
      <c r="H1274" s="644">
        <v>1</v>
      </c>
      <c r="I1274" s="644">
        <v>903.8</v>
      </c>
      <c r="J1274" s="644"/>
      <c r="K1274" s="644"/>
      <c r="L1274" s="644"/>
      <c r="M1274" s="644"/>
      <c r="N1274" s="644"/>
      <c r="O1274" s="644"/>
      <c r="P1274" s="632"/>
      <c r="Q1274" s="645"/>
    </row>
    <row r="1275" spans="1:17" ht="14.4" customHeight="1" x14ac:dyDescent="0.3">
      <c r="A1275" s="626" t="s">
        <v>1920</v>
      </c>
      <c r="B1275" s="627" t="s">
        <v>1424</v>
      </c>
      <c r="C1275" s="627" t="s">
        <v>1425</v>
      </c>
      <c r="D1275" s="627" t="s">
        <v>1444</v>
      </c>
      <c r="E1275" s="627" t="s">
        <v>1437</v>
      </c>
      <c r="F1275" s="644">
        <v>0.04</v>
      </c>
      <c r="G1275" s="644">
        <v>1309.7</v>
      </c>
      <c r="H1275" s="644">
        <v>1</v>
      </c>
      <c r="I1275" s="644">
        <v>32742.5</v>
      </c>
      <c r="J1275" s="644">
        <v>0.02</v>
      </c>
      <c r="K1275" s="644">
        <v>836.76</v>
      </c>
      <c r="L1275" s="644">
        <v>0.63889440329846525</v>
      </c>
      <c r="M1275" s="644">
        <v>41838</v>
      </c>
      <c r="N1275" s="644"/>
      <c r="O1275" s="644"/>
      <c r="P1275" s="632"/>
      <c r="Q1275" s="645"/>
    </row>
    <row r="1276" spans="1:17" ht="14.4" customHeight="1" x14ac:dyDescent="0.3">
      <c r="A1276" s="626" t="s">
        <v>1920</v>
      </c>
      <c r="B1276" s="627" t="s">
        <v>1424</v>
      </c>
      <c r="C1276" s="627" t="s">
        <v>1425</v>
      </c>
      <c r="D1276" s="627" t="s">
        <v>1445</v>
      </c>
      <c r="E1276" s="627" t="s">
        <v>1437</v>
      </c>
      <c r="F1276" s="644"/>
      <c r="G1276" s="644"/>
      <c r="H1276" s="644"/>
      <c r="I1276" s="644"/>
      <c r="J1276" s="644"/>
      <c r="K1276" s="644"/>
      <c r="L1276" s="644"/>
      <c r="M1276" s="644"/>
      <c r="N1276" s="644">
        <v>0.3</v>
      </c>
      <c r="O1276" s="644">
        <v>196.66</v>
      </c>
      <c r="P1276" s="632"/>
      <c r="Q1276" s="645">
        <v>655.5333333333333</v>
      </c>
    </row>
    <row r="1277" spans="1:17" ht="14.4" customHeight="1" x14ac:dyDescent="0.3">
      <c r="A1277" s="626" t="s">
        <v>1920</v>
      </c>
      <c r="B1277" s="627" t="s">
        <v>1424</v>
      </c>
      <c r="C1277" s="627" t="s">
        <v>1402</v>
      </c>
      <c r="D1277" s="627" t="s">
        <v>1403</v>
      </c>
      <c r="E1277" s="627" t="s">
        <v>1404</v>
      </c>
      <c r="F1277" s="644"/>
      <c r="G1277" s="644"/>
      <c r="H1277" s="644"/>
      <c r="I1277" s="644"/>
      <c r="J1277" s="644">
        <v>1</v>
      </c>
      <c r="K1277" s="644">
        <v>893.9</v>
      </c>
      <c r="L1277" s="644"/>
      <c r="M1277" s="644">
        <v>893.9</v>
      </c>
      <c r="N1277" s="644"/>
      <c r="O1277" s="644"/>
      <c r="P1277" s="632"/>
      <c r="Q1277" s="645"/>
    </row>
    <row r="1278" spans="1:17" ht="14.4" customHeight="1" x14ac:dyDescent="0.3">
      <c r="A1278" s="626" t="s">
        <v>1920</v>
      </c>
      <c r="B1278" s="627" t="s">
        <v>1424</v>
      </c>
      <c r="C1278" s="627" t="s">
        <v>1407</v>
      </c>
      <c r="D1278" s="627" t="s">
        <v>1466</v>
      </c>
      <c r="E1278" s="627" t="s">
        <v>1467</v>
      </c>
      <c r="F1278" s="644">
        <v>2</v>
      </c>
      <c r="G1278" s="644">
        <v>310</v>
      </c>
      <c r="H1278" s="644">
        <v>1</v>
      </c>
      <c r="I1278" s="644">
        <v>155</v>
      </c>
      <c r="J1278" s="644">
        <v>2</v>
      </c>
      <c r="K1278" s="644">
        <v>310</v>
      </c>
      <c r="L1278" s="644">
        <v>1</v>
      </c>
      <c r="M1278" s="644">
        <v>155</v>
      </c>
      <c r="N1278" s="644">
        <v>1</v>
      </c>
      <c r="O1278" s="644">
        <v>156</v>
      </c>
      <c r="P1278" s="632">
        <v>0.50322580645161286</v>
      </c>
      <c r="Q1278" s="645">
        <v>156</v>
      </c>
    </row>
    <row r="1279" spans="1:17" ht="14.4" customHeight="1" x14ac:dyDescent="0.3">
      <c r="A1279" s="626" t="s">
        <v>1920</v>
      </c>
      <c r="B1279" s="627" t="s">
        <v>1424</v>
      </c>
      <c r="C1279" s="627" t="s">
        <v>1407</v>
      </c>
      <c r="D1279" s="627" t="s">
        <v>1468</v>
      </c>
      <c r="E1279" s="627" t="s">
        <v>1469</v>
      </c>
      <c r="F1279" s="644">
        <v>5</v>
      </c>
      <c r="G1279" s="644">
        <v>935</v>
      </c>
      <c r="H1279" s="644">
        <v>1</v>
      </c>
      <c r="I1279" s="644">
        <v>187</v>
      </c>
      <c r="J1279" s="644">
        <v>6</v>
      </c>
      <c r="K1279" s="644">
        <v>1122</v>
      </c>
      <c r="L1279" s="644">
        <v>1.2</v>
      </c>
      <c r="M1279" s="644">
        <v>187</v>
      </c>
      <c r="N1279" s="644">
        <v>4</v>
      </c>
      <c r="O1279" s="644">
        <v>752</v>
      </c>
      <c r="P1279" s="632">
        <v>0.8042780748663102</v>
      </c>
      <c r="Q1279" s="645">
        <v>188</v>
      </c>
    </row>
    <row r="1280" spans="1:17" ht="14.4" customHeight="1" x14ac:dyDescent="0.3">
      <c r="A1280" s="626" t="s">
        <v>1920</v>
      </c>
      <c r="B1280" s="627" t="s">
        <v>1424</v>
      </c>
      <c r="C1280" s="627" t="s">
        <v>1407</v>
      </c>
      <c r="D1280" s="627" t="s">
        <v>1470</v>
      </c>
      <c r="E1280" s="627" t="s">
        <v>1471</v>
      </c>
      <c r="F1280" s="644">
        <v>8</v>
      </c>
      <c r="G1280" s="644">
        <v>1024</v>
      </c>
      <c r="H1280" s="644">
        <v>1</v>
      </c>
      <c r="I1280" s="644">
        <v>128</v>
      </c>
      <c r="J1280" s="644">
        <v>11</v>
      </c>
      <c r="K1280" s="644">
        <v>1408</v>
      </c>
      <c r="L1280" s="644">
        <v>1.375</v>
      </c>
      <c r="M1280" s="644">
        <v>128</v>
      </c>
      <c r="N1280" s="644">
        <v>7</v>
      </c>
      <c r="O1280" s="644">
        <v>903</v>
      </c>
      <c r="P1280" s="632">
        <v>0.8818359375</v>
      </c>
      <c r="Q1280" s="645">
        <v>129</v>
      </c>
    </row>
    <row r="1281" spans="1:17" ht="14.4" customHeight="1" x14ac:dyDescent="0.3">
      <c r="A1281" s="626" t="s">
        <v>1920</v>
      </c>
      <c r="B1281" s="627" t="s">
        <v>1424</v>
      </c>
      <c r="C1281" s="627" t="s">
        <v>1407</v>
      </c>
      <c r="D1281" s="627" t="s">
        <v>1472</v>
      </c>
      <c r="E1281" s="627" t="s">
        <v>1473</v>
      </c>
      <c r="F1281" s="644">
        <v>9</v>
      </c>
      <c r="G1281" s="644">
        <v>2007</v>
      </c>
      <c r="H1281" s="644">
        <v>1</v>
      </c>
      <c r="I1281" s="644">
        <v>223</v>
      </c>
      <c r="J1281" s="644">
        <v>18</v>
      </c>
      <c r="K1281" s="644">
        <v>4032</v>
      </c>
      <c r="L1281" s="644">
        <v>2.0089686098654709</v>
      </c>
      <c r="M1281" s="644">
        <v>224</v>
      </c>
      <c r="N1281" s="644">
        <v>18</v>
      </c>
      <c r="O1281" s="644">
        <v>4050</v>
      </c>
      <c r="P1281" s="632">
        <v>2.0179372197309418</v>
      </c>
      <c r="Q1281" s="645">
        <v>225</v>
      </c>
    </row>
    <row r="1282" spans="1:17" ht="14.4" customHeight="1" x14ac:dyDescent="0.3">
      <c r="A1282" s="626" t="s">
        <v>1920</v>
      </c>
      <c r="B1282" s="627" t="s">
        <v>1424</v>
      </c>
      <c r="C1282" s="627" t="s">
        <v>1407</v>
      </c>
      <c r="D1282" s="627" t="s">
        <v>1474</v>
      </c>
      <c r="E1282" s="627" t="s">
        <v>1475</v>
      </c>
      <c r="F1282" s="644">
        <v>1</v>
      </c>
      <c r="G1282" s="644">
        <v>223</v>
      </c>
      <c r="H1282" s="644">
        <v>1</v>
      </c>
      <c r="I1282" s="644">
        <v>223</v>
      </c>
      <c r="J1282" s="644"/>
      <c r="K1282" s="644"/>
      <c r="L1282" s="644"/>
      <c r="M1282" s="644"/>
      <c r="N1282" s="644">
        <v>1</v>
      </c>
      <c r="O1282" s="644">
        <v>225</v>
      </c>
      <c r="P1282" s="632">
        <v>1.0089686098654709</v>
      </c>
      <c r="Q1282" s="645">
        <v>225</v>
      </c>
    </row>
    <row r="1283" spans="1:17" ht="14.4" customHeight="1" x14ac:dyDescent="0.3">
      <c r="A1283" s="626" t="s">
        <v>1920</v>
      </c>
      <c r="B1283" s="627" t="s">
        <v>1424</v>
      </c>
      <c r="C1283" s="627" t="s">
        <v>1407</v>
      </c>
      <c r="D1283" s="627" t="s">
        <v>1478</v>
      </c>
      <c r="E1283" s="627" t="s">
        <v>1479</v>
      </c>
      <c r="F1283" s="644">
        <v>1</v>
      </c>
      <c r="G1283" s="644">
        <v>225</v>
      </c>
      <c r="H1283" s="644">
        <v>1</v>
      </c>
      <c r="I1283" s="644">
        <v>225</v>
      </c>
      <c r="J1283" s="644">
        <v>1</v>
      </c>
      <c r="K1283" s="644">
        <v>226</v>
      </c>
      <c r="L1283" s="644">
        <v>1.0044444444444445</v>
      </c>
      <c r="M1283" s="644">
        <v>226</v>
      </c>
      <c r="N1283" s="644">
        <v>1</v>
      </c>
      <c r="O1283" s="644">
        <v>227</v>
      </c>
      <c r="P1283" s="632">
        <v>1.0088888888888889</v>
      </c>
      <c r="Q1283" s="645">
        <v>227</v>
      </c>
    </row>
    <row r="1284" spans="1:17" ht="14.4" customHeight="1" x14ac:dyDescent="0.3">
      <c r="A1284" s="626" t="s">
        <v>1920</v>
      </c>
      <c r="B1284" s="627" t="s">
        <v>1424</v>
      </c>
      <c r="C1284" s="627" t="s">
        <v>1407</v>
      </c>
      <c r="D1284" s="627" t="s">
        <v>1488</v>
      </c>
      <c r="E1284" s="627" t="s">
        <v>1489</v>
      </c>
      <c r="F1284" s="644"/>
      <c r="G1284" s="644"/>
      <c r="H1284" s="644"/>
      <c r="I1284" s="644"/>
      <c r="J1284" s="644">
        <v>1</v>
      </c>
      <c r="K1284" s="644">
        <v>350</v>
      </c>
      <c r="L1284" s="644"/>
      <c r="M1284" s="644">
        <v>350</v>
      </c>
      <c r="N1284" s="644"/>
      <c r="O1284" s="644"/>
      <c r="P1284" s="632"/>
      <c r="Q1284" s="645"/>
    </row>
    <row r="1285" spans="1:17" ht="14.4" customHeight="1" x14ac:dyDescent="0.3">
      <c r="A1285" s="626" t="s">
        <v>1920</v>
      </c>
      <c r="B1285" s="627" t="s">
        <v>1424</v>
      </c>
      <c r="C1285" s="627" t="s">
        <v>1407</v>
      </c>
      <c r="D1285" s="627" t="s">
        <v>1496</v>
      </c>
      <c r="E1285" s="627" t="s">
        <v>1497</v>
      </c>
      <c r="F1285" s="644">
        <v>2</v>
      </c>
      <c r="G1285" s="644">
        <v>2588</v>
      </c>
      <c r="H1285" s="644">
        <v>1</v>
      </c>
      <c r="I1285" s="644">
        <v>1294</v>
      </c>
      <c r="J1285" s="644">
        <v>2</v>
      </c>
      <c r="K1285" s="644">
        <v>2588</v>
      </c>
      <c r="L1285" s="644">
        <v>1</v>
      </c>
      <c r="M1285" s="644">
        <v>1294</v>
      </c>
      <c r="N1285" s="644"/>
      <c r="O1285" s="644"/>
      <c r="P1285" s="632"/>
      <c r="Q1285" s="645"/>
    </row>
    <row r="1286" spans="1:17" ht="14.4" customHeight="1" x14ac:dyDescent="0.3">
      <c r="A1286" s="626" t="s">
        <v>1920</v>
      </c>
      <c r="B1286" s="627" t="s">
        <v>1424</v>
      </c>
      <c r="C1286" s="627" t="s">
        <v>1407</v>
      </c>
      <c r="D1286" s="627" t="s">
        <v>1498</v>
      </c>
      <c r="E1286" s="627" t="s">
        <v>1499</v>
      </c>
      <c r="F1286" s="644">
        <v>2</v>
      </c>
      <c r="G1286" s="644">
        <v>2356</v>
      </c>
      <c r="H1286" s="644">
        <v>1</v>
      </c>
      <c r="I1286" s="644">
        <v>1178</v>
      </c>
      <c r="J1286" s="644">
        <v>2</v>
      </c>
      <c r="K1286" s="644">
        <v>2356</v>
      </c>
      <c r="L1286" s="644">
        <v>1</v>
      </c>
      <c r="M1286" s="644">
        <v>1178</v>
      </c>
      <c r="N1286" s="644"/>
      <c r="O1286" s="644"/>
      <c r="P1286" s="632"/>
      <c r="Q1286" s="645"/>
    </row>
    <row r="1287" spans="1:17" ht="14.4" customHeight="1" x14ac:dyDescent="0.3">
      <c r="A1287" s="626" t="s">
        <v>1920</v>
      </c>
      <c r="B1287" s="627" t="s">
        <v>1424</v>
      </c>
      <c r="C1287" s="627" t="s">
        <v>1407</v>
      </c>
      <c r="D1287" s="627" t="s">
        <v>1500</v>
      </c>
      <c r="E1287" s="627" t="s">
        <v>1501</v>
      </c>
      <c r="F1287" s="644">
        <v>6</v>
      </c>
      <c r="G1287" s="644">
        <v>30942</v>
      </c>
      <c r="H1287" s="644">
        <v>1</v>
      </c>
      <c r="I1287" s="644">
        <v>5157</v>
      </c>
      <c r="J1287" s="644">
        <v>1</v>
      </c>
      <c r="K1287" s="644">
        <v>5158</v>
      </c>
      <c r="L1287" s="644">
        <v>0.1666989851981126</v>
      </c>
      <c r="M1287" s="644">
        <v>5158</v>
      </c>
      <c r="N1287" s="644">
        <v>3</v>
      </c>
      <c r="O1287" s="644">
        <v>15486</v>
      </c>
      <c r="P1287" s="632">
        <v>0.500484777971689</v>
      </c>
      <c r="Q1287" s="645">
        <v>5162</v>
      </c>
    </row>
    <row r="1288" spans="1:17" ht="14.4" customHeight="1" x14ac:dyDescent="0.3">
      <c r="A1288" s="626" t="s">
        <v>1920</v>
      </c>
      <c r="B1288" s="627" t="s">
        <v>1424</v>
      </c>
      <c r="C1288" s="627" t="s">
        <v>1407</v>
      </c>
      <c r="D1288" s="627" t="s">
        <v>1504</v>
      </c>
      <c r="E1288" s="627" t="s">
        <v>1505</v>
      </c>
      <c r="F1288" s="644">
        <v>1</v>
      </c>
      <c r="G1288" s="644">
        <v>5620</v>
      </c>
      <c r="H1288" s="644">
        <v>1</v>
      </c>
      <c r="I1288" s="644">
        <v>5620</v>
      </c>
      <c r="J1288" s="644"/>
      <c r="K1288" s="644"/>
      <c r="L1288" s="644"/>
      <c r="M1288" s="644"/>
      <c r="N1288" s="644"/>
      <c r="O1288" s="644"/>
      <c r="P1288" s="632"/>
      <c r="Q1288" s="645"/>
    </row>
    <row r="1289" spans="1:17" ht="14.4" customHeight="1" x14ac:dyDescent="0.3">
      <c r="A1289" s="626" t="s">
        <v>1920</v>
      </c>
      <c r="B1289" s="627" t="s">
        <v>1424</v>
      </c>
      <c r="C1289" s="627" t="s">
        <v>1407</v>
      </c>
      <c r="D1289" s="627" t="s">
        <v>1508</v>
      </c>
      <c r="E1289" s="627" t="s">
        <v>1509</v>
      </c>
      <c r="F1289" s="644">
        <v>7</v>
      </c>
      <c r="G1289" s="644">
        <v>1239</v>
      </c>
      <c r="H1289" s="644">
        <v>1</v>
      </c>
      <c r="I1289" s="644">
        <v>177</v>
      </c>
      <c r="J1289" s="644">
        <v>3</v>
      </c>
      <c r="K1289" s="644">
        <v>534</v>
      </c>
      <c r="L1289" s="644">
        <v>0.43099273607748184</v>
      </c>
      <c r="M1289" s="644">
        <v>178</v>
      </c>
      <c r="N1289" s="644">
        <v>6</v>
      </c>
      <c r="O1289" s="644">
        <v>1074</v>
      </c>
      <c r="P1289" s="632">
        <v>0.86682808716707027</v>
      </c>
      <c r="Q1289" s="645">
        <v>179</v>
      </c>
    </row>
    <row r="1290" spans="1:17" ht="14.4" customHeight="1" x14ac:dyDescent="0.3">
      <c r="A1290" s="626" t="s">
        <v>1920</v>
      </c>
      <c r="B1290" s="627" t="s">
        <v>1424</v>
      </c>
      <c r="C1290" s="627" t="s">
        <v>1407</v>
      </c>
      <c r="D1290" s="627" t="s">
        <v>1510</v>
      </c>
      <c r="E1290" s="627" t="s">
        <v>1511</v>
      </c>
      <c r="F1290" s="644">
        <v>6</v>
      </c>
      <c r="G1290" s="644">
        <v>12294</v>
      </c>
      <c r="H1290" s="644">
        <v>1</v>
      </c>
      <c r="I1290" s="644">
        <v>2049</v>
      </c>
      <c r="J1290" s="644">
        <v>5</v>
      </c>
      <c r="K1290" s="644">
        <v>10250</v>
      </c>
      <c r="L1290" s="644">
        <v>0.83374003578981615</v>
      </c>
      <c r="M1290" s="644">
        <v>2050</v>
      </c>
      <c r="N1290" s="644">
        <v>1</v>
      </c>
      <c r="O1290" s="644">
        <v>2053</v>
      </c>
      <c r="P1290" s="632">
        <v>0.16699202863185295</v>
      </c>
      <c r="Q1290" s="645">
        <v>2053</v>
      </c>
    </row>
    <row r="1291" spans="1:17" ht="14.4" customHeight="1" x14ac:dyDescent="0.3">
      <c r="A1291" s="626" t="s">
        <v>1920</v>
      </c>
      <c r="B1291" s="627" t="s">
        <v>1424</v>
      </c>
      <c r="C1291" s="627" t="s">
        <v>1407</v>
      </c>
      <c r="D1291" s="627" t="s">
        <v>1516</v>
      </c>
      <c r="E1291" s="627" t="s">
        <v>1517</v>
      </c>
      <c r="F1291" s="644">
        <v>1</v>
      </c>
      <c r="G1291" s="644">
        <v>2737</v>
      </c>
      <c r="H1291" s="644">
        <v>1</v>
      </c>
      <c r="I1291" s="644">
        <v>2737</v>
      </c>
      <c r="J1291" s="644"/>
      <c r="K1291" s="644"/>
      <c r="L1291" s="644"/>
      <c r="M1291" s="644"/>
      <c r="N1291" s="644"/>
      <c r="O1291" s="644"/>
      <c r="P1291" s="632"/>
      <c r="Q1291" s="645"/>
    </row>
    <row r="1292" spans="1:17" ht="14.4" customHeight="1" x14ac:dyDescent="0.3">
      <c r="A1292" s="626" t="s">
        <v>1920</v>
      </c>
      <c r="B1292" s="627" t="s">
        <v>1424</v>
      </c>
      <c r="C1292" s="627" t="s">
        <v>1407</v>
      </c>
      <c r="D1292" s="627" t="s">
        <v>1526</v>
      </c>
      <c r="E1292" s="627" t="s">
        <v>1527</v>
      </c>
      <c r="F1292" s="644">
        <v>3</v>
      </c>
      <c r="G1292" s="644">
        <v>465</v>
      </c>
      <c r="H1292" s="644">
        <v>1</v>
      </c>
      <c r="I1292" s="644">
        <v>155</v>
      </c>
      <c r="J1292" s="644"/>
      <c r="K1292" s="644"/>
      <c r="L1292" s="644"/>
      <c r="M1292" s="644"/>
      <c r="N1292" s="644">
        <v>2</v>
      </c>
      <c r="O1292" s="644">
        <v>312</v>
      </c>
      <c r="P1292" s="632">
        <v>0.67096774193548392</v>
      </c>
      <c r="Q1292" s="645">
        <v>156</v>
      </c>
    </row>
    <row r="1293" spans="1:17" ht="14.4" customHeight="1" x14ac:dyDescent="0.3">
      <c r="A1293" s="626" t="s">
        <v>1920</v>
      </c>
      <c r="B1293" s="627" t="s">
        <v>1424</v>
      </c>
      <c r="C1293" s="627" t="s">
        <v>1407</v>
      </c>
      <c r="D1293" s="627" t="s">
        <v>1528</v>
      </c>
      <c r="E1293" s="627" t="s">
        <v>1529</v>
      </c>
      <c r="F1293" s="644">
        <v>1</v>
      </c>
      <c r="G1293" s="644">
        <v>199</v>
      </c>
      <c r="H1293" s="644">
        <v>1</v>
      </c>
      <c r="I1293" s="644">
        <v>199</v>
      </c>
      <c r="J1293" s="644">
        <v>7</v>
      </c>
      <c r="K1293" s="644">
        <v>1400</v>
      </c>
      <c r="L1293" s="644">
        <v>7.0351758793969852</v>
      </c>
      <c r="M1293" s="644">
        <v>200</v>
      </c>
      <c r="N1293" s="644">
        <v>2</v>
      </c>
      <c r="O1293" s="644">
        <v>402</v>
      </c>
      <c r="P1293" s="632">
        <v>2.0201005025125629</v>
      </c>
      <c r="Q1293" s="645">
        <v>201</v>
      </c>
    </row>
    <row r="1294" spans="1:17" ht="14.4" customHeight="1" x14ac:dyDescent="0.3">
      <c r="A1294" s="626" t="s">
        <v>1920</v>
      </c>
      <c r="B1294" s="627" t="s">
        <v>1424</v>
      </c>
      <c r="C1294" s="627" t="s">
        <v>1407</v>
      </c>
      <c r="D1294" s="627" t="s">
        <v>1530</v>
      </c>
      <c r="E1294" s="627" t="s">
        <v>1531</v>
      </c>
      <c r="F1294" s="644">
        <v>3</v>
      </c>
      <c r="G1294" s="644">
        <v>612</v>
      </c>
      <c r="H1294" s="644">
        <v>1</v>
      </c>
      <c r="I1294" s="644">
        <v>204</v>
      </c>
      <c r="J1294" s="644"/>
      <c r="K1294" s="644"/>
      <c r="L1294" s="644"/>
      <c r="M1294" s="644"/>
      <c r="N1294" s="644"/>
      <c r="O1294" s="644"/>
      <c r="P1294" s="632"/>
      <c r="Q1294" s="645"/>
    </row>
    <row r="1295" spans="1:17" ht="14.4" customHeight="1" x14ac:dyDescent="0.3">
      <c r="A1295" s="626" t="s">
        <v>1920</v>
      </c>
      <c r="B1295" s="627" t="s">
        <v>1424</v>
      </c>
      <c r="C1295" s="627" t="s">
        <v>1407</v>
      </c>
      <c r="D1295" s="627" t="s">
        <v>1540</v>
      </c>
      <c r="E1295" s="627" t="s">
        <v>1541</v>
      </c>
      <c r="F1295" s="644">
        <v>2</v>
      </c>
      <c r="G1295" s="644">
        <v>4310</v>
      </c>
      <c r="H1295" s="644">
        <v>1</v>
      </c>
      <c r="I1295" s="644">
        <v>2155</v>
      </c>
      <c r="J1295" s="644"/>
      <c r="K1295" s="644"/>
      <c r="L1295" s="644"/>
      <c r="M1295" s="644"/>
      <c r="N1295" s="644">
        <v>2</v>
      </c>
      <c r="O1295" s="644">
        <v>4318</v>
      </c>
      <c r="P1295" s="632">
        <v>1.0018561484918793</v>
      </c>
      <c r="Q1295" s="645">
        <v>2159</v>
      </c>
    </row>
    <row r="1296" spans="1:17" ht="14.4" customHeight="1" x14ac:dyDescent="0.3">
      <c r="A1296" s="626" t="s">
        <v>1920</v>
      </c>
      <c r="B1296" s="627" t="s">
        <v>1424</v>
      </c>
      <c r="C1296" s="627" t="s">
        <v>1407</v>
      </c>
      <c r="D1296" s="627" t="s">
        <v>1552</v>
      </c>
      <c r="E1296" s="627" t="s">
        <v>1553</v>
      </c>
      <c r="F1296" s="644"/>
      <c r="G1296" s="644"/>
      <c r="H1296" s="644"/>
      <c r="I1296" s="644"/>
      <c r="J1296" s="644"/>
      <c r="K1296" s="644"/>
      <c r="L1296" s="644"/>
      <c r="M1296" s="644"/>
      <c r="N1296" s="644">
        <v>1</v>
      </c>
      <c r="O1296" s="644">
        <v>285</v>
      </c>
      <c r="P1296" s="632"/>
      <c r="Q1296" s="645">
        <v>285</v>
      </c>
    </row>
    <row r="1297" spans="1:17" ht="14.4" customHeight="1" x14ac:dyDescent="0.3">
      <c r="A1297" s="626" t="s">
        <v>1921</v>
      </c>
      <c r="B1297" s="627" t="s">
        <v>1424</v>
      </c>
      <c r="C1297" s="627" t="s">
        <v>1425</v>
      </c>
      <c r="D1297" s="627" t="s">
        <v>1429</v>
      </c>
      <c r="E1297" s="627" t="s">
        <v>641</v>
      </c>
      <c r="F1297" s="644"/>
      <c r="G1297" s="644"/>
      <c r="H1297" s="644"/>
      <c r="I1297" s="644"/>
      <c r="J1297" s="644">
        <v>1.2</v>
      </c>
      <c r="K1297" s="644">
        <v>7771.5700000000006</v>
      </c>
      <c r="L1297" s="644"/>
      <c r="M1297" s="644">
        <v>6476.3083333333343</v>
      </c>
      <c r="N1297" s="644"/>
      <c r="O1297" s="644"/>
      <c r="P1297" s="632"/>
      <c r="Q1297" s="645"/>
    </row>
    <row r="1298" spans="1:17" ht="14.4" customHeight="1" x14ac:dyDescent="0.3">
      <c r="A1298" s="626" t="s">
        <v>1921</v>
      </c>
      <c r="B1298" s="627" t="s">
        <v>1424</v>
      </c>
      <c r="C1298" s="627" t="s">
        <v>1425</v>
      </c>
      <c r="D1298" s="627" t="s">
        <v>1430</v>
      </c>
      <c r="E1298" s="627" t="s">
        <v>1431</v>
      </c>
      <c r="F1298" s="644">
        <v>0.5</v>
      </c>
      <c r="G1298" s="644">
        <v>502.41</v>
      </c>
      <c r="H1298" s="644">
        <v>1</v>
      </c>
      <c r="I1298" s="644">
        <v>1004.82</v>
      </c>
      <c r="J1298" s="644"/>
      <c r="K1298" s="644"/>
      <c r="L1298" s="644"/>
      <c r="M1298" s="644"/>
      <c r="N1298" s="644"/>
      <c r="O1298" s="644"/>
      <c r="P1298" s="632"/>
      <c r="Q1298" s="645"/>
    </row>
    <row r="1299" spans="1:17" ht="14.4" customHeight="1" x14ac:dyDescent="0.3">
      <c r="A1299" s="626" t="s">
        <v>1921</v>
      </c>
      <c r="B1299" s="627" t="s">
        <v>1424</v>
      </c>
      <c r="C1299" s="627" t="s">
        <v>1425</v>
      </c>
      <c r="D1299" s="627" t="s">
        <v>1432</v>
      </c>
      <c r="E1299" s="627" t="s">
        <v>656</v>
      </c>
      <c r="F1299" s="644">
        <v>0.12000000000000001</v>
      </c>
      <c r="G1299" s="644">
        <v>1186.54</v>
      </c>
      <c r="H1299" s="644">
        <v>1</v>
      </c>
      <c r="I1299" s="644">
        <v>9887.8333333333321</v>
      </c>
      <c r="J1299" s="644"/>
      <c r="K1299" s="644"/>
      <c r="L1299" s="644"/>
      <c r="M1299" s="644"/>
      <c r="N1299" s="644"/>
      <c r="O1299" s="644"/>
      <c r="P1299" s="632"/>
      <c r="Q1299" s="645"/>
    </row>
    <row r="1300" spans="1:17" ht="14.4" customHeight="1" x14ac:dyDescent="0.3">
      <c r="A1300" s="626" t="s">
        <v>1921</v>
      </c>
      <c r="B1300" s="627" t="s">
        <v>1424</v>
      </c>
      <c r="C1300" s="627" t="s">
        <v>1425</v>
      </c>
      <c r="D1300" s="627" t="s">
        <v>1434</v>
      </c>
      <c r="E1300" s="627" t="s">
        <v>565</v>
      </c>
      <c r="F1300" s="644">
        <v>1</v>
      </c>
      <c r="G1300" s="644">
        <v>843.46</v>
      </c>
      <c r="H1300" s="644">
        <v>1</v>
      </c>
      <c r="I1300" s="644">
        <v>843.46</v>
      </c>
      <c r="J1300" s="644"/>
      <c r="K1300" s="644"/>
      <c r="L1300" s="644"/>
      <c r="M1300" s="644"/>
      <c r="N1300" s="644"/>
      <c r="O1300" s="644"/>
      <c r="P1300" s="632"/>
      <c r="Q1300" s="645"/>
    </row>
    <row r="1301" spans="1:17" ht="14.4" customHeight="1" x14ac:dyDescent="0.3">
      <c r="A1301" s="626" t="s">
        <v>1921</v>
      </c>
      <c r="B1301" s="627" t="s">
        <v>1424</v>
      </c>
      <c r="C1301" s="627" t="s">
        <v>1425</v>
      </c>
      <c r="D1301" s="627" t="s">
        <v>1438</v>
      </c>
      <c r="E1301" s="627" t="s">
        <v>1437</v>
      </c>
      <c r="F1301" s="644">
        <v>0.05</v>
      </c>
      <c r="G1301" s="644">
        <v>454.76</v>
      </c>
      <c r="H1301" s="644">
        <v>1</v>
      </c>
      <c r="I1301" s="644">
        <v>9095.1999999999989</v>
      </c>
      <c r="J1301" s="644"/>
      <c r="K1301" s="644"/>
      <c r="L1301" s="644"/>
      <c r="M1301" s="644"/>
      <c r="N1301" s="644"/>
      <c r="O1301" s="644"/>
      <c r="P1301" s="632"/>
      <c r="Q1301" s="645"/>
    </row>
    <row r="1302" spans="1:17" ht="14.4" customHeight="1" x14ac:dyDescent="0.3">
      <c r="A1302" s="626" t="s">
        <v>1921</v>
      </c>
      <c r="B1302" s="627" t="s">
        <v>1424</v>
      </c>
      <c r="C1302" s="627" t="s">
        <v>1425</v>
      </c>
      <c r="D1302" s="627" t="s">
        <v>1443</v>
      </c>
      <c r="E1302" s="627" t="s">
        <v>573</v>
      </c>
      <c r="F1302" s="644"/>
      <c r="G1302" s="644"/>
      <c r="H1302" s="644"/>
      <c r="I1302" s="644"/>
      <c r="J1302" s="644">
        <v>0.05</v>
      </c>
      <c r="K1302" s="644">
        <v>45.19</v>
      </c>
      <c r="L1302" s="644"/>
      <c r="M1302" s="644">
        <v>903.8</v>
      </c>
      <c r="N1302" s="644"/>
      <c r="O1302" s="644"/>
      <c r="P1302" s="632"/>
      <c r="Q1302" s="645"/>
    </row>
    <row r="1303" spans="1:17" ht="14.4" customHeight="1" x14ac:dyDescent="0.3">
      <c r="A1303" s="626" t="s">
        <v>1921</v>
      </c>
      <c r="B1303" s="627" t="s">
        <v>1424</v>
      </c>
      <c r="C1303" s="627" t="s">
        <v>1425</v>
      </c>
      <c r="D1303" s="627" t="s">
        <v>1444</v>
      </c>
      <c r="E1303" s="627" t="s">
        <v>1437</v>
      </c>
      <c r="F1303" s="644"/>
      <c r="G1303" s="644"/>
      <c r="H1303" s="644"/>
      <c r="I1303" s="644"/>
      <c r="J1303" s="644">
        <v>0.04</v>
      </c>
      <c r="K1303" s="644">
        <v>1309.7</v>
      </c>
      <c r="L1303" s="644"/>
      <c r="M1303" s="644">
        <v>32742.5</v>
      </c>
      <c r="N1303" s="644"/>
      <c r="O1303" s="644"/>
      <c r="P1303" s="632"/>
      <c r="Q1303" s="645"/>
    </row>
    <row r="1304" spans="1:17" ht="14.4" customHeight="1" x14ac:dyDescent="0.3">
      <c r="A1304" s="626" t="s">
        <v>1921</v>
      </c>
      <c r="B1304" s="627" t="s">
        <v>1424</v>
      </c>
      <c r="C1304" s="627" t="s">
        <v>1425</v>
      </c>
      <c r="D1304" s="627" t="s">
        <v>1445</v>
      </c>
      <c r="E1304" s="627" t="s">
        <v>1437</v>
      </c>
      <c r="F1304" s="644"/>
      <c r="G1304" s="644"/>
      <c r="H1304" s="644"/>
      <c r="I1304" s="644"/>
      <c r="J1304" s="644"/>
      <c r="K1304" s="644"/>
      <c r="L1304" s="644"/>
      <c r="M1304" s="644"/>
      <c r="N1304" s="644">
        <v>0.7</v>
      </c>
      <c r="O1304" s="644">
        <v>458.86</v>
      </c>
      <c r="P1304" s="632"/>
      <c r="Q1304" s="645">
        <v>655.51428571428573</v>
      </c>
    </row>
    <row r="1305" spans="1:17" ht="14.4" customHeight="1" x14ac:dyDescent="0.3">
      <c r="A1305" s="626" t="s">
        <v>1921</v>
      </c>
      <c r="B1305" s="627" t="s">
        <v>1424</v>
      </c>
      <c r="C1305" s="627" t="s">
        <v>1425</v>
      </c>
      <c r="D1305" s="627" t="s">
        <v>1449</v>
      </c>
      <c r="E1305" s="627" t="s">
        <v>641</v>
      </c>
      <c r="F1305" s="644"/>
      <c r="G1305" s="644"/>
      <c r="H1305" s="644"/>
      <c r="I1305" s="644"/>
      <c r="J1305" s="644"/>
      <c r="K1305" s="644"/>
      <c r="L1305" s="644"/>
      <c r="M1305" s="644"/>
      <c r="N1305" s="644">
        <v>0.2</v>
      </c>
      <c r="O1305" s="644">
        <v>1295.26</v>
      </c>
      <c r="P1305" s="632"/>
      <c r="Q1305" s="645">
        <v>6476.2999999999993</v>
      </c>
    </row>
    <row r="1306" spans="1:17" ht="14.4" customHeight="1" x14ac:dyDescent="0.3">
      <c r="A1306" s="626" t="s">
        <v>1921</v>
      </c>
      <c r="B1306" s="627" t="s">
        <v>1424</v>
      </c>
      <c r="C1306" s="627" t="s">
        <v>1407</v>
      </c>
      <c r="D1306" s="627" t="s">
        <v>1464</v>
      </c>
      <c r="E1306" s="627" t="s">
        <v>1465</v>
      </c>
      <c r="F1306" s="644"/>
      <c r="G1306" s="644"/>
      <c r="H1306" s="644"/>
      <c r="I1306" s="644"/>
      <c r="J1306" s="644"/>
      <c r="K1306" s="644"/>
      <c r="L1306" s="644"/>
      <c r="M1306" s="644"/>
      <c r="N1306" s="644">
        <v>1</v>
      </c>
      <c r="O1306" s="644">
        <v>215</v>
      </c>
      <c r="P1306" s="632"/>
      <c r="Q1306" s="645">
        <v>215</v>
      </c>
    </row>
    <row r="1307" spans="1:17" ht="14.4" customHeight="1" x14ac:dyDescent="0.3">
      <c r="A1307" s="626" t="s">
        <v>1921</v>
      </c>
      <c r="B1307" s="627" t="s">
        <v>1424</v>
      </c>
      <c r="C1307" s="627" t="s">
        <v>1407</v>
      </c>
      <c r="D1307" s="627" t="s">
        <v>1466</v>
      </c>
      <c r="E1307" s="627" t="s">
        <v>1467</v>
      </c>
      <c r="F1307" s="644">
        <v>1</v>
      </c>
      <c r="G1307" s="644">
        <v>155</v>
      </c>
      <c r="H1307" s="644">
        <v>1</v>
      </c>
      <c r="I1307" s="644">
        <v>155</v>
      </c>
      <c r="J1307" s="644">
        <v>1</v>
      </c>
      <c r="K1307" s="644">
        <v>155</v>
      </c>
      <c r="L1307" s="644">
        <v>1</v>
      </c>
      <c r="M1307" s="644">
        <v>155</v>
      </c>
      <c r="N1307" s="644"/>
      <c r="O1307" s="644"/>
      <c r="P1307" s="632"/>
      <c r="Q1307" s="645"/>
    </row>
    <row r="1308" spans="1:17" ht="14.4" customHeight="1" x14ac:dyDescent="0.3">
      <c r="A1308" s="626" t="s">
        <v>1921</v>
      </c>
      <c r="B1308" s="627" t="s">
        <v>1424</v>
      </c>
      <c r="C1308" s="627" t="s">
        <v>1407</v>
      </c>
      <c r="D1308" s="627" t="s">
        <v>1468</v>
      </c>
      <c r="E1308" s="627" t="s">
        <v>1469</v>
      </c>
      <c r="F1308" s="644">
        <v>4</v>
      </c>
      <c r="G1308" s="644">
        <v>748</v>
      </c>
      <c r="H1308" s="644">
        <v>1</v>
      </c>
      <c r="I1308" s="644">
        <v>187</v>
      </c>
      <c r="J1308" s="644">
        <v>8</v>
      </c>
      <c r="K1308" s="644">
        <v>1496</v>
      </c>
      <c r="L1308" s="644">
        <v>2</v>
      </c>
      <c r="M1308" s="644">
        <v>187</v>
      </c>
      <c r="N1308" s="644">
        <v>2</v>
      </c>
      <c r="O1308" s="644">
        <v>376</v>
      </c>
      <c r="P1308" s="632">
        <v>0.50267379679144386</v>
      </c>
      <c r="Q1308" s="645">
        <v>188</v>
      </c>
    </row>
    <row r="1309" spans="1:17" ht="14.4" customHeight="1" x14ac:dyDescent="0.3">
      <c r="A1309" s="626" t="s">
        <v>1921</v>
      </c>
      <c r="B1309" s="627" t="s">
        <v>1424</v>
      </c>
      <c r="C1309" s="627" t="s">
        <v>1407</v>
      </c>
      <c r="D1309" s="627" t="s">
        <v>1470</v>
      </c>
      <c r="E1309" s="627" t="s">
        <v>1471</v>
      </c>
      <c r="F1309" s="644">
        <v>19</v>
      </c>
      <c r="G1309" s="644">
        <v>2432</v>
      </c>
      <c r="H1309" s="644">
        <v>1</v>
      </c>
      <c r="I1309" s="644">
        <v>128</v>
      </c>
      <c r="J1309" s="644">
        <v>12</v>
      </c>
      <c r="K1309" s="644">
        <v>1536</v>
      </c>
      <c r="L1309" s="644">
        <v>0.63157894736842102</v>
      </c>
      <c r="M1309" s="644">
        <v>128</v>
      </c>
      <c r="N1309" s="644">
        <v>9</v>
      </c>
      <c r="O1309" s="644">
        <v>1161</v>
      </c>
      <c r="P1309" s="632">
        <v>0.47738486842105265</v>
      </c>
      <c r="Q1309" s="645">
        <v>129</v>
      </c>
    </row>
    <row r="1310" spans="1:17" ht="14.4" customHeight="1" x14ac:dyDescent="0.3">
      <c r="A1310" s="626" t="s">
        <v>1921</v>
      </c>
      <c r="B1310" s="627" t="s">
        <v>1424</v>
      </c>
      <c r="C1310" s="627" t="s">
        <v>1407</v>
      </c>
      <c r="D1310" s="627" t="s">
        <v>1472</v>
      </c>
      <c r="E1310" s="627" t="s">
        <v>1473</v>
      </c>
      <c r="F1310" s="644">
        <v>10</v>
      </c>
      <c r="G1310" s="644">
        <v>2230</v>
      </c>
      <c r="H1310" s="644">
        <v>1</v>
      </c>
      <c r="I1310" s="644">
        <v>223</v>
      </c>
      <c r="J1310" s="644">
        <v>13</v>
      </c>
      <c r="K1310" s="644">
        <v>2912</v>
      </c>
      <c r="L1310" s="644">
        <v>1.3058295964125561</v>
      </c>
      <c r="M1310" s="644">
        <v>224</v>
      </c>
      <c r="N1310" s="644">
        <v>7</v>
      </c>
      <c r="O1310" s="644">
        <v>1575</v>
      </c>
      <c r="P1310" s="632">
        <v>0.70627802690582964</v>
      </c>
      <c r="Q1310" s="645">
        <v>225</v>
      </c>
    </row>
    <row r="1311" spans="1:17" ht="14.4" customHeight="1" x14ac:dyDescent="0.3">
      <c r="A1311" s="626" t="s">
        <v>1921</v>
      </c>
      <c r="B1311" s="627" t="s">
        <v>1424</v>
      </c>
      <c r="C1311" s="627" t="s">
        <v>1407</v>
      </c>
      <c r="D1311" s="627" t="s">
        <v>1478</v>
      </c>
      <c r="E1311" s="627" t="s">
        <v>1479</v>
      </c>
      <c r="F1311" s="644">
        <v>6</v>
      </c>
      <c r="G1311" s="644">
        <v>1350</v>
      </c>
      <c r="H1311" s="644">
        <v>1</v>
      </c>
      <c r="I1311" s="644">
        <v>225</v>
      </c>
      <c r="J1311" s="644">
        <v>6</v>
      </c>
      <c r="K1311" s="644">
        <v>1356</v>
      </c>
      <c r="L1311" s="644">
        <v>1.0044444444444445</v>
      </c>
      <c r="M1311" s="644">
        <v>226</v>
      </c>
      <c r="N1311" s="644">
        <v>6</v>
      </c>
      <c r="O1311" s="644">
        <v>1362</v>
      </c>
      <c r="P1311" s="632">
        <v>1.0088888888888889</v>
      </c>
      <c r="Q1311" s="645">
        <v>227</v>
      </c>
    </row>
    <row r="1312" spans="1:17" ht="14.4" customHeight="1" x14ac:dyDescent="0.3">
      <c r="A1312" s="626" t="s">
        <v>1921</v>
      </c>
      <c r="B1312" s="627" t="s">
        <v>1424</v>
      </c>
      <c r="C1312" s="627" t="s">
        <v>1407</v>
      </c>
      <c r="D1312" s="627" t="s">
        <v>1488</v>
      </c>
      <c r="E1312" s="627" t="s">
        <v>1489</v>
      </c>
      <c r="F1312" s="644"/>
      <c r="G1312" s="644"/>
      <c r="H1312" s="644"/>
      <c r="I1312" s="644"/>
      <c r="J1312" s="644">
        <v>2</v>
      </c>
      <c r="K1312" s="644">
        <v>700</v>
      </c>
      <c r="L1312" s="644"/>
      <c r="M1312" s="644">
        <v>350</v>
      </c>
      <c r="N1312" s="644"/>
      <c r="O1312" s="644"/>
      <c r="P1312" s="632"/>
      <c r="Q1312" s="645"/>
    </row>
    <row r="1313" spans="1:17" ht="14.4" customHeight="1" x14ac:dyDescent="0.3">
      <c r="A1313" s="626" t="s">
        <v>1921</v>
      </c>
      <c r="B1313" s="627" t="s">
        <v>1424</v>
      </c>
      <c r="C1313" s="627" t="s">
        <v>1407</v>
      </c>
      <c r="D1313" s="627" t="s">
        <v>1496</v>
      </c>
      <c r="E1313" s="627" t="s">
        <v>1497</v>
      </c>
      <c r="F1313" s="644"/>
      <c r="G1313" s="644"/>
      <c r="H1313" s="644"/>
      <c r="I1313" s="644"/>
      <c r="J1313" s="644">
        <v>1</v>
      </c>
      <c r="K1313" s="644">
        <v>1294</v>
      </c>
      <c r="L1313" s="644"/>
      <c r="M1313" s="644">
        <v>1294</v>
      </c>
      <c r="N1313" s="644">
        <v>1</v>
      </c>
      <c r="O1313" s="644">
        <v>1297</v>
      </c>
      <c r="P1313" s="632"/>
      <c r="Q1313" s="645">
        <v>1297</v>
      </c>
    </row>
    <row r="1314" spans="1:17" ht="14.4" customHeight="1" x14ac:dyDescent="0.3">
      <c r="A1314" s="626" t="s">
        <v>1921</v>
      </c>
      <c r="B1314" s="627" t="s">
        <v>1424</v>
      </c>
      <c r="C1314" s="627" t="s">
        <v>1407</v>
      </c>
      <c r="D1314" s="627" t="s">
        <v>1498</v>
      </c>
      <c r="E1314" s="627" t="s">
        <v>1499</v>
      </c>
      <c r="F1314" s="644"/>
      <c r="G1314" s="644"/>
      <c r="H1314" s="644"/>
      <c r="I1314" s="644"/>
      <c r="J1314" s="644">
        <v>1</v>
      </c>
      <c r="K1314" s="644">
        <v>1178</v>
      </c>
      <c r="L1314" s="644"/>
      <c r="M1314" s="644">
        <v>1178</v>
      </c>
      <c r="N1314" s="644"/>
      <c r="O1314" s="644"/>
      <c r="P1314" s="632"/>
      <c r="Q1314" s="645"/>
    </row>
    <row r="1315" spans="1:17" ht="14.4" customHeight="1" x14ac:dyDescent="0.3">
      <c r="A1315" s="626" t="s">
        <v>1921</v>
      </c>
      <c r="B1315" s="627" t="s">
        <v>1424</v>
      </c>
      <c r="C1315" s="627" t="s">
        <v>1407</v>
      </c>
      <c r="D1315" s="627" t="s">
        <v>1500</v>
      </c>
      <c r="E1315" s="627" t="s">
        <v>1501</v>
      </c>
      <c r="F1315" s="644">
        <v>6</v>
      </c>
      <c r="G1315" s="644">
        <v>30942</v>
      </c>
      <c r="H1315" s="644">
        <v>1</v>
      </c>
      <c r="I1315" s="644">
        <v>5157</v>
      </c>
      <c r="J1315" s="644">
        <v>5</v>
      </c>
      <c r="K1315" s="644">
        <v>25790</v>
      </c>
      <c r="L1315" s="644">
        <v>0.83349492599056296</v>
      </c>
      <c r="M1315" s="644">
        <v>5158</v>
      </c>
      <c r="N1315" s="644">
        <v>1</v>
      </c>
      <c r="O1315" s="644">
        <v>5162</v>
      </c>
      <c r="P1315" s="632">
        <v>0.16682825932389633</v>
      </c>
      <c r="Q1315" s="645">
        <v>5162</v>
      </c>
    </row>
    <row r="1316" spans="1:17" ht="14.4" customHeight="1" x14ac:dyDescent="0.3">
      <c r="A1316" s="626" t="s">
        <v>1921</v>
      </c>
      <c r="B1316" s="627" t="s">
        <v>1424</v>
      </c>
      <c r="C1316" s="627" t="s">
        <v>1407</v>
      </c>
      <c r="D1316" s="627" t="s">
        <v>1508</v>
      </c>
      <c r="E1316" s="627" t="s">
        <v>1509</v>
      </c>
      <c r="F1316" s="644">
        <v>73</v>
      </c>
      <c r="G1316" s="644">
        <v>12921</v>
      </c>
      <c r="H1316" s="644">
        <v>1</v>
      </c>
      <c r="I1316" s="644">
        <v>177</v>
      </c>
      <c r="J1316" s="644">
        <v>42</v>
      </c>
      <c r="K1316" s="644">
        <v>7476</v>
      </c>
      <c r="L1316" s="644">
        <v>0.57859298815881122</v>
      </c>
      <c r="M1316" s="644">
        <v>178</v>
      </c>
      <c r="N1316" s="644">
        <v>36</v>
      </c>
      <c r="O1316" s="644">
        <v>6444</v>
      </c>
      <c r="P1316" s="632">
        <v>0.4987230090550267</v>
      </c>
      <c r="Q1316" s="645">
        <v>179</v>
      </c>
    </row>
    <row r="1317" spans="1:17" ht="14.4" customHeight="1" x14ac:dyDescent="0.3">
      <c r="A1317" s="626" t="s">
        <v>1921</v>
      </c>
      <c r="B1317" s="627" t="s">
        <v>1424</v>
      </c>
      <c r="C1317" s="627" t="s">
        <v>1407</v>
      </c>
      <c r="D1317" s="627" t="s">
        <v>1510</v>
      </c>
      <c r="E1317" s="627" t="s">
        <v>1511</v>
      </c>
      <c r="F1317" s="644">
        <v>7</v>
      </c>
      <c r="G1317" s="644">
        <v>14343</v>
      </c>
      <c r="H1317" s="644">
        <v>1</v>
      </c>
      <c r="I1317" s="644">
        <v>2049</v>
      </c>
      <c r="J1317" s="644">
        <v>9</v>
      </c>
      <c r="K1317" s="644">
        <v>18450</v>
      </c>
      <c r="L1317" s="644">
        <v>1.2863417695042878</v>
      </c>
      <c r="M1317" s="644">
        <v>2050</v>
      </c>
      <c r="N1317" s="644">
        <v>9</v>
      </c>
      <c r="O1317" s="644">
        <v>18477</v>
      </c>
      <c r="P1317" s="632">
        <v>1.288224220874294</v>
      </c>
      <c r="Q1317" s="645">
        <v>2053</v>
      </c>
    </row>
    <row r="1318" spans="1:17" ht="14.4" customHeight="1" x14ac:dyDescent="0.3">
      <c r="A1318" s="626" t="s">
        <v>1921</v>
      </c>
      <c r="B1318" s="627" t="s">
        <v>1424</v>
      </c>
      <c r="C1318" s="627" t="s">
        <v>1407</v>
      </c>
      <c r="D1318" s="627" t="s">
        <v>1516</v>
      </c>
      <c r="E1318" s="627" t="s">
        <v>1517</v>
      </c>
      <c r="F1318" s="644">
        <v>1</v>
      </c>
      <c r="G1318" s="644">
        <v>2737</v>
      </c>
      <c r="H1318" s="644">
        <v>1</v>
      </c>
      <c r="I1318" s="644">
        <v>2737</v>
      </c>
      <c r="J1318" s="644">
        <v>2</v>
      </c>
      <c r="K1318" s="644">
        <v>5474</v>
      </c>
      <c r="L1318" s="644">
        <v>2</v>
      </c>
      <c r="M1318" s="644">
        <v>2737</v>
      </c>
      <c r="N1318" s="644">
        <v>1</v>
      </c>
      <c r="O1318" s="644">
        <v>2740</v>
      </c>
      <c r="P1318" s="632">
        <v>1.0010960906101571</v>
      </c>
      <c r="Q1318" s="645">
        <v>2740</v>
      </c>
    </row>
    <row r="1319" spans="1:17" ht="14.4" customHeight="1" x14ac:dyDescent="0.3">
      <c r="A1319" s="626" t="s">
        <v>1921</v>
      </c>
      <c r="B1319" s="627" t="s">
        <v>1424</v>
      </c>
      <c r="C1319" s="627" t="s">
        <v>1407</v>
      </c>
      <c r="D1319" s="627" t="s">
        <v>1526</v>
      </c>
      <c r="E1319" s="627" t="s">
        <v>1527</v>
      </c>
      <c r="F1319" s="644">
        <v>2</v>
      </c>
      <c r="G1319" s="644">
        <v>310</v>
      </c>
      <c r="H1319" s="644">
        <v>1</v>
      </c>
      <c r="I1319" s="644">
        <v>155</v>
      </c>
      <c r="J1319" s="644">
        <v>2</v>
      </c>
      <c r="K1319" s="644">
        <v>310</v>
      </c>
      <c r="L1319" s="644">
        <v>1</v>
      </c>
      <c r="M1319" s="644">
        <v>155</v>
      </c>
      <c r="N1319" s="644"/>
      <c r="O1319" s="644"/>
      <c r="P1319" s="632"/>
      <c r="Q1319" s="645"/>
    </row>
    <row r="1320" spans="1:17" ht="14.4" customHeight="1" x14ac:dyDescent="0.3">
      <c r="A1320" s="626" t="s">
        <v>1921</v>
      </c>
      <c r="B1320" s="627" t="s">
        <v>1424</v>
      </c>
      <c r="C1320" s="627" t="s">
        <v>1407</v>
      </c>
      <c r="D1320" s="627" t="s">
        <v>1528</v>
      </c>
      <c r="E1320" s="627" t="s">
        <v>1529</v>
      </c>
      <c r="F1320" s="644">
        <v>4</v>
      </c>
      <c r="G1320" s="644">
        <v>796</v>
      </c>
      <c r="H1320" s="644">
        <v>1</v>
      </c>
      <c r="I1320" s="644">
        <v>199</v>
      </c>
      <c r="J1320" s="644">
        <v>1</v>
      </c>
      <c r="K1320" s="644">
        <v>200</v>
      </c>
      <c r="L1320" s="644">
        <v>0.25125628140703515</v>
      </c>
      <c r="M1320" s="644">
        <v>200</v>
      </c>
      <c r="N1320" s="644">
        <v>4</v>
      </c>
      <c r="O1320" s="644">
        <v>804</v>
      </c>
      <c r="P1320" s="632">
        <v>1.0100502512562815</v>
      </c>
      <c r="Q1320" s="645">
        <v>201</v>
      </c>
    </row>
    <row r="1321" spans="1:17" ht="14.4" customHeight="1" x14ac:dyDescent="0.3">
      <c r="A1321" s="626" t="s">
        <v>1921</v>
      </c>
      <c r="B1321" s="627" t="s">
        <v>1424</v>
      </c>
      <c r="C1321" s="627" t="s">
        <v>1407</v>
      </c>
      <c r="D1321" s="627" t="s">
        <v>1536</v>
      </c>
      <c r="E1321" s="627" t="s">
        <v>1537</v>
      </c>
      <c r="F1321" s="644"/>
      <c r="G1321" s="644"/>
      <c r="H1321" s="644"/>
      <c r="I1321" s="644"/>
      <c r="J1321" s="644">
        <v>1</v>
      </c>
      <c r="K1321" s="644">
        <v>163</v>
      </c>
      <c r="L1321" s="644"/>
      <c r="M1321" s="644">
        <v>163</v>
      </c>
      <c r="N1321" s="644"/>
      <c r="O1321" s="644"/>
      <c r="P1321" s="632"/>
      <c r="Q1321" s="645"/>
    </row>
    <row r="1322" spans="1:17" ht="14.4" customHeight="1" x14ac:dyDescent="0.3">
      <c r="A1322" s="626" t="s">
        <v>1921</v>
      </c>
      <c r="B1322" s="627" t="s">
        <v>1424</v>
      </c>
      <c r="C1322" s="627" t="s">
        <v>1407</v>
      </c>
      <c r="D1322" s="627" t="s">
        <v>1540</v>
      </c>
      <c r="E1322" s="627" t="s">
        <v>1541</v>
      </c>
      <c r="F1322" s="644">
        <v>6</v>
      </c>
      <c r="G1322" s="644">
        <v>12930</v>
      </c>
      <c r="H1322" s="644">
        <v>1</v>
      </c>
      <c r="I1322" s="644">
        <v>2155</v>
      </c>
      <c r="J1322" s="644">
        <v>2</v>
      </c>
      <c r="K1322" s="644">
        <v>4312</v>
      </c>
      <c r="L1322" s="644">
        <v>0.33348801237432329</v>
      </c>
      <c r="M1322" s="644">
        <v>2156</v>
      </c>
      <c r="N1322" s="644">
        <v>1</v>
      </c>
      <c r="O1322" s="644">
        <v>2159</v>
      </c>
      <c r="P1322" s="632">
        <v>0.16697602474864656</v>
      </c>
      <c r="Q1322" s="645">
        <v>2159</v>
      </c>
    </row>
    <row r="1323" spans="1:17" ht="14.4" customHeight="1" x14ac:dyDescent="0.3">
      <c r="A1323" s="626" t="s">
        <v>1921</v>
      </c>
      <c r="B1323" s="627" t="s">
        <v>1424</v>
      </c>
      <c r="C1323" s="627" t="s">
        <v>1407</v>
      </c>
      <c r="D1323" s="627" t="s">
        <v>1546</v>
      </c>
      <c r="E1323" s="627" t="s">
        <v>1547</v>
      </c>
      <c r="F1323" s="644">
        <v>1</v>
      </c>
      <c r="G1323" s="644">
        <v>8460</v>
      </c>
      <c r="H1323" s="644">
        <v>1</v>
      </c>
      <c r="I1323" s="644">
        <v>8460</v>
      </c>
      <c r="J1323" s="644"/>
      <c r="K1323" s="644"/>
      <c r="L1323" s="644"/>
      <c r="M1323" s="644"/>
      <c r="N1323" s="644"/>
      <c r="O1323" s="644"/>
      <c r="P1323" s="632"/>
      <c r="Q1323" s="645"/>
    </row>
    <row r="1324" spans="1:17" ht="14.4" customHeight="1" x14ac:dyDescent="0.3">
      <c r="A1324" s="626" t="s">
        <v>1922</v>
      </c>
      <c r="B1324" s="627" t="s">
        <v>1424</v>
      </c>
      <c r="C1324" s="627" t="s">
        <v>1425</v>
      </c>
      <c r="D1324" s="627" t="s">
        <v>1430</v>
      </c>
      <c r="E1324" s="627" t="s">
        <v>1431</v>
      </c>
      <c r="F1324" s="644">
        <v>3.9000000000000004</v>
      </c>
      <c r="G1324" s="644">
        <v>3918.82</v>
      </c>
      <c r="H1324" s="644">
        <v>1</v>
      </c>
      <c r="I1324" s="644">
        <v>1004.8256410256409</v>
      </c>
      <c r="J1324" s="644"/>
      <c r="K1324" s="644"/>
      <c r="L1324" s="644"/>
      <c r="M1324" s="644"/>
      <c r="N1324" s="644"/>
      <c r="O1324" s="644"/>
      <c r="P1324" s="632"/>
      <c r="Q1324" s="645"/>
    </row>
    <row r="1325" spans="1:17" ht="14.4" customHeight="1" x14ac:dyDescent="0.3">
      <c r="A1325" s="626" t="s">
        <v>1922</v>
      </c>
      <c r="B1325" s="627" t="s">
        <v>1424</v>
      </c>
      <c r="C1325" s="627" t="s">
        <v>1425</v>
      </c>
      <c r="D1325" s="627" t="s">
        <v>1432</v>
      </c>
      <c r="E1325" s="627" t="s">
        <v>656</v>
      </c>
      <c r="F1325" s="644">
        <v>0.01</v>
      </c>
      <c r="G1325" s="644">
        <v>98.87</v>
      </c>
      <c r="H1325" s="644">
        <v>1</v>
      </c>
      <c r="I1325" s="644">
        <v>9887</v>
      </c>
      <c r="J1325" s="644">
        <v>0.67</v>
      </c>
      <c r="K1325" s="644">
        <v>6624.8899999999994</v>
      </c>
      <c r="L1325" s="644">
        <v>67.006068574896318</v>
      </c>
      <c r="M1325" s="644">
        <v>9887.8955223880585</v>
      </c>
      <c r="N1325" s="644">
        <v>0.49000000000000005</v>
      </c>
      <c r="O1325" s="644">
        <v>4287.12</v>
      </c>
      <c r="P1325" s="632">
        <v>43.361181349246479</v>
      </c>
      <c r="Q1325" s="645">
        <v>8749.2244897959172</v>
      </c>
    </row>
    <row r="1326" spans="1:17" ht="14.4" customHeight="1" x14ac:dyDescent="0.3">
      <c r="A1326" s="626" t="s">
        <v>1922</v>
      </c>
      <c r="B1326" s="627" t="s">
        <v>1424</v>
      </c>
      <c r="C1326" s="627" t="s">
        <v>1425</v>
      </c>
      <c r="D1326" s="627" t="s">
        <v>1438</v>
      </c>
      <c r="E1326" s="627" t="s">
        <v>1437</v>
      </c>
      <c r="F1326" s="644">
        <v>0.08</v>
      </c>
      <c r="G1326" s="644">
        <v>727.61</v>
      </c>
      <c r="H1326" s="644">
        <v>1</v>
      </c>
      <c r="I1326" s="644">
        <v>9095.125</v>
      </c>
      <c r="J1326" s="644"/>
      <c r="K1326" s="644"/>
      <c r="L1326" s="644"/>
      <c r="M1326" s="644"/>
      <c r="N1326" s="644"/>
      <c r="O1326" s="644"/>
      <c r="P1326" s="632"/>
      <c r="Q1326" s="645"/>
    </row>
    <row r="1327" spans="1:17" ht="14.4" customHeight="1" x14ac:dyDescent="0.3">
      <c r="A1327" s="626" t="s">
        <v>1922</v>
      </c>
      <c r="B1327" s="627" t="s">
        <v>1424</v>
      </c>
      <c r="C1327" s="627" t="s">
        <v>1425</v>
      </c>
      <c r="D1327" s="627" t="s">
        <v>1441</v>
      </c>
      <c r="E1327" s="627" t="s">
        <v>1437</v>
      </c>
      <c r="F1327" s="644">
        <v>5</v>
      </c>
      <c r="G1327" s="644">
        <v>9095.2200000000012</v>
      </c>
      <c r="H1327" s="644">
        <v>1</v>
      </c>
      <c r="I1327" s="644">
        <v>1819.0440000000003</v>
      </c>
      <c r="J1327" s="644">
        <v>3.3</v>
      </c>
      <c r="K1327" s="644">
        <v>6002.8399999999992</v>
      </c>
      <c r="L1327" s="644">
        <v>0.65999942827111369</v>
      </c>
      <c r="M1327" s="644">
        <v>1819.0424242424242</v>
      </c>
      <c r="N1327" s="644"/>
      <c r="O1327" s="644"/>
      <c r="P1327" s="632"/>
      <c r="Q1327" s="645"/>
    </row>
    <row r="1328" spans="1:17" ht="14.4" customHeight="1" x14ac:dyDescent="0.3">
      <c r="A1328" s="626" t="s">
        <v>1922</v>
      </c>
      <c r="B1328" s="627" t="s">
        <v>1424</v>
      </c>
      <c r="C1328" s="627" t="s">
        <v>1425</v>
      </c>
      <c r="D1328" s="627" t="s">
        <v>1444</v>
      </c>
      <c r="E1328" s="627" t="s">
        <v>1437</v>
      </c>
      <c r="F1328" s="644">
        <v>0.14000000000000001</v>
      </c>
      <c r="G1328" s="644">
        <v>4802.2300000000005</v>
      </c>
      <c r="H1328" s="644">
        <v>1</v>
      </c>
      <c r="I1328" s="644">
        <v>34301.642857142855</v>
      </c>
      <c r="J1328" s="644">
        <v>0.30000000000000004</v>
      </c>
      <c r="K1328" s="644">
        <v>10368.450000000001</v>
      </c>
      <c r="L1328" s="644">
        <v>2.1590906724584205</v>
      </c>
      <c r="M1328" s="644">
        <v>34561.5</v>
      </c>
      <c r="N1328" s="644"/>
      <c r="O1328" s="644"/>
      <c r="P1328" s="632"/>
      <c r="Q1328" s="645"/>
    </row>
    <row r="1329" spans="1:17" ht="14.4" customHeight="1" x14ac:dyDescent="0.3">
      <c r="A1329" s="626" t="s">
        <v>1922</v>
      </c>
      <c r="B1329" s="627" t="s">
        <v>1424</v>
      </c>
      <c r="C1329" s="627" t="s">
        <v>1425</v>
      </c>
      <c r="D1329" s="627" t="s">
        <v>1445</v>
      </c>
      <c r="E1329" s="627" t="s">
        <v>1437</v>
      </c>
      <c r="F1329" s="644"/>
      <c r="G1329" s="644"/>
      <c r="H1329" s="644"/>
      <c r="I1329" s="644"/>
      <c r="J1329" s="644"/>
      <c r="K1329" s="644"/>
      <c r="L1329" s="644"/>
      <c r="M1329" s="644"/>
      <c r="N1329" s="644">
        <v>6.2</v>
      </c>
      <c r="O1329" s="644">
        <v>4064.2299999999996</v>
      </c>
      <c r="P1329" s="632"/>
      <c r="Q1329" s="645">
        <v>655.52096774193535</v>
      </c>
    </row>
    <row r="1330" spans="1:17" ht="14.4" customHeight="1" x14ac:dyDescent="0.3">
      <c r="A1330" s="626" t="s">
        <v>1922</v>
      </c>
      <c r="B1330" s="627" t="s">
        <v>1424</v>
      </c>
      <c r="C1330" s="627" t="s">
        <v>1425</v>
      </c>
      <c r="D1330" s="627" t="s">
        <v>1446</v>
      </c>
      <c r="E1330" s="627" t="s">
        <v>1437</v>
      </c>
      <c r="F1330" s="644"/>
      <c r="G1330" s="644"/>
      <c r="H1330" s="644"/>
      <c r="I1330" s="644"/>
      <c r="J1330" s="644"/>
      <c r="K1330" s="644"/>
      <c r="L1330" s="644"/>
      <c r="M1330" s="644"/>
      <c r="N1330" s="644">
        <v>0.08</v>
      </c>
      <c r="O1330" s="644">
        <v>973.86</v>
      </c>
      <c r="P1330" s="632"/>
      <c r="Q1330" s="645">
        <v>12173.25</v>
      </c>
    </row>
    <row r="1331" spans="1:17" ht="14.4" customHeight="1" x14ac:dyDescent="0.3">
      <c r="A1331" s="626" t="s">
        <v>1922</v>
      </c>
      <c r="B1331" s="627" t="s">
        <v>1424</v>
      </c>
      <c r="C1331" s="627" t="s">
        <v>1402</v>
      </c>
      <c r="D1331" s="627" t="s">
        <v>1587</v>
      </c>
      <c r="E1331" s="627" t="s">
        <v>1588</v>
      </c>
      <c r="F1331" s="644"/>
      <c r="G1331" s="644"/>
      <c r="H1331" s="644"/>
      <c r="I1331" s="644"/>
      <c r="J1331" s="644">
        <v>2</v>
      </c>
      <c r="K1331" s="644">
        <v>1944.64</v>
      </c>
      <c r="L1331" s="644"/>
      <c r="M1331" s="644">
        <v>972.32</v>
      </c>
      <c r="N1331" s="644"/>
      <c r="O1331" s="644"/>
      <c r="P1331" s="632"/>
      <c r="Q1331" s="645"/>
    </row>
    <row r="1332" spans="1:17" ht="14.4" customHeight="1" x14ac:dyDescent="0.3">
      <c r="A1332" s="626" t="s">
        <v>1922</v>
      </c>
      <c r="B1332" s="627" t="s">
        <v>1424</v>
      </c>
      <c r="C1332" s="627" t="s">
        <v>1402</v>
      </c>
      <c r="D1332" s="627" t="s">
        <v>1791</v>
      </c>
      <c r="E1332" s="627" t="s">
        <v>1588</v>
      </c>
      <c r="F1332" s="644"/>
      <c r="G1332" s="644"/>
      <c r="H1332" s="644"/>
      <c r="I1332" s="644"/>
      <c r="J1332" s="644"/>
      <c r="K1332" s="644"/>
      <c r="L1332" s="644"/>
      <c r="M1332" s="644"/>
      <c r="N1332" s="644">
        <v>1</v>
      </c>
      <c r="O1332" s="644">
        <v>1408.42</v>
      </c>
      <c r="P1332" s="632"/>
      <c r="Q1332" s="645">
        <v>1408.42</v>
      </c>
    </row>
    <row r="1333" spans="1:17" ht="14.4" customHeight="1" x14ac:dyDescent="0.3">
      <c r="A1333" s="626" t="s">
        <v>1922</v>
      </c>
      <c r="B1333" s="627" t="s">
        <v>1424</v>
      </c>
      <c r="C1333" s="627" t="s">
        <v>1402</v>
      </c>
      <c r="D1333" s="627" t="s">
        <v>1591</v>
      </c>
      <c r="E1333" s="627" t="s">
        <v>1592</v>
      </c>
      <c r="F1333" s="644"/>
      <c r="G1333" s="644"/>
      <c r="H1333" s="644"/>
      <c r="I1333" s="644"/>
      <c r="J1333" s="644"/>
      <c r="K1333" s="644"/>
      <c r="L1333" s="644"/>
      <c r="M1333" s="644"/>
      <c r="N1333" s="644">
        <v>1</v>
      </c>
      <c r="O1333" s="644">
        <v>939.14</v>
      </c>
      <c r="P1333" s="632"/>
      <c r="Q1333" s="645">
        <v>939.14</v>
      </c>
    </row>
    <row r="1334" spans="1:17" ht="14.4" customHeight="1" x14ac:dyDescent="0.3">
      <c r="A1334" s="626" t="s">
        <v>1922</v>
      </c>
      <c r="B1334" s="627" t="s">
        <v>1424</v>
      </c>
      <c r="C1334" s="627" t="s">
        <v>1402</v>
      </c>
      <c r="D1334" s="627" t="s">
        <v>1602</v>
      </c>
      <c r="E1334" s="627" t="s">
        <v>1603</v>
      </c>
      <c r="F1334" s="644"/>
      <c r="G1334" s="644"/>
      <c r="H1334" s="644"/>
      <c r="I1334" s="644"/>
      <c r="J1334" s="644">
        <v>1</v>
      </c>
      <c r="K1334" s="644">
        <v>1002.8</v>
      </c>
      <c r="L1334" s="644"/>
      <c r="M1334" s="644">
        <v>1002.8</v>
      </c>
      <c r="N1334" s="644">
        <v>1</v>
      </c>
      <c r="O1334" s="644">
        <v>895.4</v>
      </c>
      <c r="P1334" s="632"/>
      <c r="Q1334" s="645">
        <v>895.4</v>
      </c>
    </row>
    <row r="1335" spans="1:17" ht="14.4" customHeight="1" x14ac:dyDescent="0.3">
      <c r="A1335" s="626" t="s">
        <v>1922</v>
      </c>
      <c r="B1335" s="627" t="s">
        <v>1424</v>
      </c>
      <c r="C1335" s="627" t="s">
        <v>1402</v>
      </c>
      <c r="D1335" s="627" t="s">
        <v>1614</v>
      </c>
      <c r="E1335" s="627" t="s">
        <v>1615</v>
      </c>
      <c r="F1335" s="644"/>
      <c r="G1335" s="644"/>
      <c r="H1335" s="644"/>
      <c r="I1335" s="644"/>
      <c r="J1335" s="644">
        <v>2</v>
      </c>
      <c r="K1335" s="644">
        <v>10518.46</v>
      </c>
      <c r="L1335" s="644"/>
      <c r="M1335" s="644">
        <v>5259.23</v>
      </c>
      <c r="N1335" s="644">
        <v>2</v>
      </c>
      <c r="O1335" s="644">
        <v>5589.34</v>
      </c>
      <c r="P1335" s="632"/>
      <c r="Q1335" s="645">
        <v>2794.67</v>
      </c>
    </row>
    <row r="1336" spans="1:17" ht="14.4" customHeight="1" x14ac:dyDescent="0.3">
      <c r="A1336" s="626" t="s">
        <v>1922</v>
      </c>
      <c r="B1336" s="627" t="s">
        <v>1424</v>
      </c>
      <c r="C1336" s="627" t="s">
        <v>1402</v>
      </c>
      <c r="D1336" s="627" t="s">
        <v>1622</v>
      </c>
      <c r="E1336" s="627" t="s">
        <v>1621</v>
      </c>
      <c r="F1336" s="644"/>
      <c r="G1336" s="644"/>
      <c r="H1336" s="644"/>
      <c r="I1336" s="644"/>
      <c r="J1336" s="644">
        <v>1</v>
      </c>
      <c r="K1336" s="644">
        <v>888.06</v>
      </c>
      <c r="L1336" s="644"/>
      <c r="M1336" s="644">
        <v>888.06</v>
      </c>
      <c r="N1336" s="644"/>
      <c r="O1336" s="644"/>
      <c r="P1336" s="632"/>
      <c r="Q1336" s="645"/>
    </row>
    <row r="1337" spans="1:17" ht="14.4" customHeight="1" x14ac:dyDescent="0.3">
      <c r="A1337" s="626" t="s">
        <v>1922</v>
      </c>
      <c r="B1337" s="627" t="s">
        <v>1424</v>
      </c>
      <c r="C1337" s="627" t="s">
        <v>1402</v>
      </c>
      <c r="D1337" s="627" t="s">
        <v>1923</v>
      </c>
      <c r="E1337" s="627" t="s">
        <v>1924</v>
      </c>
      <c r="F1337" s="644"/>
      <c r="G1337" s="644"/>
      <c r="H1337" s="644"/>
      <c r="I1337" s="644"/>
      <c r="J1337" s="644">
        <v>7</v>
      </c>
      <c r="K1337" s="644">
        <v>27291.599999999999</v>
      </c>
      <c r="L1337" s="644"/>
      <c r="M1337" s="644">
        <v>3898.7999999999997</v>
      </c>
      <c r="N1337" s="644"/>
      <c r="O1337" s="644"/>
      <c r="P1337" s="632"/>
      <c r="Q1337" s="645"/>
    </row>
    <row r="1338" spans="1:17" ht="14.4" customHeight="1" x14ac:dyDescent="0.3">
      <c r="A1338" s="626" t="s">
        <v>1922</v>
      </c>
      <c r="B1338" s="627" t="s">
        <v>1424</v>
      </c>
      <c r="C1338" s="627" t="s">
        <v>1402</v>
      </c>
      <c r="D1338" s="627" t="s">
        <v>1716</v>
      </c>
      <c r="E1338" s="627" t="s">
        <v>1717</v>
      </c>
      <c r="F1338" s="644"/>
      <c r="G1338" s="644"/>
      <c r="H1338" s="644"/>
      <c r="I1338" s="644"/>
      <c r="J1338" s="644">
        <v>6</v>
      </c>
      <c r="K1338" s="644">
        <v>21867.480000000003</v>
      </c>
      <c r="L1338" s="644"/>
      <c r="M1338" s="644">
        <v>3644.5800000000004</v>
      </c>
      <c r="N1338" s="644">
        <v>1</v>
      </c>
      <c r="O1338" s="644">
        <v>3271.56</v>
      </c>
      <c r="P1338" s="632"/>
      <c r="Q1338" s="645">
        <v>3271.56</v>
      </c>
    </row>
    <row r="1339" spans="1:17" ht="14.4" customHeight="1" x14ac:dyDescent="0.3">
      <c r="A1339" s="626" t="s">
        <v>1922</v>
      </c>
      <c r="B1339" s="627" t="s">
        <v>1424</v>
      </c>
      <c r="C1339" s="627" t="s">
        <v>1402</v>
      </c>
      <c r="D1339" s="627" t="s">
        <v>1629</v>
      </c>
      <c r="E1339" s="627" t="s">
        <v>1630</v>
      </c>
      <c r="F1339" s="644"/>
      <c r="G1339" s="644"/>
      <c r="H1339" s="644"/>
      <c r="I1339" s="644"/>
      <c r="J1339" s="644">
        <v>1</v>
      </c>
      <c r="K1339" s="644">
        <v>359.1</v>
      </c>
      <c r="L1339" s="644"/>
      <c r="M1339" s="644">
        <v>359.1</v>
      </c>
      <c r="N1339" s="644">
        <v>1</v>
      </c>
      <c r="O1339" s="644">
        <v>359.1</v>
      </c>
      <c r="P1339" s="632"/>
      <c r="Q1339" s="645">
        <v>359.1</v>
      </c>
    </row>
    <row r="1340" spans="1:17" ht="14.4" customHeight="1" x14ac:dyDescent="0.3">
      <c r="A1340" s="626" t="s">
        <v>1922</v>
      </c>
      <c r="B1340" s="627" t="s">
        <v>1424</v>
      </c>
      <c r="C1340" s="627" t="s">
        <v>1402</v>
      </c>
      <c r="D1340" s="627" t="s">
        <v>1631</v>
      </c>
      <c r="E1340" s="627" t="s">
        <v>1632</v>
      </c>
      <c r="F1340" s="644"/>
      <c r="G1340" s="644"/>
      <c r="H1340" s="644"/>
      <c r="I1340" s="644"/>
      <c r="J1340" s="644">
        <v>2</v>
      </c>
      <c r="K1340" s="644">
        <v>33663.379999999997</v>
      </c>
      <c r="L1340" s="644"/>
      <c r="M1340" s="644">
        <v>16831.689999999999</v>
      </c>
      <c r="N1340" s="644">
        <v>1</v>
      </c>
      <c r="O1340" s="644">
        <v>14260.7</v>
      </c>
      <c r="P1340" s="632"/>
      <c r="Q1340" s="645">
        <v>14260.7</v>
      </c>
    </row>
    <row r="1341" spans="1:17" ht="14.4" customHeight="1" x14ac:dyDescent="0.3">
      <c r="A1341" s="626" t="s">
        <v>1922</v>
      </c>
      <c r="B1341" s="627" t="s">
        <v>1424</v>
      </c>
      <c r="C1341" s="627" t="s">
        <v>1402</v>
      </c>
      <c r="D1341" s="627" t="s">
        <v>1633</v>
      </c>
      <c r="E1341" s="627" t="s">
        <v>1634</v>
      </c>
      <c r="F1341" s="644"/>
      <c r="G1341" s="644"/>
      <c r="H1341" s="644"/>
      <c r="I1341" s="644"/>
      <c r="J1341" s="644">
        <v>2</v>
      </c>
      <c r="K1341" s="644">
        <v>13174.26</v>
      </c>
      <c r="L1341" s="644"/>
      <c r="M1341" s="644">
        <v>6587.13</v>
      </c>
      <c r="N1341" s="644">
        <v>1</v>
      </c>
      <c r="O1341" s="644">
        <v>3506.35</v>
      </c>
      <c r="P1341" s="632"/>
      <c r="Q1341" s="645">
        <v>3506.35</v>
      </c>
    </row>
    <row r="1342" spans="1:17" ht="14.4" customHeight="1" x14ac:dyDescent="0.3">
      <c r="A1342" s="626" t="s">
        <v>1922</v>
      </c>
      <c r="B1342" s="627" t="s">
        <v>1424</v>
      </c>
      <c r="C1342" s="627" t="s">
        <v>1402</v>
      </c>
      <c r="D1342" s="627" t="s">
        <v>1456</v>
      </c>
      <c r="E1342" s="627" t="s">
        <v>1457</v>
      </c>
      <c r="F1342" s="644"/>
      <c r="G1342" s="644"/>
      <c r="H1342" s="644"/>
      <c r="I1342" s="644"/>
      <c r="J1342" s="644">
        <v>1</v>
      </c>
      <c r="K1342" s="644">
        <v>1841.62</v>
      </c>
      <c r="L1342" s="644"/>
      <c r="M1342" s="644">
        <v>1841.62</v>
      </c>
      <c r="N1342" s="644"/>
      <c r="O1342" s="644"/>
      <c r="P1342" s="632"/>
      <c r="Q1342" s="645"/>
    </row>
    <row r="1343" spans="1:17" ht="14.4" customHeight="1" x14ac:dyDescent="0.3">
      <c r="A1343" s="626" t="s">
        <v>1922</v>
      </c>
      <c r="B1343" s="627" t="s">
        <v>1424</v>
      </c>
      <c r="C1343" s="627" t="s">
        <v>1402</v>
      </c>
      <c r="D1343" s="627" t="s">
        <v>1641</v>
      </c>
      <c r="E1343" s="627" t="s">
        <v>1642</v>
      </c>
      <c r="F1343" s="644"/>
      <c r="G1343" s="644"/>
      <c r="H1343" s="644"/>
      <c r="I1343" s="644"/>
      <c r="J1343" s="644">
        <v>1</v>
      </c>
      <c r="K1343" s="644">
        <v>380.86</v>
      </c>
      <c r="L1343" s="644"/>
      <c r="M1343" s="644">
        <v>380.86</v>
      </c>
      <c r="N1343" s="644"/>
      <c r="O1343" s="644"/>
      <c r="P1343" s="632"/>
      <c r="Q1343" s="645"/>
    </row>
    <row r="1344" spans="1:17" ht="14.4" customHeight="1" x14ac:dyDescent="0.3">
      <c r="A1344" s="626" t="s">
        <v>1922</v>
      </c>
      <c r="B1344" s="627" t="s">
        <v>1424</v>
      </c>
      <c r="C1344" s="627" t="s">
        <v>1402</v>
      </c>
      <c r="D1344" s="627" t="s">
        <v>1748</v>
      </c>
      <c r="E1344" s="627" t="s">
        <v>1749</v>
      </c>
      <c r="F1344" s="644"/>
      <c r="G1344" s="644"/>
      <c r="H1344" s="644"/>
      <c r="I1344" s="644"/>
      <c r="J1344" s="644">
        <v>2</v>
      </c>
      <c r="K1344" s="644">
        <v>6357.26</v>
      </c>
      <c r="L1344" s="644"/>
      <c r="M1344" s="644">
        <v>3178.63</v>
      </c>
      <c r="N1344" s="644"/>
      <c r="O1344" s="644"/>
      <c r="P1344" s="632"/>
      <c r="Q1344" s="645"/>
    </row>
    <row r="1345" spans="1:17" ht="14.4" customHeight="1" x14ac:dyDescent="0.3">
      <c r="A1345" s="626" t="s">
        <v>1922</v>
      </c>
      <c r="B1345" s="627" t="s">
        <v>1424</v>
      </c>
      <c r="C1345" s="627" t="s">
        <v>1402</v>
      </c>
      <c r="D1345" s="627" t="s">
        <v>1649</v>
      </c>
      <c r="E1345" s="627" t="s">
        <v>1650</v>
      </c>
      <c r="F1345" s="644"/>
      <c r="G1345" s="644"/>
      <c r="H1345" s="644"/>
      <c r="I1345" s="644"/>
      <c r="J1345" s="644">
        <v>1</v>
      </c>
      <c r="K1345" s="644">
        <v>1932.09</v>
      </c>
      <c r="L1345" s="644"/>
      <c r="M1345" s="644">
        <v>1932.09</v>
      </c>
      <c r="N1345" s="644"/>
      <c r="O1345" s="644"/>
      <c r="P1345" s="632"/>
      <c r="Q1345" s="645"/>
    </row>
    <row r="1346" spans="1:17" ht="14.4" customHeight="1" x14ac:dyDescent="0.3">
      <c r="A1346" s="626" t="s">
        <v>1922</v>
      </c>
      <c r="B1346" s="627" t="s">
        <v>1424</v>
      </c>
      <c r="C1346" s="627" t="s">
        <v>1407</v>
      </c>
      <c r="D1346" s="627" t="s">
        <v>1462</v>
      </c>
      <c r="E1346" s="627" t="s">
        <v>1463</v>
      </c>
      <c r="F1346" s="644">
        <v>3</v>
      </c>
      <c r="G1346" s="644">
        <v>111</v>
      </c>
      <c r="H1346" s="644">
        <v>1</v>
      </c>
      <c r="I1346" s="644">
        <v>37</v>
      </c>
      <c r="J1346" s="644">
        <v>1</v>
      </c>
      <c r="K1346" s="644">
        <v>37</v>
      </c>
      <c r="L1346" s="644">
        <v>0.33333333333333331</v>
      </c>
      <c r="M1346" s="644">
        <v>37</v>
      </c>
      <c r="N1346" s="644">
        <v>5</v>
      </c>
      <c r="O1346" s="644">
        <v>190</v>
      </c>
      <c r="P1346" s="632">
        <v>1.7117117117117118</v>
      </c>
      <c r="Q1346" s="645">
        <v>38</v>
      </c>
    </row>
    <row r="1347" spans="1:17" ht="14.4" customHeight="1" x14ac:dyDescent="0.3">
      <c r="A1347" s="626" t="s">
        <v>1922</v>
      </c>
      <c r="B1347" s="627" t="s">
        <v>1424</v>
      </c>
      <c r="C1347" s="627" t="s">
        <v>1407</v>
      </c>
      <c r="D1347" s="627" t="s">
        <v>1464</v>
      </c>
      <c r="E1347" s="627" t="s">
        <v>1465</v>
      </c>
      <c r="F1347" s="644">
        <v>2</v>
      </c>
      <c r="G1347" s="644">
        <v>426</v>
      </c>
      <c r="H1347" s="644">
        <v>1</v>
      </c>
      <c r="I1347" s="644">
        <v>213</v>
      </c>
      <c r="J1347" s="644">
        <v>2</v>
      </c>
      <c r="K1347" s="644">
        <v>428</v>
      </c>
      <c r="L1347" s="644">
        <v>1.0046948356807512</v>
      </c>
      <c r="M1347" s="644">
        <v>214</v>
      </c>
      <c r="N1347" s="644">
        <v>2</v>
      </c>
      <c r="O1347" s="644">
        <v>430</v>
      </c>
      <c r="P1347" s="632">
        <v>1.0093896713615023</v>
      </c>
      <c r="Q1347" s="645">
        <v>215</v>
      </c>
    </row>
    <row r="1348" spans="1:17" ht="14.4" customHeight="1" x14ac:dyDescent="0.3">
      <c r="A1348" s="626" t="s">
        <v>1922</v>
      </c>
      <c r="B1348" s="627" t="s">
        <v>1424</v>
      </c>
      <c r="C1348" s="627" t="s">
        <v>1407</v>
      </c>
      <c r="D1348" s="627" t="s">
        <v>1466</v>
      </c>
      <c r="E1348" s="627" t="s">
        <v>1467</v>
      </c>
      <c r="F1348" s="644">
        <v>13</v>
      </c>
      <c r="G1348" s="644">
        <v>2015</v>
      </c>
      <c r="H1348" s="644">
        <v>1</v>
      </c>
      <c r="I1348" s="644">
        <v>155</v>
      </c>
      <c r="J1348" s="644">
        <v>6</v>
      </c>
      <c r="K1348" s="644">
        <v>930</v>
      </c>
      <c r="L1348" s="644">
        <v>0.46153846153846156</v>
      </c>
      <c r="M1348" s="644">
        <v>155</v>
      </c>
      <c r="N1348" s="644">
        <v>5</v>
      </c>
      <c r="O1348" s="644">
        <v>780</v>
      </c>
      <c r="P1348" s="632">
        <v>0.38709677419354838</v>
      </c>
      <c r="Q1348" s="645">
        <v>156</v>
      </c>
    </row>
    <row r="1349" spans="1:17" ht="14.4" customHeight="1" x14ac:dyDescent="0.3">
      <c r="A1349" s="626" t="s">
        <v>1922</v>
      </c>
      <c r="B1349" s="627" t="s">
        <v>1424</v>
      </c>
      <c r="C1349" s="627" t="s">
        <v>1407</v>
      </c>
      <c r="D1349" s="627" t="s">
        <v>1468</v>
      </c>
      <c r="E1349" s="627" t="s">
        <v>1469</v>
      </c>
      <c r="F1349" s="644">
        <v>10</v>
      </c>
      <c r="G1349" s="644">
        <v>1870</v>
      </c>
      <c r="H1349" s="644">
        <v>1</v>
      </c>
      <c r="I1349" s="644">
        <v>187</v>
      </c>
      <c r="J1349" s="644">
        <v>7</v>
      </c>
      <c r="K1349" s="644">
        <v>1309</v>
      </c>
      <c r="L1349" s="644">
        <v>0.7</v>
      </c>
      <c r="M1349" s="644">
        <v>187</v>
      </c>
      <c r="N1349" s="644">
        <v>12</v>
      </c>
      <c r="O1349" s="644">
        <v>2256</v>
      </c>
      <c r="P1349" s="632">
        <v>1.2064171122994651</v>
      </c>
      <c r="Q1349" s="645">
        <v>188</v>
      </c>
    </row>
    <row r="1350" spans="1:17" ht="14.4" customHeight="1" x14ac:dyDescent="0.3">
      <c r="A1350" s="626" t="s">
        <v>1922</v>
      </c>
      <c r="B1350" s="627" t="s">
        <v>1424</v>
      </c>
      <c r="C1350" s="627" t="s">
        <v>1407</v>
      </c>
      <c r="D1350" s="627" t="s">
        <v>1470</v>
      </c>
      <c r="E1350" s="627" t="s">
        <v>1471</v>
      </c>
      <c r="F1350" s="644">
        <v>108</v>
      </c>
      <c r="G1350" s="644">
        <v>13824</v>
      </c>
      <c r="H1350" s="644">
        <v>1</v>
      </c>
      <c r="I1350" s="644">
        <v>128</v>
      </c>
      <c r="J1350" s="644">
        <v>104</v>
      </c>
      <c r="K1350" s="644">
        <v>13312</v>
      </c>
      <c r="L1350" s="644">
        <v>0.96296296296296291</v>
      </c>
      <c r="M1350" s="644">
        <v>128</v>
      </c>
      <c r="N1350" s="644">
        <v>119</v>
      </c>
      <c r="O1350" s="644">
        <v>15351</v>
      </c>
      <c r="P1350" s="632">
        <v>1.1104600694444444</v>
      </c>
      <c r="Q1350" s="645">
        <v>129</v>
      </c>
    </row>
    <row r="1351" spans="1:17" ht="14.4" customHeight="1" x14ac:dyDescent="0.3">
      <c r="A1351" s="626" t="s">
        <v>1922</v>
      </c>
      <c r="B1351" s="627" t="s">
        <v>1424</v>
      </c>
      <c r="C1351" s="627" t="s">
        <v>1407</v>
      </c>
      <c r="D1351" s="627" t="s">
        <v>1472</v>
      </c>
      <c r="E1351" s="627" t="s">
        <v>1473</v>
      </c>
      <c r="F1351" s="644">
        <v>436</v>
      </c>
      <c r="G1351" s="644">
        <v>97228</v>
      </c>
      <c r="H1351" s="644">
        <v>1</v>
      </c>
      <c r="I1351" s="644">
        <v>223</v>
      </c>
      <c r="J1351" s="644">
        <v>296</v>
      </c>
      <c r="K1351" s="644">
        <v>66304</v>
      </c>
      <c r="L1351" s="644">
        <v>0.68194347307360015</v>
      </c>
      <c r="M1351" s="644">
        <v>224</v>
      </c>
      <c r="N1351" s="644">
        <v>344</v>
      </c>
      <c r="O1351" s="644">
        <v>77400</v>
      </c>
      <c r="P1351" s="632">
        <v>0.79606697659110548</v>
      </c>
      <c r="Q1351" s="645">
        <v>225</v>
      </c>
    </row>
    <row r="1352" spans="1:17" ht="14.4" customHeight="1" x14ac:dyDescent="0.3">
      <c r="A1352" s="626" t="s">
        <v>1922</v>
      </c>
      <c r="B1352" s="627" t="s">
        <v>1424</v>
      </c>
      <c r="C1352" s="627" t="s">
        <v>1407</v>
      </c>
      <c r="D1352" s="627" t="s">
        <v>1474</v>
      </c>
      <c r="E1352" s="627" t="s">
        <v>1475</v>
      </c>
      <c r="F1352" s="644">
        <v>12</v>
      </c>
      <c r="G1352" s="644">
        <v>2676</v>
      </c>
      <c r="H1352" s="644">
        <v>1</v>
      </c>
      <c r="I1352" s="644">
        <v>223</v>
      </c>
      <c r="J1352" s="644">
        <v>1</v>
      </c>
      <c r="K1352" s="644">
        <v>224</v>
      </c>
      <c r="L1352" s="644">
        <v>8.3707025411061287E-2</v>
      </c>
      <c r="M1352" s="644">
        <v>224</v>
      </c>
      <c r="N1352" s="644">
        <v>11</v>
      </c>
      <c r="O1352" s="644">
        <v>2475</v>
      </c>
      <c r="P1352" s="632">
        <v>0.92488789237668156</v>
      </c>
      <c r="Q1352" s="645">
        <v>225</v>
      </c>
    </row>
    <row r="1353" spans="1:17" ht="14.4" customHeight="1" x14ac:dyDescent="0.3">
      <c r="A1353" s="626" t="s">
        <v>1922</v>
      </c>
      <c r="B1353" s="627" t="s">
        <v>1424</v>
      </c>
      <c r="C1353" s="627" t="s">
        <v>1407</v>
      </c>
      <c r="D1353" s="627" t="s">
        <v>1476</v>
      </c>
      <c r="E1353" s="627" t="s">
        <v>1477</v>
      </c>
      <c r="F1353" s="644">
        <v>1</v>
      </c>
      <c r="G1353" s="644">
        <v>353</v>
      </c>
      <c r="H1353" s="644">
        <v>1</v>
      </c>
      <c r="I1353" s="644">
        <v>353</v>
      </c>
      <c r="J1353" s="644"/>
      <c r="K1353" s="644"/>
      <c r="L1353" s="644"/>
      <c r="M1353" s="644"/>
      <c r="N1353" s="644"/>
      <c r="O1353" s="644"/>
      <c r="P1353" s="632"/>
      <c r="Q1353" s="645"/>
    </row>
    <row r="1354" spans="1:17" ht="14.4" customHeight="1" x14ac:dyDescent="0.3">
      <c r="A1354" s="626" t="s">
        <v>1922</v>
      </c>
      <c r="B1354" s="627" t="s">
        <v>1424</v>
      </c>
      <c r="C1354" s="627" t="s">
        <v>1407</v>
      </c>
      <c r="D1354" s="627" t="s">
        <v>1478</v>
      </c>
      <c r="E1354" s="627" t="s">
        <v>1479</v>
      </c>
      <c r="F1354" s="644"/>
      <c r="G1354" s="644"/>
      <c r="H1354" s="644"/>
      <c r="I1354" s="644"/>
      <c r="J1354" s="644">
        <v>2</v>
      </c>
      <c r="K1354" s="644">
        <v>452</v>
      </c>
      <c r="L1354" s="644"/>
      <c r="M1354" s="644">
        <v>226</v>
      </c>
      <c r="N1354" s="644">
        <v>1</v>
      </c>
      <c r="O1354" s="644">
        <v>227</v>
      </c>
      <c r="P1354" s="632"/>
      <c r="Q1354" s="645">
        <v>227</v>
      </c>
    </row>
    <row r="1355" spans="1:17" ht="14.4" customHeight="1" x14ac:dyDescent="0.3">
      <c r="A1355" s="626" t="s">
        <v>1922</v>
      </c>
      <c r="B1355" s="627" t="s">
        <v>1424</v>
      </c>
      <c r="C1355" s="627" t="s">
        <v>1407</v>
      </c>
      <c r="D1355" s="627" t="s">
        <v>1655</v>
      </c>
      <c r="E1355" s="627" t="s">
        <v>1656</v>
      </c>
      <c r="F1355" s="644"/>
      <c r="G1355" s="644"/>
      <c r="H1355" s="644"/>
      <c r="I1355" s="644"/>
      <c r="J1355" s="644">
        <v>2</v>
      </c>
      <c r="K1355" s="644">
        <v>8332</v>
      </c>
      <c r="L1355" s="644"/>
      <c r="M1355" s="644">
        <v>4166</v>
      </c>
      <c r="N1355" s="644">
        <v>1</v>
      </c>
      <c r="O1355" s="644">
        <v>4173</v>
      </c>
      <c r="P1355" s="632"/>
      <c r="Q1355" s="645">
        <v>4173</v>
      </c>
    </row>
    <row r="1356" spans="1:17" ht="14.4" customHeight="1" x14ac:dyDescent="0.3">
      <c r="A1356" s="626" t="s">
        <v>1922</v>
      </c>
      <c r="B1356" s="627" t="s">
        <v>1424</v>
      </c>
      <c r="C1356" s="627" t="s">
        <v>1407</v>
      </c>
      <c r="D1356" s="627" t="s">
        <v>1663</v>
      </c>
      <c r="E1356" s="627" t="s">
        <v>1664</v>
      </c>
      <c r="F1356" s="644"/>
      <c r="G1356" s="644"/>
      <c r="H1356" s="644"/>
      <c r="I1356" s="644"/>
      <c r="J1356" s="644">
        <v>4</v>
      </c>
      <c r="K1356" s="644">
        <v>15448</v>
      </c>
      <c r="L1356" s="644"/>
      <c r="M1356" s="644">
        <v>3862</v>
      </c>
      <c r="N1356" s="644">
        <v>2</v>
      </c>
      <c r="O1356" s="644">
        <v>7734</v>
      </c>
      <c r="P1356" s="632"/>
      <c r="Q1356" s="645">
        <v>3867</v>
      </c>
    </row>
    <row r="1357" spans="1:17" ht="14.4" customHeight="1" x14ac:dyDescent="0.3">
      <c r="A1357" s="626" t="s">
        <v>1922</v>
      </c>
      <c r="B1357" s="627" t="s">
        <v>1424</v>
      </c>
      <c r="C1357" s="627" t="s">
        <v>1407</v>
      </c>
      <c r="D1357" s="627" t="s">
        <v>1665</v>
      </c>
      <c r="E1357" s="627" t="s">
        <v>1666</v>
      </c>
      <c r="F1357" s="644">
        <v>1</v>
      </c>
      <c r="G1357" s="644">
        <v>5210</v>
      </c>
      <c r="H1357" s="644">
        <v>1</v>
      </c>
      <c r="I1357" s="644">
        <v>5210</v>
      </c>
      <c r="J1357" s="644">
        <v>1</v>
      </c>
      <c r="K1357" s="644">
        <v>5212</v>
      </c>
      <c r="L1357" s="644">
        <v>1.000383877159309</v>
      </c>
      <c r="M1357" s="644">
        <v>5212</v>
      </c>
      <c r="N1357" s="644"/>
      <c r="O1357" s="644"/>
      <c r="P1357" s="632"/>
      <c r="Q1357" s="645"/>
    </row>
    <row r="1358" spans="1:17" ht="14.4" customHeight="1" x14ac:dyDescent="0.3">
      <c r="A1358" s="626" t="s">
        <v>1922</v>
      </c>
      <c r="B1358" s="627" t="s">
        <v>1424</v>
      </c>
      <c r="C1358" s="627" t="s">
        <v>1407</v>
      </c>
      <c r="D1358" s="627" t="s">
        <v>1496</v>
      </c>
      <c r="E1358" s="627" t="s">
        <v>1497</v>
      </c>
      <c r="F1358" s="644"/>
      <c r="G1358" s="644"/>
      <c r="H1358" s="644"/>
      <c r="I1358" s="644"/>
      <c r="J1358" s="644">
        <v>5</v>
      </c>
      <c r="K1358" s="644">
        <v>6470</v>
      </c>
      <c r="L1358" s="644"/>
      <c r="M1358" s="644">
        <v>1294</v>
      </c>
      <c r="N1358" s="644">
        <v>2</v>
      </c>
      <c r="O1358" s="644">
        <v>2594</v>
      </c>
      <c r="P1358" s="632"/>
      <c r="Q1358" s="645">
        <v>1297</v>
      </c>
    </row>
    <row r="1359" spans="1:17" ht="14.4" customHeight="1" x14ac:dyDescent="0.3">
      <c r="A1359" s="626" t="s">
        <v>1922</v>
      </c>
      <c r="B1359" s="627" t="s">
        <v>1424</v>
      </c>
      <c r="C1359" s="627" t="s">
        <v>1407</v>
      </c>
      <c r="D1359" s="627" t="s">
        <v>1498</v>
      </c>
      <c r="E1359" s="627" t="s">
        <v>1499</v>
      </c>
      <c r="F1359" s="644"/>
      <c r="G1359" s="644"/>
      <c r="H1359" s="644"/>
      <c r="I1359" s="644"/>
      <c r="J1359" s="644"/>
      <c r="K1359" s="644"/>
      <c r="L1359" s="644"/>
      <c r="M1359" s="644"/>
      <c r="N1359" s="644">
        <v>1</v>
      </c>
      <c r="O1359" s="644">
        <v>1180</v>
      </c>
      <c r="P1359" s="632"/>
      <c r="Q1359" s="645">
        <v>1180</v>
      </c>
    </row>
    <row r="1360" spans="1:17" ht="14.4" customHeight="1" x14ac:dyDescent="0.3">
      <c r="A1360" s="626" t="s">
        <v>1922</v>
      </c>
      <c r="B1360" s="627" t="s">
        <v>1424</v>
      </c>
      <c r="C1360" s="627" t="s">
        <v>1407</v>
      </c>
      <c r="D1360" s="627" t="s">
        <v>1500</v>
      </c>
      <c r="E1360" s="627" t="s">
        <v>1501</v>
      </c>
      <c r="F1360" s="644">
        <v>6</v>
      </c>
      <c r="G1360" s="644">
        <v>30942</v>
      </c>
      <c r="H1360" s="644">
        <v>1</v>
      </c>
      <c r="I1360" s="644">
        <v>5157</v>
      </c>
      <c r="J1360" s="644">
        <v>7</v>
      </c>
      <c r="K1360" s="644">
        <v>36106</v>
      </c>
      <c r="L1360" s="644">
        <v>1.1668928963867882</v>
      </c>
      <c r="M1360" s="644">
        <v>5158</v>
      </c>
      <c r="N1360" s="644">
        <v>2</v>
      </c>
      <c r="O1360" s="644">
        <v>10324</v>
      </c>
      <c r="P1360" s="632">
        <v>0.33365651864779267</v>
      </c>
      <c r="Q1360" s="645">
        <v>5162</v>
      </c>
    </row>
    <row r="1361" spans="1:17" ht="14.4" customHeight="1" x14ac:dyDescent="0.3">
      <c r="A1361" s="626" t="s">
        <v>1922</v>
      </c>
      <c r="B1361" s="627" t="s">
        <v>1424</v>
      </c>
      <c r="C1361" s="627" t="s">
        <v>1407</v>
      </c>
      <c r="D1361" s="627" t="s">
        <v>1673</v>
      </c>
      <c r="E1361" s="627" t="s">
        <v>1674</v>
      </c>
      <c r="F1361" s="644"/>
      <c r="G1361" s="644"/>
      <c r="H1361" s="644"/>
      <c r="I1361" s="644"/>
      <c r="J1361" s="644">
        <v>1</v>
      </c>
      <c r="K1361" s="644">
        <v>802</v>
      </c>
      <c r="L1361" s="644"/>
      <c r="M1361" s="644">
        <v>802</v>
      </c>
      <c r="N1361" s="644"/>
      <c r="O1361" s="644"/>
      <c r="P1361" s="632"/>
      <c r="Q1361" s="645"/>
    </row>
    <row r="1362" spans="1:17" ht="14.4" customHeight="1" x14ac:dyDescent="0.3">
      <c r="A1362" s="626" t="s">
        <v>1922</v>
      </c>
      <c r="B1362" s="627" t="s">
        <v>1424</v>
      </c>
      <c r="C1362" s="627" t="s">
        <v>1407</v>
      </c>
      <c r="D1362" s="627" t="s">
        <v>1508</v>
      </c>
      <c r="E1362" s="627" t="s">
        <v>1509</v>
      </c>
      <c r="F1362" s="644">
        <v>154</v>
      </c>
      <c r="G1362" s="644">
        <v>27258</v>
      </c>
      <c r="H1362" s="644">
        <v>1</v>
      </c>
      <c r="I1362" s="644">
        <v>177</v>
      </c>
      <c r="J1362" s="644">
        <v>122</v>
      </c>
      <c r="K1362" s="644">
        <v>21716</v>
      </c>
      <c r="L1362" s="644">
        <v>0.79668354244625428</v>
      </c>
      <c r="M1362" s="644">
        <v>178</v>
      </c>
      <c r="N1362" s="644">
        <v>144</v>
      </c>
      <c r="O1362" s="644">
        <v>25776</v>
      </c>
      <c r="P1362" s="632">
        <v>0.94563064054589474</v>
      </c>
      <c r="Q1362" s="645">
        <v>179</v>
      </c>
    </row>
    <row r="1363" spans="1:17" ht="14.4" customHeight="1" x14ac:dyDescent="0.3">
      <c r="A1363" s="626" t="s">
        <v>1922</v>
      </c>
      <c r="B1363" s="627" t="s">
        <v>1424</v>
      </c>
      <c r="C1363" s="627" t="s">
        <v>1407</v>
      </c>
      <c r="D1363" s="627" t="s">
        <v>1510</v>
      </c>
      <c r="E1363" s="627" t="s">
        <v>1511</v>
      </c>
      <c r="F1363" s="644">
        <v>60</v>
      </c>
      <c r="G1363" s="644">
        <v>122940</v>
      </c>
      <c r="H1363" s="644">
        <v>1</v>
      </c>
      <c r="I1363" s="644">
        <v>2049</v>
      </c>
      <c r="J1363" s="644">
        <v>57</v>
      </c>
      <c r="K1363" s="644">
        <v>116850</v>
      </c>
      <c r="L1363" s="644">
        <v>0.95046364080039047</v>
      </c>
      <c r="M1363" s="644">
        <v>2050</v>
      </c>
      <c r="N1363" s="644">
        <v>67</v>
      </c>
      <c r="O1363" s="644">
        <v>137551</v>
      </c>
      <c r="P1363" s="632">
        <v>1.1188465918334147</v>
      </c>
      <c r="Q1363" s="645">
        <v>2053</v>
      </c>
    </row>
    <row r="1364" spans="1:17" ht="14.4" customHeight="1" x14ac:dyDescent="0.3">
      <c r="A1364" s="626" t="s">
        <v>1922</v>
      </c>
      <c r="B1364" s="627" t="s">
        <v>1424</v>
      </c>
      <c r="C1364" s="627" t="s">
        <v>1407</v>
      </c>
      <c r="D1364" s="627" t="s">
        <v>1518</v>
      </c>
      <c r="E1364" s="627" t="s">
        <v>1519</v>
      </c>
      <c r="F1364" s="644"/>
      <c r="G1364" s="644"/>
      <c r="H1364" s="644"/>
      <c r="I1364" s="644"/>
      <c r="J1364" s="644">
        <v>2</v>
      </c>
      <c r="K1364" s="644">
        <v>10540</v>
      </c>
      <c r="L1364" s="644"/>
      <c r="M1364" s="644">
        <v>5270</v>
      </c>
      <c r="N1364" s="644">
        <v>2</v>
      </c>
      <c r="O1364" s="644">
        <v>10548</v>
      </c>
      <c r="P1364" s="632"/>
      <c r="Q1364" s="645">
        <v>5274</v>
      </c>
    </row>
    <row r="1365" spans="1:17" ht="14.4" customHeight="1" x14ac:dyDescent="0.3">
      <c r="A1365" s="626" t="s">
        <v>1922</v>
      </c>
      <c r="B1365" s="627" t="s">
        <v>1424</v>
      </c>
      <c r="C1365" s="627" t="s">
        <v>1407</v>
      </c>
      <c r="D1365" s="627" t="s">
        <v>1526</v>
      </c>
      <c r="E1365" s="627" t="s">
        <v>1527</v>
      </c>
      <c r="F1365" s="644">
        <v>71</v>
      </c>
      <c r="G1365" s="644">
        <v>11005</v>
      </c>
      <c r="H1365" s="644">
        <v>1</v>
      </c>
      <c r="I1365" s="644">
        <v>155</v>
      </c>
      <c r="J1365" s="644">
        <v>32</v>
      </c>
      <c r="K1365" s="644">
        <v>4960</v>
      </c>
      <c r="L1365" s="644">
        <v>0.45070422535211269</v>
      </c>
      <c r="M1365" s="644">
        <v>155</v>
      </c>
      <c r="N1365" s="644">
        <v>47</v>
      </c>
      <c r="O1365" s="644">
        <v>7332</v>
      </c>
      <c r="P1365" s="632">
        <v>0.66624261699227627</v>
      </c>
      <c r="Q1365" s="645">
        <v>156</v>
      </c>
    </row>
    <row r="1366" spans="1:17" ht="14.4" customHeight="1" x14ac:dyDescent="0.3">
      <c r="A1366" s="626" t="s">
        <v>1922</v>
      </c>
      <c r="B1366" s="627" t="s">
        <v>1424</v>
      </c>
      <c r="C1366" s="627" t="s">
        <v>1407</v>
      </c>
      <c r="D1366" s="627" t="s">
        <v>1528</v>
      </c>
      <c r="E1366" s="627" t="s">
        <v>1529</v>
      </c>
      <c r="F1366" s="644">
        <v>49</v>
      </c>
      <c r="G1366" s="644">
        <v>9751</v>
      </c>
      <c r="H1366" s="644">
        <v>1</v>
      </c>
      <c r="I1366" s="644">
        <v>199</v>
      </c>
      <c r="J1366" s="644">
        <v>29</v>
      </c>
      <c r="K1366" s="644">
        <v>5800</v>
      </c>
      <c r="L1366" s="644">
        <v>0.59481078863706283</v>
      </c>
      <c r="M1366" s="644">
        <v>200</v>
      </c>
      <c r="N1366" s="644">
        <v>27</v>
      </c>
      <c r="O1366" s="644">
        <v>5427</v>
      </c>
      <c r="P1366" s="632">
        <v>0.55655830171264487</v>
      </c>
      <c r="Q1366" s="645">
        <v>201</v>
      </c>
    </row>
    <row r="1367" spans="1:17" ht="14.4" customHeight="1" x14ac:dyDescent="0.3">
      <c r="A1367" s="626" t="s">
        <v>1922</v>
      </c>
      <c r="B1367" s="627" t="s">
        <v>1424</v>
      </c>
      <c r="C1367" s="627" t="s">
        <v>1407</v>
      </c>
      <c r="D1367" s="627" t="s">
        <v>1530</v>
      </c>
      <c r="E1367" s="627" t="s">
        <v>1531</v>
      </c>
      <c r="F1367" s="644">
        <v>811</v>
      </c>
      <c r="G1367" s="644">
        <v>165444</v>
      </c>
      <c r="H1367" s="644">
        <v>1</v>
      </c>
      <c r="I1367" s="644">
        <v>204</v>
      </c>
      <c r="J1367" s="644">
        <v>713</v>
      </c>
      <c r="K1367" s="644">
        <v>146165</v>
      </c>
      <c r="L1367" s="644">
        <v>0.88347114431469254</v>
      </c>
      <c r="M1367" s="644">
        <v>205</v>
      </c>
      <c r="N1367" s="644">
        <v>847</v>
      </c>
      <c r="O1367" s="644">
        <v>175329</v>
      </c>
      <c r="P1367" s="632">
        <v>1.0597483136287806</v>
      </c>
      <c r="Q1367" s="645">
        <v>207</v>
      </c>
    </row>
    <row r="1368" spans="1:17" ht="14.4" customHeight="1" x14ac:dyDescent="0.3">
      <c r="A1368" s="626" t="s">
        <v>1922</v>
      </c>
      <c r="B1368" s="627" t="s">
        <v>1424</v>
      </c>
      <c r="C1368" s="627" t="s">
        <v>1407</v>
      </c>
      <c r="D1368" s="627" t="s">
        <v>1536</v>
      </c>
      <c r="E1368" s="627" t="s">
        <v>1537</v>
      </c>
      <c r="F1368" s="644">
        <v>9</v>
      </c>
      <c r="G1368" s="644">
        <v>1467</v>
      </c>
      <c r="H1368" s="644">
        <v>1</v>
      </c>
      <c r="I1368" s="644">
        <v>163</v>
      </c>
      <c r="J1368" s="644">
        <v>6</v>
      </c>
      <c r="K1368" s="644">
        <v>978</v>
      </c>
      <c r="L1368" s="644">
        <v>0.66666666666666663</v>
      </c>
      <c r="M1368" s="644">
        <v>163</v>
      </c>
      <c r="N1368" s="644">
        <v>4</v>
      </c>
      <c r="O1368" s="644">
        <v>656</v>
      </c>
      <c r="P1368" s="632">
        <v>0.44717109747784595</v>
      </c>
      <c r="Q1368" s="645">
        <v>164</v>
      </c>
    </row>
    <row r="1369" spans="1:17" ht="14.4" customHeight="1" x14ac:dyDescent="0.3">
      <c r="A1369" s="626" t="s">
        <v>1922</v>
      </c>
      <c r="B1369" s="627" t="s">
        <v>1424</v>
      </c>
      <c r="C1369" s="627" t="s">
        <v>1407</v>
      </c>
      <c r="D1369" s="627" t="s">
        <v>1540</v>
      </c>
      <c r="E1369" s="627" t="s">
        <v>1541</v>
      </c>
      <c r="F1369" s="644">
        <v>52</v>
      </c>
      <c r="G1369" s="644">
        <v>112060</v>
      </c>
      <c r="H1369" s="644">
        <v>1</v>
      </c>
      <c r="I1369" s="644">
        <v>2155</v>
      </c>
      <c r="J1369" s="644">
        <v>41</v>
      </c>
      <c r="K1369" s="644">
        <v>88396</v>
      </c>
      <c r="L1369" s="644">
        <v>0.78882741388541855</v>
      </c>
      <c r="M1369" s="644">
        <v>2156</v>
      </c>
      <c r="N1369" s="644">
        <v>42</v>
      </c>
      <c r="O1369" s="644">
        <v>90678</v>
      </c>
      <c r="P1369" s="632">
        <v>0.80919150455113331</v>
      </c>
      <c r="Q1369" s="645">
        <v>2159</v>
      </c>
    </row>
    <row r="1370" spans="1:17" ht="14.4" customHeight="1" x14ac:dyDescent="0.3">
      <c r="A1370" s="626" t="s">
        <v>1922</v>
      </c>
      <c r="B1370" s="627" t="s">
        <v>1424</v>
      </c>
      <c r="C1370" s="627" t="s">
        <v>1407</v>
      </c>
      <c r="D1370" s="627" t="s">
        <v>1675</v>
      </c>
      <c r="E1370" s="627" t="s">
        <v>1664</v>
      </c>
      <c r="F1370" s="644"/>
      <c r="G1370" s="644"/>
      <c r="H1370" s="644"/>
      <c r="I1370" s="644"/>
      <c r="J1370" s="644">
        <v>8</v>
      </c>
      <c r="K1370" s="644">
        <v>15112</v>
      </c>
      <c r="L1370" s="644"/>
      <c r="M1370" s="644">
        <v>1889</v>
      </c>
      <c r="N1370" s="644">
        <v>4</v>
      </c>
      <c r="O1370" s="644">
        <v>7568</v>
      </c>
      <c r="P1370" s="632"/>
      <c r="Q1370" s="645">
        <v>1892</v>
      </c>
    </row>
    <row r="1371" spans="1:17" ht="14.4" customHeight="1" x14ac:dyDescent="0.3">
      <c r="A1371" s="626" t="s">
        <v>1922</v>
      </c>
      <c r="B1371" s="627" t="s">
        <v>1424</v>
      </c>
      <c r="C1371" s="627" t="s">
        <v>1407</v>
      </c>
      <c r="D1371" s="627" t="s">
        <v>1542</v>
      </c>
      <c r="E1371" s="627" t="s">
        <v>1543</v>
      </c>
      <c r="F1371" s="644"/>
      <c r="G1371" s="644"/>
      <c r="H1371" s="644"/>
      <c r="I1371" s="644"/>
      <c r="J1371" s="644">
        <v>1</v>
      </c>
      <c r="K1371" s="644">
        <v>163</v>
      </c>
      <c r="L1371" s="644"/>
      <c r="M1371" s="644">
        <v>163</v>
      </c>
      <c r="N1371" s="644">
        <v>1</v>
      </c>
      <c r="O1371" s="644">
        <v>164</v>
      </c>
      <c r="P1371" s="632"/>
      <c r="Q1371" s="645">
        <v>164</v>
      </c>
    </row>
    <row r="1372" spans="1:17" ht="14.4" customHeight="1" x14ac:dyDescent="0.3">
      <c r="A1372" s="626" t="s">
        <v>1922</v>
      </c>
      <c r="B1372" s="627" t="s">
        <v>1424</v>
      </c>
      <c r="C1372" s="627" t="s">
        <v>1407</v>
      </c>
      <c r="D1372" s="627" t="s">
        <v>1546</v>
      </c>
      <c r="E1372" s="627" t="s">
        <v>1547</v>
      </c>
      <c r="F1372" s="644"/>
      <c r="G1372" s="644"/>
      <c r="H1372" s="644"/>
      <c r="I1372" s="644"/>
      <c r="J1372" s="644">
        <v>4</v>
      </c>
      <c r="K1372" s="644">
        <v>33848</v>
      </c>
      <c r="L1372" s="644"/>
      <c r="M1372" s="644">
        <v>8462</v>
      </c>
      <c r="N1372" s="644">
        <v>2</v>
      </c>
      <c r="O1372" s="644">
        <v>16940</v>
      </c>
      <c r="P1372" s="632"/>
      <c r="Q1372" s="645">
        <v>8470</v>
      </c>
    </row>
    <row r="1373" spans="1:17" ht="14.4" customHeight="1" x14ac:dyDescent="0.3">
      <c r="A1373" s="626" t="s">
        <v>1922</v>
      </c>
      <c r="B1373" s="627" t="s">
        <v>1424</v>
      </c>
      <c r="C1373" s="627" t="s">
        <v>1407</v>
      </c>
      <c r="D1373" s="627" t="s">
        <v>1550</v>
      </c>
      <c r="E1373" s="627" t="s">
        <v>1551</v>
      </c>
      <c r="F1373" s="644"/>
      <c r="G1373" s="644"/>
      <c r="H1373" s="644"/>
      <c r="I1373" s="644"/>
      <c r="J1373" s="644">
        <v>1</v>
      </c>
      <c r="K1373" s="644">
        <v>2055</v>
      </c>
      <c r="L1373" s="644"/>
      <c r="M1373" s="644">
        <v>2055</v>
      </c>
      <c r="N1373" s="644"/>
      <c r="O1373" s="644"/>
      <c r="P1373" s="632"/>
      <c r="Q1373" s="645"/>
    </row>
    <row r="1374" spans="1:17" ht="14.4" customHeight="1" x14ac:dyDescent="0.3">
      <c r="A1374" s="626" t="s">
        <v>1922</v>
      </c>
      <c r="B1374" s="627" t="s">
        <v>1424</v>
      </c>
      <c r="C1374" s="627" t="s">
        <v>1407</v>
      </c>
      <c r="D1374" s="627" t="s">
        <v>1552</v>
      </c>
      <c r="E1374" s="627" t="s">
        <v>1553</v>
      </c>
      <c r="F1374" s="644">
        <v>9</v>
      </c>
      <c r="G1374" s="644">
        <v>2547</v>
      </c>
      <c r="H1374" s="644">
        <v>1</v>
      </c>
      <c r="I1374" s="644">
        <v>283</v>
      </c>
      <c r="J1374" s="644"/>
      <c r="K1374" s="644"/>
      <c r="L1374" s="644"/>
      <c r="M1374" s="644"/>
      <c r="N1374" s="644">
        <v>8</v>
      </c>
      <c r="O1374" s="644">
        <v>2280</v>
      </c>
      <c r="P1374" s="632">
        <v>0.89517078916372206</v>
      </c>
      <c r="Q1374" s="645">
        <v>285</v>
      </c>
    </row>
    <row r="1375" spans="1:17" ht="14.4" customHeight="1" x14ac:dyDescent="0.3">
      <c r="A1375" s="626" t="s">
        <v>1925</v>
      </c>
      <c r="B1375" s="627" t="s">
        <v>1424</v>
      </c>
      <c r="C1375" s="627" t="s">
        <v>1425</v>
      </c>
      <c r="D1375" s="627" t="s">
        <v>1428</v>
      </c>
      <c r="E1375" s="627" t="s">
        <v>641</v>
      </c>
      <c r="F1375" s="644">
        <v>0.34</v>
      </c>
      <c r="G1375" s="644">
        <v>920.73</v>
      </c>
      <c r="H1375" s="644">
        <v>1</v>
      </c>
      <c r="I1375" s="644">
        <v>2708.0294117647059</v>
      </c>
      <c r="J1375" s="644"/>
      <c r="K1375" s="644"/>
      <c r="L1375" s="644"/>
      <c r="M1375" s="644"/>
      <c r="N1375" s="644"/>
      <c r="O1375" s="644"/>
      <c r="P1375" s="632"/>
      <c r="Q1375" s="645"/>
    </row>
    <row r="1376" spans="1:17" ht="14.4" customHeight="1" x14ac:dyDescent="0.3">
      <c r="A1376" s="626" t="s">
        <v>1925</v>
      </c>
      <c r="B1376" s="627" t="s">
        <v>1424</v>
      </c>
      <c r="C1376" s="627" t="s">
        <v>1425</v>
      </c>
      <c r="D1376" s="627" t="s">
        <v>1429</v>
      </c>
      <c r="E1376" s="627" t="s">
        <v>641</v>
      </c>
      <c r="F1376" s="644">
        <v>0.2</v>
      </c>
      <c r="G1376" s="644">
        <v>1354.02</v>
      </c>
      <c r="H1376" s="644">
        <v>1</v>
      </c>
      <c r="I1376" s="644">
        <v>6770.0999999999995</v>
      </c>
      <c r="J1376" s="644">
        <v>0.2</v>
      </c>
      <c r="K1376" s="644">
        <v>1295.26</v>
      </c>
      <c r="L1376" s="644">
        <v>0.95660329980354797</v>
      </c>
      <c r="M1376" s="644">
        <v>6476.2999999999993</v>
      </c>
      <c r="N1376" s="644"/>
      <c r="O1376" s="644"/>
      <c r="P1376" s="632"/>
      <c r="Q1376" s="645"/>
    </row>
    <row r="1377" spans="1:17" ht="14.4" customHeight="1" x14ac:dyDescent="0.3">
      <c r="A1377" s="626" t="s">
        <v>1925</v>
      </c>
      <c r="B1377" s="627" t="s">
        <v>1424</v>
      </c>
      <c r="C1377" s="627" t="s">
        <v>1425</v>
      </c>
      <c r="D1377" s="627" t="s">
        <v>1432</v>
      </c>
      <c r="E1377" s="627" t="s">
        <v>656</v>
      </c>
      <c r="F1377" s="644">
        <v>0.13999999999999999</v>
      </c>
      <c r="G1377" s="644">
        <v>1384.2599999999998</v>
      </c>
      <c r="H1377" s="644">
        <v>1</v>
      </c>
      <c r="I1377" s="644">
        <v>9887.5714285714275</v>
      </c>
      <c r="J1377" s="644">
        <v>6.0000000000000005E-2</v>
      </c>
      <c r="K1377" s="644">
        <v>593.26</v>
      </c>
      <c r="L1377" s="644">
        <v>0.42857555661508684</v>
      </c>
      <c r="M1377" s="644">
        <v>9887.6666666666661</v>
      </c>
      <c r="N1377" s="644"/>
      <c r="O1377" s="644"/>
      <c r="P1377" s="632"/>
      <c r="Q1377" s="645"/>
    </row>
    <row r="1378" spans="1:17" ht="14.4" customHeight="1" x14ac:dyDescent="0.3">
      <c r="A1378" s="626" t="s">
        <v>1925</v>
      </c>
      <c r="B1378" s="627" t="s">
        <v>1424</v>
      </c>
      <c r="C1378" s="627" t="s">
        <v>1425</v>
      </c>
      <c r="D1378" s="627" t="s">
        <v>1434</v>
      </c>
      <c r="E1378" s="627" t="s">
        <v>565</v>
      </c>
      <c r="F1378" s="644">
        <v>1</v>
      </c>
      <c r="G1378" s="644">
        <v>843.46</v>
      </c>
      <c r="H1378" s="644">
        <v>1</v>
      </c>
      <c r="I1378" s="644">
        <v>843.46</v>
      </c>
      <c r="J1378" s="644">
        <v>3</v>
      </c>
      <c r="K1378" s="644">
        <v>2530.38</v>
      </c>
      <c r="L1378" s="644">
        <v>3</v>
      </c>
      <c r="M1378" s="644">
        <v>843.46</v>
      </c>
      <c r="N1378" s="644">
        <v>4.8</v>
      </c>
      <c r="O1378" s="644">
        <v>2481.6</v>
      </c>
      <c r="P1378" s="632">
        <v>2.94216678917791</v>
      </c>
      <c r="Q1378" s="645">
        <v>517</v>
      </c>
    </row>
    <row r="1379" spans="1:17" ht="14.4" customHeight="1" x14ac:dyDescent="0.3">
      <c r="A1379" s="626" t="s">
        <v>1925</v>
      </c>
      <c r="B1379" s="627" t="s">
        <v>1424</v>
      </c>
      <c r="C1379" s="627" t="s">
        <v>1425</v>
      </c>
      <c r="D1379" s="627" t="s">
        <v>1435</v>
      </c>
      <c r="E1379" s="627" t="s">
        <v>565</v>
      </c>
      <c r="F1379" s="644">
        <v>1</v>
      </c>
      <c r="G1379" s="644">
        <v>1686.92</v>
      </c>
      <c r="H1379" s="644">
        <v>1</v>
      </c>
      <c r="I1379" s="644">
        <v>1686.92</v>
      </c>
      <c r="J1379" s="644"/>
      <c r="K1379" s="644"/>
      <c r="L1379" s="644"/>
      <c r="M1379" s="644"/>
      <c r="N1379" s="644"/>
      <c r="O1379" s="644"/>
      <c r="P1379" s="632"/>
      <c r="Q1379" s="645"/>
    </row>
    <row r="1380" spans="1:17" ht="14.4" customHeight="1" x14ac:dyDescent="0.3">
      <c r="A1380" s="626" t="s">
        <v>1925</v>
      </c>
      <c r="B1380" s="627" t="s">
        <v>1424</v>
      </c>
      <c r="C1380" s="627" t="s">
        <v>1425</v>
      </c>
      <c r="D1380" s="627" t="s">
        <v>1441</v>
      </c>
      <c r="E1380" s="627" t="s">
        <v>1437</v>
      </c>
      <c r="F1380" s="644">
        <v>1.1499999999999999</v>
      </c>
      <c r="G1380" s="644">
        <v>2091.9</v>
      </c>
      <c r="H1380" s="644">
        <v>1</v>
      </c>
      <c r="I1380" s="644">
        <v>1819.0434782608697</v>
      </c>
      <c r="J1380" s="644">
        <v>0.6</v>
      </c>
      <c r="K1380" s="644">
        <v>1091.42</v>
      </c>
      <c r="L1380" s="644">
        <v>0.5217362206606434</v>
      </c>
      <c r="M1380" s="644">
        <v>1819.0333333333335</v>
      </c>
      <c r="N1380" s="644"/>
      <c r="O1380" s="644"/>
      <c r="P1380" s="632"/>
      <c r="Q1380" s="645"/>
    </row>
    <row r="1381" spans="1:17" ht="14.4" customHeight="1" x14ac:dyDescent="0.3">
      <c r="A1381" s="626" t="s">
        <v>1925</v>
      </c>
      <c r="B1381" s="627" t="s">
        <v>1424</v>
      </c>
      <c r="C1381" s="627" t="s">
        <v>1425</v>
      </c>
      <c r="D1381" s="627" t="s">
        <v>1443</v>
      </c>
      <c r="E1381" s="627" t="s">
        <v>573</v>
      </c>
      <c r="F1381" s="644">
        <v>0.05</v>
      </c>
      <c r="G1381" s="644">
        <v>45.19</v>
      </c>
      <c r="H1381" s="644">
        <v>1</v>
      </c>
      <c r="I1381" s="644">
        <v>903.8</v>
      </c>
      <c r="J1381" s="644">
        <v>0.05</v>
      </c>
      <c r="K1381" s="644">
        <v>45.19</v>
      </c>
      <c r="L1381" s="644">
        <v>1</v>
      </c>
      <c r="M1381" s="644">
        <v>903.8</v>
      </c>
      <c r="N1381" s="644"/>
      <c r="O1381" s="644"/>
      <c r="P1381" s="632"/>
      <c r="Q1381" s="645"/>
    </row>
    <row r="1382" spans="1:17" ht="14.4" customHeight="1" x14ac:dyDescent="0.3">
      <c r="A1382" s="626" t="s">
        <v>1925</v>
      </c>
      <c r="B1382" s="627" t="s">
        <v>1424</v>
      </c>
      <c r="C1382" s="627" t="s">
        <v>1425</v>
      </c>
      <c r="D1382" s="627" t="s">
        <v>1444</v>
      </c>
      <c r="E1382" s="627" t="s">
        <v>1437</v>
      </c>
      <c r="F1382" s="644">
        <v>0.04</v>
      </c>
      <c r="G1382" s="644">
        <v>1309.7</v>
      </c>
      <c r="H1382" s="644">
        <v>1</v>
      </c>
      <c r="I1382" s="644">
        <v>32742.5</v>
      </c>
      <c r="J1382" s="644">
        <v>7.0000000000000007E-2</v>
      </c>
      <c r="K1382" s="644">
        <v>2328.36</v>
      </c>
      <c r="L1382" s="644">
        <v>1.777781171260594</v>
      </c>
      <c r="M1382" s="644">
        <v>33262.28571428571</v>
      </c>
      <c r="N1382" s="644"/>
      <c r="O1382" s="644"/>
      <c r="P1382" s="632"/>
      <c r="Q1382" s="645"/>
    </row>
    <row r="1383" spans="1:17" ht="14.4" customHeight="1" x14ac:dyDescent="0.3">
      <c r="A1383" s="626" t="s">
        <v>1925</v>
      </c>
      <c r="B1383" s="627" t="s">
        <v>1424</v>
      </c>
      <c r="C1383" s="627" t="s">
        <v>1425</v>
      </c>
      <c r="D1383" s="627" t="s">
        <v>1445</v>
      </c>
      <c r="E1383" s="627" t="s">
        <v>1437</v>
      </c>
      <c r="F1383" s="644"/>
      <c r="G1383" s="644"/>
      <c r="H1383" s="644"/>
      <c r="I1383" s="644"/>
      <c r="J1383" s="644"/>
      <c r="K1383" s="644"/>
      <c r="L1383" s="644"/>
      <c r="M1383" s="644"/>
      <c r="N1383" s="644">
        <v>1.1499999999999999</v>
      </c>
      <c r="O1383" s="644">
        <v>753.85</v>
      </c>
      <c r="P1383" s="632"/>
      <c r="Q1383" s="645">
        <v>655.52173913043487</v>
      </c>
    </row>
    <row r="1384" spans="1:17" ht="14.4" customHeight="1" x14ac:dyDescent="0.3">
      <c r="A1384" s="626" t="s">
        <v>1925</v>
      </c>
      <c r="B1384" s="627" t="s">
        <v>1424</v>
      </c>
      <c r="C1384" s="627" t="s">
        <v>1425</v>
      </c>
      <c r="D1384" s="627" t="s">
        <v>1446</v>
      </c>
      <c r="E1384" s="627" t="s">
        <v>1437</v>
      </c>
      <c r="F1384" s="644"/>
      <c r="G1384" s="644"/>
      <c r="H1384" s="644"/>
      <c r="I1384" s="644"/>
      <c r="J1384" s="644"/>
      <c r="K1384" s="644"/>
      <c r="L1384" s="644"/>
      <c r="M1384" s="644"/>
      <c r="N1384" s="644">
        <v>0.01</v>
      </c>
      <c r="O1384" s="644">
        <v>162.68</v>
      </c>
      <c r="P1384" s="632"/>
      <c r="Q1384" s="645">
        <v>16268</v>
      </c>
    </row>
    <row r="1385" spans="1:17" ht="14.4" customHeight="1" x14ac:dyDescent="0.3">
      <c r="A1385" s="626" t="s">
        <v>1925</v>
      </c>
      <c r="B1385" s="627" t="s">
        <v>1424</v>
      </c>
      <c r="C1385" s="627" t="s">
        <v>1425</v>
      </c>
      <c r="D1385" s="627" t="s">
        <v>1448</v>
      </c>
      <c r="E1385" s="627" t="s">
        <v>641</v>
      </c>
      <c r="F1385" s="644"/>
      <c r="G1385" s="644"/>
      <c r="H1385" s="644"/>
      <c r="I1385" s="644"/>
      <c r="J1385" s="644"/>
      <c r="K1385" s="644"/>
      <c r="L1385" s="644"/>
      <c r="M1385" s="644"/>
      <c r="N1385" s="644">
        <v>0.33</v>
      </c>
      <c r="O1385" s="644">
        <v>480.67</v>
      </c>
      <c r="P1385" s="632"/>
      <c r="Q1385" s="645">
        <v>1456.5757575757575</v>
      </c>
    </row>
    <row r="1386" spans="1:17" ht="14.4" customHeight="1" x14ac:dyDescent="0.3">
      <c r="A1386" s="626" t="s">
        <v>1925</v>
      </c>
      <c r="B1386" s="627" t="s">
        <v>1424</v>
      </c>
      <c r="C1386" s="627" t="s">
        <v>1425</v>
      </c>
      <c r="D1386" s="627" t="s">
        <v>1450</v>
      </c>
      <c r="E1386" s="627" t="s">
        <v>1440</v>
      </c>
      <c r="F1386" s="644"/>
      <c r="G1386" s="644"/>
      <c r="H1386" s="644"/>
      <c r="I1386" s="644"/>
      <c r="J1386" s="644"/>
      <c r="K1386" s="644"/>
      <c r="L1386" s="644"/>
      <c r="M1386" s="644"/>
      <c r="N1386" s="644">
        <v>0.1</v>
      </c>
      <c r="O1386" s="644">
        <v>53.23</v>
      </c>
      <c r="P1386" s="632"/>
      <c r="Q1386" s="645">
        <v>532.29999999999995</v>
      </c>
    </row>
    <row r="1387" spans="1:17" ht="14.4" customHeight="1" x14ac:dyDescent="0.3">
      <c r="A1387" s="626" t="s">
        <v>1925</v>
      </c>
      <c r="B1387" s="627" t="s">
        <v>1424</v>
      </c>
      <c r="C1387" s="627" t="s">
        <v>1402</v>
      </c>
      <c r="D1387" s="627" t="s">
        <v>1452</v>
      </c>
      <c r="E1387" s="627" t="s">
        <v>1453</v>
      </c>
      <c r="F1387" s="644"/>
      <c r="G1387" s="644"/>
      <c r="H1387" s="644"/>
      <c r="I1387" s="644"/>
      <c r="J1387" s="644">
        <v>1</v>
      </c>
      <c r="K1387" s="644">
        <v>893.9</v>
      </c>
      <c r="L1387" s="644"/>
      <c r="M1387" s="644">
        <v>893.9</v>
      </c>
      <c r="N1387" s="644">
        <v>3</v>
      </c>
      <c r="O1387" s="644">
        <v>2681.7</v>
      </c>
      <c r="P1387" s="632"/>
      <c r="Q1387" s="645">
        <v>893.9</v>
      </c>
    </row>
    <row r="1388" spans="1:17" ht="14.4" customHeight="1" x14ac:dyDescent="0.3">
      <c r="A1388" s="626" t="s">
        <v>1925</v>
      </c>
      <c r="B1388" s="627" t="s">
        <v>1424</v>
      </c>
      <c r="C1388" s="627" t="s">
        <v>1402</v>
      </c>
      <c r="D1388" s="627" t="s">
        <v>1454</v>
      </c>
      <c r="E1388" s="627" t="s">
        <v>1455</v>
      </c>
      <c r="F1388" s="644"/>
      <c r="G1388" s="644"/>
      <c r="H1388" s="644"/>
      <c r="I1388" s="644"/>
      <c r="J1388" s="644"/>
      <c r="K1388" s="644"/>
      <c r="L1388" s="644"/>
      <c r="M1388" s="644"/>
      <c r="N1388" s="644">
        <v>1</v>
      </c>
      <c r="O1388" s="644">
        <v>838.48</v>
      </c>
      <c r="P1388" s="632"/>
      <c r="Q1388" s="645">
        <v>838.48</v>
      </c>
    </row>
    <row r="1389" spans="1:17" ht="14.4" customHeight="1" x14ac:dyDescent="0.3">
      <c r="A1389" s="626" t="s">
        <v>1925</v>
      </c>
      <c r="B1389" s="627" t="s">
        <v>1424</v>
      </c>
      <c r="C1389" s="627" t="s">
        <v>1402</v>
      </c>
      <c r="D1389" s="627" t="s">
        <v>1403</v>
      </c>
      <c r="E1389" s="627" t="s">
        <v>1404</v>
      </c>
      <c r="F1389" s="644"/>
      <c r="G1389" s="644"/>
      <c r="H1389" s="644"/>
      <c r="I1389" s="644"/>
      <c r="J1389" s="644">
        <v>1</v>
      </c>
      <c r="K1389" s="644">
        <v>893.9</v>
      </c>
      <c r="L1389" s="644"/>
      <c r="M1389" s="644">
        <v>893.9</v>
      </c>
      <c r="N1389" s="644"/>
      <c r="O1389" s="644"/>
      <c r="P1389" s="632"/>
      <c r="Q1389" s="645"/>
    </row>
    <row r="1390" spans="1:17" ht="14.4" customHeight="1" x14ac:dyDescent="0.3">
      <c r="A1390" s="626" t="s">
        <v>1925</v>
      </c>
      <c r="B1390" s="627" t="s">
        <v>1424</v>
      </c>
      <c r="C1390" s="627" t="s">
        <v>1402</v>
      </c>
      <c r="D1390" s="627" t="s">
        <v>1405</v>
      </c>
      <c r="E1390" s="627" t="s">
        <v>1406</v>
      </c>
      <c r="F1390" s="644">
        <v>1</v>
      </c>
      <c r="G1390" s="644">
        <v>511</v>
      </c>
      <c r="H1390" s="644">
        <v>1</v>
      </c>
      <c r="I1390" s="644">
        <v>511</v>
      </c>
      <c r="J1390" s="644"/>
      <c r="K1390" s="644"/>
      <c r="L1390" s="644"/>
      <c r="M1390" s="644"/>
      <c r="N1390" s="644"/>
      <c r="O1390" s="644"/>
      <c r="P1390" s="632"/>
      <c r="Q1390" s="645"/>
    </row>
    <row r="1391" spans="1:17" ht="14.4" customHeight="1" x14ac:dyDescent="0.3">
      <c r="A1391" s="626" t="s">
        <v>1925</v>
      </c>
      <c r="B1391" s="627" t="s">
        <v>1424</v>
      </c>
      <c r="C1391" s="627" t="s">
        <v>1402</v>
      </c>
      <c r="D1391" s="627" t="s">
        <v>1458</v>
      </c>
      <c r="E1391" s="627" t="s">
        <v>1459</v>
      </c>
      <c r="F1391" s="644"/>
      <c r="G1391" s="644"/>
      <c r="H1391" s="644"/>
      <c r="I1391" s="644"/>
      <c r="J1391" s="644">
        <v>1</v>
      </c>
      <c r="K1391" s="644">
        <v>1085.2</v>
      </c>
      <c r="L1391" s="644"/>
      <c r="M1391" s="644">
        <v>1085.2</v>
      </c>
      <c r="N1391" s="644">
        <v>1</v>
      </c>
      <c r="O1391" s="644">
        <v>1085.2</v>
      </c>
      <c r="P1391" s="632"/>
      <c r="Q1391" s="645">
        <v>1085.2</v>
      </c>
    </row>
    <row r="1392" spans="1:17" ht="14.4" customHeight="1" x14ac:dyDescent="0.3">
      <c r="A1392" s="626" t="s">
        <v>1925</v>
      </c>
      <c r="B1392" s="627" t="s">
        <v>1424</v>
      </c>
      <c r="C1392" s="627" t="s">
        <v>1407</v>
      </c>
      <c r="D1392" s="627" t="s">
        <v>1464</v>
      </c>
      <c r="E1392" s="627" t="s">
        <v>1465</v>
      </c>
      <c r="F1392" s="644">
        <v>6</v>
      </c>
      <c r="G1392" s="644">
        <v>1278</v>
      </c>
      <c r="H1392" s="644">
        <v>1</v>
      </c>
      <c r="I1392" s="644">
        <v>213</v>
      </c>
      <c r="J1392" s="644">
        <v>9</v>
      </c>
      <c r="K1392" s="644">
        <v>1926</v>
      </c>
      <c r="L1392" s="644">
        <v>1.5070422535211268</v>
      </c>
      <c r="M1392" s="644">
        <v>214</v>
      </c>
      <c r="N1392" s="644">
        <v>8</v>
      </c>
      <c r="O1392" s="644">
        <v>1720</v>
      </c>
      <c r="P1392" s="632">
        <v>1.3458528951486699</v>
      </c>
      <c r="Q1392" s="645">
        <v>215</v>
      </c>
    </row>
    <row r="1393" spans="1:17" ht="14.4" customHeight="1" x14ac:dyDescent="0.3">
      <c r="A1393" s="626" t="s">
        <v>1925</v>
      </c>
      <c r="B1393" s="627" t="s">
        <v>1424</v>
      </c>
      <c r="C1393" s="627" t="s">
        <v>1407</v>
      </c>
      <c r="D1393" s="627" t="s">
        <v>1466</v>
      </c>
      <c r="E1393" s="627" t="s">
        <v>1467</v>
      </c>
      <c r="F1393" s="644"/>
      <c r="G1393" s="644"/>
      <c r="H1393" s="644"/>
      <c r="I1393" s="644"/>
      <c r="J1393" s="644"/>
      <c r="K1393" s="644"/>
      <c r="L1393" s="644"/>
      <c r="M1393" s="644"/>
      <c r="N1393" s="644">
        <v>1</v>
      </c>
      <c r="O1393" s="644">
        <v>156</v>
      </c>
      <c r="P1393" s="632"/>
      <c r="Q1393" s="645">
        <v>156</v>
      </c>
    </row>
    <row r="1394" spans="1:17" ht="14.4" customHeight="1" x14ac:dyDescent="0.3">
      <c r="A1394" s="626" t="s">
        <v>1925</v>
      </c>
      <c r="B1394" s="627" t="s">
        <v>1424</v>
      </c>
      <c r="C1394" s="627" t="s">
        <v>1407</v>
      </c>
      <c r="D1394" s="627" t="s">
        <v>1468</v>
      </c>
      <c r="E1394" s="627" t="s">
        <v>1469</v>
      </c>
      <c r="F1394" s="644">
        <v>2</v>
      </c>
      <c r="G1394" s="644">
        <v>374</v>
      </c>
      <c r="H1394" s="644">
        <v>1</v>
      </c>
      <c r="I1394" s="644">
        <v>187</v>
      </c>
      <c r="J1394" s="644">
        <v>4</v>
      </c>
      <c r="K1394" s="644">
        <v>748</v>
      </c>
      <c r="L1394" s="644">
        <v>2</v>
      </c>
      <c r="M1394" s="644">
        <v>187</v>
      </c>
      <c r="N1394" s="644">
        <v>5</v>
      </c>
      <c r="O1394" s="644">
        <v>940</v>
      </c>
      <c r="P1394" s="632">
        <v>2.5133689839572191</v>
      </c>
      <c r="Q1394" s="645">
        <v>188</v>
      </c>
    </row>
    <row r="1395" spans="1:17" ht="14.4" customHeight="1" x14ac:dyDescent="0.3">
      <c r="A1395" s="626" t="s">
        <v>1925</v>
      </c>
      <c r="B1395" s="627" t="s">
        <v>1424</v>
      </c>
      <c r="C1395" s="627" t="s">
        <v>1407</v>
      </c>
      <c r="D1395" s="627" t="s">
        <v>1470</v>
      </c>
      <c r="E1395" s="627" t="s">
        <v>1471</v>
      </c>
      <c r="F1395" s="644">
        <v>3</v>
      </c>
      <c r="G1395" s="644">
        <v>384</v>
      </c>
      <c r="H1395" s="644">
        <v>1</v>
      </c>
      <c r="I1395" s="644">
        <v>128</v>
      </c>
      <c r="J1395" s="644"/>
      <c r="K1395" s="644"/>
      <c r="L1395" s="644"/>
      <c r="M1395" s="644"/>
      <c r="N1395" s="644">
        <v>1</v>
      </c>
      <c r="O1395" s="644">
        <v>129</v>
      </c>
      <c r="P1395" s="632">
        <v>0.3359375</v>
      </c>
      <c r="Q1395" s="645">
        <v>129</v>
      </c>
    </row>
    <row r="1396" spans="1:17" ht="14.4" customHeight="1" x14ac:dyDescent="0.3">
      <c r="A1396" s="626" t="s">
        <v>1925</v>
      </c>
      <c r="B1396" s="627" t="s">
        <v>1424</v>
      </c>
      <c r="C1396" s="627" t="s">
        <v>1407</v>
      </c>
      <c r="D1396" s="627" t="s">
        <v>1472</v>
      </c>
      <c r="E1396" s="627" t="s">
        <v>1473</v>
      </c>
      <c r="F1396" s="644">
        <v>2</v>
      </c>
      <c r="G1396" s="644">
        <v>446</v>
      </c>
      <c r="H1396" s="644">
        <v>1</v>
      </c>
      <c r="I1396" s="644">
        <v>223</v>
      </c>
      <c r="J1396" s="644">
        <v>2</v>
      </c>
      <c r="K1396" s="644">
        <v>448</v>
      </c>
      <c r="L1396" s="644">
        <v>1.0044843049327354</v>
      </c>
      <c r="M1396" s="644">
        <v>224</v>
      </c>
      <c r="N1396" s="644">
        <v>2</v>
      </c>
      <c r="O1396" s="644">
        <v>450</v>
      </c>
      <c r="P1396" s="632">
        <v>1.0089686098654709</v>
      </c>
      <c r="Q1396" s="645">
        <v>225</v>
      </c>
    </row>
    <row r="1397" spans="1:17" ht="14.4" customHeight="1" x14ac:dyDescent="0.3">
      <c r="A1397" s="626" t="s">
        <v>1925</v>
      </c>
      <c r="B1397" s="627" t="s">
        <v>1424</v>
      </c>
      <c r="C1397" s="627" t="s">
        <v>1407</v>
      </c>
      <c r="D1397" s="627" t="s">
        <v>1478</v>
      </c>
      <c r="E1397" s="627" t="s">
        <v>1479</v>
      </c>
      <c r="F1397" s="644">
        <v>6</v>
      </c>
      <c r="G1397" s="644">
        <v>1350</v>
      </c>
      <c r="H1397" s="644">
        <v>1</v>
      </c>
      <c r="I1397" s="644">
        <v>225</v>
      </c>
      <c r="J1397" s="644">
        <v>8</v>
      </c>
      <c r="K1397" s="644">
        <v>1808</v>
      </c>
      <c r="L1397" s="644">
        <v>1.3392592592592591</v>
      </c>
      <c r="M1397" s="644">
        <v>226</v>
      </c>
      <c r="N1397" s="644">
        <v>1</v>
      </c>
      <c r="O1397" s="644">
        <v>227</v>
      </c>
      <c r="P1397" s="632">
        <v>0.16814814814814816</v>
      </c>
      <c r="Q1397" s="645">
        <v>227</v>
      </c>
    </row>
    <row r="1398" spans="1:17" ht="14.4" customHeight="1" x14ac:dyDescent="0.3">
      <c r="A1398" s="626" t="s">
        <v>1925</v>
      </c>
      <c r="B1398" s="627" t="s">
        <v>1424</v>
      </c>
      <c r="C1398" s="627" t="s">
        <v>1407</v>
      </c>
      <c r="D1398" s="627" t="s">
        <v>1488</v>
      </c>
      <c r="E1398" s="627" t="s">
        <v>1489</v>
      </c>
      <c r="F1398" s="644">
        <v>3</v>
      </c>
      <c r="G1398" s="644">
        <v>1050</v>
      </c>
      <c r="H1398" s="644">
        <v>1</v>
      </c>
      <c r="I1398" s="644">
        <v>350</v>
      </c>
      <c r="J1398" s="644">
        <v>2</v>
      </c>
      <c r="K1398" s="644">
        <v>700</v>
      </c>
      <c r="L1398" s="644">
        <v>0.66666666666666663</v>
      </c>
      <c r="M1398" s="644">
        <v>350</v>
      </c>
      <c r="N1398" s="644">
        <v>3</v>
      </c>
      <c r="O1398" s="644">
        <v>1062</v>
      </c>
      <c r="P1398" s="632">
        <v>1.0114285714285713</v>
      </c>
      <c r="Q1398" s="645">
        <v>354</v>
      </c>
    </row>
    <row r="1399" spans="1:17" ht="14.4" customHeight="1" x14ac:dyDescent="0.3">
      <c r="A1399" s="626" t="s">
        <v>1925</v>
      </c>
      <c r="B1399" s="627" t="s">
        <v>1424</v>
      </c>
      <c r="C1399" s="627" t="s">
        <v>1407</v>
      </c>
      <c r="D1399" s="627" t="s">
        <v>1665</v>
      </c>
      <c r="E1399" s="627" t="s">
        <v>1666</v>
      </c>
      <c r="F1399" s="644">
        <v>1</v>
      </c>
      <c r="G1399" s="644">
        <v>5210</v>
      </c>
      <c r="H1399" s="644">
        <v>1</v>
      </c>
      <c r="I1399" s="644">
        <v>5210</v>
      </c>
      <c r="J1399" s="644">
        <v>1</v>
      </c>
      <c r="K1399" s="644">
        <v>5212</v>
      </c>
      <c r="L1399" s="644">
        <v>1.000383877159309</v>
      </c>
      <c r="M1399" s="644">
        <v>5212</v>
      </c>
      <c r="N1399" s="644"/>
      <c r="O1399" s="644"/>
      <c r="P1399" s="632"/>
      <c r="Q1399" s="645"/>
    </row>
    <row r="1400" spans="1:17" ht="14.4" customHeight="1" x14ac:dyDescent="0.3">
      <c r="A1400" s="626" t="s">
        <v>1925</v>
      </c>
      <c r="B1400" s="627" t="s">
        <v>1424</v>
      </c>
      <c r="C1400" s="627" t="s">
        <v>1407</v>
      </c>
      <c r="D1400" s="627" t="s">
        <v>1496</v>
      </c>
      <c r="E1400" s="627" t="s">
        <v>1497</v>
      </c>
      <c r="F1400" s="644">
        <v>3</v>
      </c>
      <c r="G1400" s="644">
        <v>3882</v>
      </c>
      <c r="H1400" s="644">
        <v>1</v>
      </c>
      <c r="I1400" s="644">
        <v>1294</v>
      </c>
      <c r="J1400" s="644">
        <v>3</v>
      </c>
      <c r="K1400" s="644">
        <v>3882</v>
      </c>
      <c r="L1400" s="644">
        <v>1</v>
      </c>
      <c r="M1400" s="644">
        <v>1294</v>
      </c>
      <c r="N1400" s="644">
        <v>1</v>
      </c>
      <c r="O1400" s="644">
        <v>1297</v>
      </c>
      <c r="P1400" s="632">
        <v>0.33410613086038127</v>
      </c>
      <c r="Q1400" s="645">
        <v>1297</v>
      </c>
    </row>
    <row r="1401" spans="1:17" ht="14.4" customHeight="1" x14ac:dyDescent="0.3">
      <c r="A1401" s="626" t="s">
        <v>1925</v>
      </c>
      <c r="B1401" s="627" t="s">
        <v>1424</v>
      </c>
      <c r="C1401" s="627" t="s">
        <v>1407</v>
      </c>
      <c r="D1401" s="627" t="s">
        <v>1498</v>
      </c>
      <c r="E1401" s="627" t="s">
        <v>1499</v>
      </c>
      <c r="F1401" s="644">
        <v>2</v>
      </c>
      <c r="G1401" s="644">
        <v>2356</v>
      </c>
      <c r="H1401" s="644">
        <v>1</v>
      </c>
      <c r="I1401" s="644">
        <v>1178</v>
      </c>
      <c r="J1401" s="644">
        <v>1</v>
      </c>
      <c r="K1401" s="644">
        <v>1178</v>
      </c>
      <c r="L1401" s="644">
        <v>0.5</v>
      </c>
      <c r="M1401" s="644">
        <v>1178</v>
      </c>
      <c r="N1401" s="644">
        <v>1</v>
      </c>
      <c r="O1401" s="644">
        <v>1180</v>
      </c>
      <c r="P1401" s="632">
        <v>0.50084889643463493</v>
      </c>
      <c r="Q1401" s="645">
        <v>1180</v>
      </c>
    </row>
    <row r="1402" spans="1:17" ht="14.4" customHeight="1" x14ac:dyDescent="0.3">
      <c r="A1402" s="626" t="s">
        <v>1925</v>
      </c>
      <c r="B1402" s="627" t="s">
        <v>1424</v>
      </c>
      <c r="C1402" s="627" t="s">
        <v>1407</v>
      </c>
      <c r="D1402" s="627" t="s">
        <v>1500</v>
      </c>
      <c r="E1402" s="627" t="s">
        <v>1501</v>
      </c>
      <c r="F1402" s="644">
        <v>10</v>
      </c>
      <c r="G1402" s="644">
        <v>51570</v>
      </c>
      <c r="H1402" s="644">
        <v>1</v>
      </c>
      <c r="I1402" s="644">
        <v>5157</v>
      </c>
      <c r="J1402" s="644">
        <v>18</v>
      </c>
      <c r="K1402" s="644">
        <v>92844</v>
      </c>
      <c r="L1402" s="644">
        <v>1.8003490401396161</v>
      </c>
      <c r="M1402" s="644">
        <v>5158</v>
      </c>
      <c r="N1402" s="644">
        <v>10</v>
      </c>
      <c r="O1402" s="644">
        <v>51620</v>
      </c>
      <c r="P1402" s="632">
        <v>1.000969555943378</v>
      </c>
      <c r="Q1402" s="645">
        <v>5162</v>
      </c>
    </row>
    <row r="1403" spans="1:17" ht="14.4" customHeight="1" x14ac:dyDescent="0.3">
      <c r="A1403" s="626" t="s">
        <v>1925</v>
      </c>
      <c r="B1403" s="627" t="s">
        <v>1424</v>
      </c>
      <c r="C1403" s="627" t="s">
        <v>1407</v>
      </c>
      <c r="D1403" s="627" t="s">
        <v>1502</v>
      </c>
      <c r="E1403" s="627" t="s">
        <v>1503</v>
      </c>
      <c r="F1403" s="644">
        <v>1</v>
      </c>
      <c r="G1403" s="644">
        <v>7807</v>
      </c>
      <c r="H1403" s="644">
        <v>1</v>
      </c>
      <c r="I1403" s="644">
        <v>7807</v>
      </c>
      <c r="J1403" s="644"/>
      <c r="K1403" s="644"/>
      <c r="L1403" s="644"/>
      <c r="M1403" s="644"/>
      <c r="N1403" s="644">
        <v>1</v>
      </c>
      <c r="O1403" s="644">
        <v>7816</v>
      </c>
      <c r="P1403" s="632">
        <v>1.0011528115793518</v>
      </c>
      <c r="Q1403" s="645">
        <v>7816</v>
      </c>
    </row>
    <row r="1404" spans="1:17" ht="14.4" customHeight="1" x14ac:dyDescent="0.3">
      <c r="A1404" s="626" t="s">
        <v>1925</v>
      </c>
      <c r="B1404" s="627" t="s">
        <v>1424</v>
      </c>
      <c r="C1404" s="627" t="s">
        <v>1407</v>
      </c>
      <c r="D1404" s="627" t="s">
        <v>1508</v>
      </c>
      <c r="E1404" s="627" t="s">
        <v>1509</v>
      </c>
      <c r="F1404" s="644">
        <v>148</v>
      </c>
      <c r="G1404" s="644">
        <v>26196</v>
      </c>
      <c r="H1404" s="644">
        <v>1</v>
      </c>
      <c r="I1404" s="644">
        <v>177</v>
      </c>
      <c r="J1404" s="644">
        <v>131</v>
      </c>
      <c r="K1404" s="644">
        <v>23318</v>
      </c>
      <c r="L1404" s="644">
        <v>0.89013589861047493</v>
      </c>
      <c r="M1404" s="644">
        <v>178</v>
      </c>
      <c r="N1404" s="644">
        <v>107</v>
      </c>
      <c r="O1404" s="644">
        <v>19153</v>
      </c>
      <c r="P1404" s="632">
        <v>0.73114215910826086</v>
      </c>
      <c r="Q1404" s="645">
        <v>179</v>
      </c>
    </row>
    <row r="1405" spans="1:17" ht="14.4" customHeight="1" x14ac:dyDescent="0.3">
      <c r="A1405" s="626" t="s">
        <v>1925</v>
      </c>
      <c r="B1405" s="627" t="s">
        <v>1424</v>
      </c>
      <c r="C1405" s="627" t="s">
        <v>1407</v>
      </c>
      <c r="D1405" s="627" t="s">
        <v>1510</v>
      </c>
      <c r="E1405" s="627" t="s">
        <v>1511</v>
      </c>
      <c r="F1405" s="644">
        <v>32</v>
      </c>
      <c r="G1405" s="644">
        <v>65568</v>
      </c>
      <c r="H1405" s="644">
        <v>1</v>
      </c>
      <c r="I1405" s="644">
        <v>2049</v>
      </c>
      <c r="J1405" s="644">
        <v>18</v>
      </c>
      <c r="K1405" s="644">
        <v>36900</v>
      </c>
      <c r="L1405" s="644">
        <v>0.5627745241581259</v>
      </c>
      <c r="M1405" s="644">
        <v>2050</v>
      </c>
      <c r="N1405" s="644">
        <v>34</v>
      </c>
      <c r="O1405" s="644">
        <v>69802</v>
      </c>
      <c r="P1405" s="632">
        <v>1.0645741825280626</v>
      </c>
      <c r="Q1405" s="645">
        <v>2053</v>
      </c>
    </row>
    <row r="1406" spans="1:17" ht="14.4" customHeight="1" x14ac:dyDescent="0.3">
      <c r="A1406" s="626" t="s">
        <v>1925</v>
      </c>
      <c r="B1406" s="627" t="s">
        <v>1424</v>
      </c>
      <c r="C1406" s="627" t="s">
        <v>1407</v>
      </c>
      <c r="D1406" s="627" t="s">
        <v>1516</v>
      </c>
      <c r="E1406" s="627" t="s">
        <v>1517</v>
      </c>
      <c r="F1406" s="644">
        <v>6</v>
      </c>
      <c r="G1406" s="644">
        <v>16422</v>
      </c>
      <c r="H1406" s="644">
        <v>1</v>
      </c>
      <c r="I1406" s="644">
        <v>2737</v>
      </c>
      <c r="J1406" s="644">
        <v>6</v>
      </c>
      <c r="K1406" s="644">
        <v>16422</v>
      </c>
      <c r="L1406" s="644">
        <v>1</v>
      </c>
      <c r="M1406" s="644">
        <v>2737</v>
      </c>
      <c r="N1406" s="644">
        <v>5</v>
      </c>
      <c r="O1406" s="644">
        <v>13700</v>
      </c>
      <c r="P1406" s="632">
        <v>0.83424674217513095</v>
      </c>
      <c r="Q1406" s="645">
        <v>2740</v>
      </c>
    </row>
    <row r="1407" spans="1:17" ht="14.4" customHeight="1" x14ac:dyDescent="0.3">
      <c r="A1407" s="626" t="s">
        <v>1925</v>
      </c>
      <c r="B1407" s="627" t="s">
        <v>1424</v>
      </c>
      <c r="C1407" s="627" t="s">
        <v>1407</v>
      </c>
      <c r="D1407" s="627" t="s">
        <v>1518</v>
      </c>
      <c r="E1407" s="627" t="s">
        <v>1519</v>
      </c>
      <c r="F1407" s="644">
        <v>2</v>
      </c>
      <c r="G1407" s="644">
        <v>10538</v>
      </c>
      <c r="H1407" s="644">
        <v>1</v>
      </c>
      <c r="I1407" s="644">
        <v>5269</v>
      </c>
      <c r="J1407" s="644">
        <v>2</v>
      </c>
      <c r="K1407" s="644">
        <v>10540</v>
      </c>
      <c r="L1407" s="644">
        <v>1.0001897893338394</v>
      </c>
      <c r="M1407" s="644">
        <v>5270</v>
      </c>
      <c r="N1407" s="644"/>
      <c r="O1407" s="644"/>
      <c r="P1407" s="632"/>
      <c r="Q1407" s="645"/>
    </row>
    <row r="1408" spans="1:17" ht="14.4" customHeight="1" x14ac:dyDescent="0.3">
      <c r="A1408" s="626" t="s">
        <v>1925</v>
      </c>
      <c r="B1408" s="627" t="s">
        <v>1424</v>
      </c>
      <c r="C1408" s="627" t="s">
        <v>1407</v>
      </c>
      <c r="D1408" s="627" t="s">
        <v>1526</v>
      </c>
      <c r="E1408" s="627" t="s">
        <v>1527</v>
      </c>
      <c r="F1408" s="644">
        <v>1</v>
      </c>
      <c r="G1408" s="644">
        <v>155</v>
      </c>
      <c r="H1408" s="644">
        <v>1</v>
      </c>
      <c r="I1408" s="644">
        <v>155</v>
      </c>
      <c r="J1408" s="644"/>
      <c r="K1408" s="644"/>
      <c r="L1408" s="644"/>
      <c r="M1408" s="644"/>
      <c r="N1408" s="644"/>
      <c r="O1408" s="644"/>
      <c r="P1408" s="632"/>
      <c r="Q1408" s="645"/>
    </row>
    <row r="1409" spans="1:17" ht="14.4" customHeight="1" x14ac:dyDescent="0.3">
      <c r="A1409" s="626" t="s">
        <v>1925</v>
      </c>
      <c r="B1409" s="627" t="s">
        <v>1424</v>
      </c>
      <c r="C1409" s="627" t="s">
        <v>1407</v>
      </c>
      <c r="D1409" s="627" t="s">
        <v>1530</v>
      </c>
      <c r="E1409" s="627" t="s">
        <v>1531</v>
      </c>
      <c r="F1409" s="644">
        <v>8</v>
      </c>
      <c r="G1409" s="644">
        <v>1632</v>
      </c>
      <c r="H1409" s="644">
        <v>1</v>
      </c>
      <c r="I1409" s="644">
        <v>204</v>
      </c>
      <c r="J1409" s="644">
        <v>2</v>
      </c>
      <c r="K1409" s="644">
        <v>410</v>
      </c>
      <c r="L1409" s="644">
        <v>0.25122549019607843</v>
      </c>
      <c r="M1409" s="644">
        <v>205</v>
      </c>
      <c r="N1409" s="644"/>
      <c r="O1409" s="644"/>
      <c r="P1409" s="632"/>
      <c r="Q1409" s="645"/>
    </row>
    <row r="1410" spans="1:17" ht="14.4" customHeight="1" x14ac:dyDescent="0.3">
      <c r="A1410" s="626" t="s">
        <v>1925</v>
      </c>
      <c r="B1410" s="627" t="s">
        <v>1424</v>
      </c>
      <c r="C1410" s="627" t="s">
        <v>1407</v>
      </c>
      <c r="D1410" s="627" t="s">
        <v>1536</v>
      </c>
      <c r="E1410" s="627" t="s">
        <v>1537</v>
      </c>
      <c r="F1410" s="644"/>
      <c r="G1410" s="644"/>
      <c r="H1410" s="644"/>
      <c r="I1410" s="644"/>
      <c r="J1410" s="644">
        <v>1</v>
      </c>
      <c r="K1410" s="644">
        <v>163</v>
      </c>
      <c r="L1410" s="644"/>
      <c r="M1410" s="644">
        <v>163</v>
      </c>
      <c r="N1410" s="644"/>
      <c r="O1410" s="644"/>
      <c r="P1410" s="632"/>
      <c r="Q1410" s="645"/>
    </row>
    <row r="1411" spans="1:17" ht="14.4" customHeight="1" x14ac:dyDescent="0.3">
      <c r="A1411" s="626" t="s">
        <v>1925</v>
      </c>
      <c r="B1411" s="627" t="s">
        <v>1424</v>
      </c>
      <c r="C1411" s="627" t="s">
        <v>1407</v>
      </c>
      <c r="D1411" s="627" t="s">
        <v>1540</v>
      </c>
      <c r="E1411" s="627" t="s">
        <v>1541</v>
      </c>
      <c r="F1411" s="644">
        <v>5</v>
      </c>
      <c r="G1411" s="644">
        <v>10775</v>
      </c>
      <c r="H1411" s="644">
        <v>1</v>
      </c>
      <c r="I1411" s="644">
        <v>2155</v>
      </c>
      <c r="J1411" s="644">
        <v>7</v>
      </c>
      <c r="K1411" s="644">
        <v>15092</v>
      </c>
      <c r="L1411" s="644">
        <v>1.4006496519721578</v>
      </c>
      <c r="M1411" s="644">
        <v>2156</v>
      </c>
      <c r="N1411" s="644">
        <v>6</v>
      </c>
      <c r="O1411" s="644">
        <v>12954</v>
      </c>
      <c r="P1411" s="632">
        <v>1.2022273781902553</v>
      </c>
      <c r="Q1411" s="645">
        <v>2159</v>
      </c>
    </row>
    <row r="1412" spans="1:17" ht="14.4" customHeight="1" x14ac:dyDescent="0.3">
      <c r="A1412" s="626" t="s">
        <v>1925</v>
      </c>
      <c r="B1412" s="627" t="s">
        <v>1424</v>
      </c>
      <c r="C1412" s="627" t="s">
        <v>1407</v>
      </c>
      <c r="D1412" s="627" t="s">
        <v>1542</v>
      </c>
      <c r="E1412" s="627" t="s">
        <v>1543</v>
      </c>
      <c r="F1412" s="644"/>
      <c r="G1412" s="644"/>
      <c r="H1412" s="644"/>
      <c r="I1412" s="644"/>
      <c r="J1412" s="644"/>
      <c r="K1412" s="644"/>
      <c r="L1412" s="644"/>
      <c r="M1412" s="644"/>
      <c r="N1412" s="644">
        <v>1</v>
      </c>
      <c r="O1412" s="644">
        <v>164</v>
      </c>
      <c r="P1412" s="632"/>
      <c r="Q1412" s="645">
        <v>164</v>
      </c>
    </row>
    <row r="1413" spans="1:17" ht="14.4" customHeight="1" x14ac:dyDescent="0.3">
      <c r="A1413" s="626" t="s">
        <v>1925</v>
      </c>
      <c r="B1413" s="627" t="s">
        <v>1424</v>
      </c>
      <c r="C1413" s="627" t="s">
        <v>1407</v>
      </c>
      <c r="D1413" s="627" t="s">
        <v>1546</v>
      </c>
      <c r="E1413" s="627" t="s">
        <v>1547</v>
      </c>
      <c r="F1413" s="644">
        <v>4</v>
      </c>
      <c r="G1413" s="644">
        <v>33840</v>
      </c>
      <c r="H1413" s="644">
        <v>1</v>
      </c>
      <c r="I1413" s="644">
        <v>8460</v>
      </c>
      <c r="J1413" s="644"/>
      <c r="K1413" s="644"/>
      <c r="L1413" s="644"/>
      <c r="M1413" s="644"/>
      <c r="N1413" s="644"/>
      <c r="O1413" s="644"/>
      <c r="P1413" s="632"/>
      <c r="Q1413" s="645"/>
    </row>
    <row r="1414" spans="1:17" ht="14.4" customHeight="1" x14ac:dyDescent="0.3">
      <c r="A1414" s="626" t="s">
        <v>1925</v>
      </c>
      <c r="B1414" s="627" t="s">
        <v>1424</v>
      </c>
      <c r="C1414" s="627" t="s">
        <v>1407</v>
      </c>
      <c r="D1414" s="627" t="s">
        <v>1556</v>
      </c>
      <c r="E1414" s="627" t="s">
        <v>1557</v>
      </c>
      <c r="F1414" s="644">
        <v>2</v>
      </c>
      <c r="G1414" s="644">
        <v>704</v>
      </c>
      <c r="H1414" s="644">
        <v>1</v>
      </c>
      <c r="I1414" s="644">
        <v>352</v>
      </c>
      <c r="J1414" s="644">
        <v>4</v>
      </c>
      <c r="K1414" s="644">
        <v>1412</v>
      </c>
      <c r="L1414" s="644">
        <v>2.0056818181818183</v>
      </c>
      <c r="M1414" s="644">
        <v>353</v>
      </c>
      <c r="N1414" s="644"/>
      <c r="O1414" s="644"/>
      <c r="P1414" s="632"/>
      <c r="Q1414" s="645"/>
    </row>
    <row r="1415" spans="1:17" ht="14.4" customHeight="1" x14ac:dyDescent="0.3">
      <c r="A1415" s="626" t="s">
        <v>1926</v>
      </c>
      <c r="B1415" s="627" t="s">
        <v>1424</v>
      </c>
      <c r="C1415" s="627" t="s">
        <v>1425</v>
      </c>
      <c r="D1415" s="627" t="s">
        <v>1426</v>
      </c>
      <c r="E1415" s="627" t="s">
        <v>575</v>
      </c>
      <c r="F1415" s="644">
        <v>0</v>
      </c>
      <c r="G1415" s="644">
        <v>0</v>
      </c>
      <c r="H1415" s="644"/>
      <c r="I1415" s="644"/>
      <c r="J1415" s="644"/>
      <c r="K1415" s="644"/>
      <c r="L1415" s="644"/>
      <c r="M1415" s="644"/>
      <c r="N1415" s="644"/>
      <c r="O1415" s="644"/>
      <c r="P1415" s="632"/>
      <c r="Q1415" s="645"/>
    </row>
    <row r="1416" spans="1:17" ht="14.4" customHeight="1" x14ac:dyDescent="0.3">
      <c r="A1416" s="626" t="s">
        <v>1926</v>
      </c>
      <c r="B1416" s="627" t="s">
        <v>1424</v>
      </c>
      <c r="C1416" s="627" t="s">
        <v>1425</v>
      </c>
      <c r="D1416" s="627" t="s">
        <v>1428</v>
      </c>
      <c r="E1416" s="627" t="s">
        <v>641</v>
      </c>
      <c r="F1416" s="644"/>
      <c r="G1416" s="644"/>
      <c r="H1416" s="644"/>
      <c r="I1416" s="644"/>
      <c r="J1416" s="644">
        <v>1.34</v>
      </c>
      <c r="K1416" s="644">
        <v>3471.3</v>
      </c>
      <c r="L1416" s="644"/>
      <c r="M1416" s="644">
        <v>2590.5223880597014</v>
      </c>
      <c r="N1416" s="644"/>
      <c r="O1416" s="644"/>
      <c r="P1416" s="632"/>
      <c r="Q1416" s="645"/>
    </row>
    <row r="1417" spans="1:17" ht="14.4" customHeight="1" x14ac:dyDescent="0.3">
      <c r="A1417" s="626" t="s">
        <v>1926</v>
      </c>
      <c r="B1417" s="627" t="s">
        <v>1424</v>
      </c>
      <c r="C1417" s="627" t="s">
        <v>1425</v>
      </c>
      <c r="D1417" s="627" t="s">
        <v>1432</v>
      </c>
      <c r="E1417" s="627" t="s">
        <v>656</v>
      </c>
      <c r="F1417" s="644">
        <v>0.11</v>
      </c>
      <c r="G1417" s="644">
        <v>1087.67</v>
      </c>
      <c r="H1417" s="644">
        <v>1</v>
      </c>
      <c r="I1417" s="644">
        <v>9887.9090909090919</v>
      </c>
      <c r="J1417" s="644">
        <v>0.18</v>
      </c>
      <c r="K1417" s="644">
        <v>1779.82</v>
      </c>
      <c r="L1417" s="644">
        <v>1.6363602931036065</v>
      </c>
      <c r="M1417" s="644">
        <v>9887.8888888888887</v>
      </c>
      <c r="N1417" s="644">
        <v>7.0000000000000007E-2</v>
      </c>
      <c r="O1417" s="644">
        <v>612.44000000000005</v>
      </c>
      <c r="P1417" s="632">
        <v>0.56307519744040013</v>
      </c>
      <c r="Q1417" s="645">
        <v>8749.1428571428569</v>
      </c>
    </row>
    <row r="1418" spans="1:17" ht="14.4" customHeight="1" x14ac:dyDescent="0.3">
      <c r="A1418" s="626" t="s">
        <v>1926</v>
      </c>
      <c r="B1418" s="627" t="s">
        <v>1424</v>
      </c>
      <c r="C1418" s="627" t="s">
        <v>1425</v>
      </c>
      <c r="D1418" s="627" t="s">
        <v>1434</v>
      </c>
      <c r="E1418" s="627" t="s">
        <v>565</v>
      </c>
      <c r="F1418" s="644">
        <v>1</v>
      </c>
      <c r="G1418" s="644">
        <v>843.46</v>
      </c>
      <c r="H1418" s="644">
        <v>1</v>
      </c>
      <c r="I1418" s="644">
        <v>843.46</v>
      </c>
      <c r="J1418" s="644"/>
      <c r="K1418" s="644"/>
      <c r="L1418" s="644"/>
      <c r="M1418" s="644"/>
      <c r="N1418" s="644"/>
      <c r="O1418" s="644"/>
      <c r="P1418" s="632"/>
      <c r="Q1418" s="645"/>
    </row>
    <row r="1419" spans="1:17" ht="14.4" customHeight="1" x14ac:dyDescent="0.3">
      <c r="A1419" s="626" t="s">
        <v>1926</v>
      </c>
      <c r="B1419" s="627" t="s">
        <v>1424</v>
      </c>
      <c r="C1419" s="627" t="s">
        <v>1425</v>
      </c>
      <c r="D1419" s="627" t="s">
        <v>1438</v>
      </c>
      <c r="E1419" s="627" t="s">
        <v>1437</v>
      </c>
      <c r="F1419" s="644">
        <v>7.0000000000000007E-2</v>
      </c>
      <c r="G1419" s="644">
        <v>636.66</v>
      </c>
      <c r="H1419" s="644">
        <v>1</v>
      </c>
      <c r="I1419" s="644">
        <v>9095.1428571428551</v>
      </c>
      <c r="J1419" s="644"/>
      <c r="K1419" s="644"/>
      <c r="L1419" s="644"/>
      <c r="M1419" s="644"/>
      <c r="N1419" s="644"/>
      <c r="O1419" s="644"/>
      <c r="P1419" s="632"/>
      <c r="Q1419" s="645"/>
    </row>
    <row r="1420" spans="1:17" ht="14.4" customHeight="1" x14ac:dyDescent="0.3">
      <c r="A1420" s="626" t="s">
        <v>1926</v>
      </c>
      <c r="B1420" s="627" t="s">
        <v>1424</v>
      </c>
      <c r="C1420" s="627" t="s">
        <v>1425</v>
      </c>
      <c r="D1420" s="627" t="s">
        <v>1441</v>
      </c>
      <c r="E1420" s="627" t="s">
        <v>1437</v>
      </c>
      <c r="F1420" s="644"/>
      <c r="G1420" s="644"/>
      <c r="H1420" s="644"/>
      <c r="I1420" s="644"/>
      <c r="J1420" s="644">
        <v>1.1499999999999999</v>
      </c>
      <c r="K1420" s="644">
        <v>2091.9</v>
      </c>
      <c r="L1420" s="644"/>
      <c r="M1420" s="644">
        <v>1819.0434782608697</v>
      </c>
      <c r="N1420" s="644"/>
      <c r="O1420" s="644"/>
      <c r="P1420" s="632"/>
      <c r="Q1420" s="645"/>
    </row>
    <row r="1421" spans="1:17" ht="14.4" customHeight="1" x14ac:dyDescent="0.3">
      <c r="A1421" s="626" t="s">
        <v>1926</v>
      </c>
      <c r="B1421" s="627" t="s">
        <v>1424</v>
      </c>
      <c r="C1421" s="627" t="s">
        <v>1425</v>
      </c>
      <c r="D1421" s="627" t="s">
        <v>1444</v>
      </c>
      <c r="E1421" s="627" t="s">
        <v>1437</v>
      </c>
      <c r="F1421" s="644">
        <v>0.06</v>
      </c>
      <c r="G1421" s="644">
        <v>2037.31</v>
      </c>
      <c r="H1421" s="644">
        <v>1</v>
      </c>
      <c r="I1421" s="644">
        <v>33955.166666666664</v>
      </c>
      <c r="J1421" s="644">
        <v>6.0000000000000005E-2</v>
      </c>
      <c r="K1421" s="644">
        <v>2219.2199999999998</v>
      </c>
      <c r="L1421" s="644">
        <v>1.0892893079600061</v>
      </c>
      <c r="M1421" s="644">
        <v>36986.999999999993</v>
      </c>
      <c r="N1421" s="644"/>
      <c r="O1421" s="644"/>
      <c r="P1421" s="632"/>
      <c r="Q1421" s="645"/>
    </row>
    <row r="1422" spans="1:17" ht="14.4" customHeight="1" x14ac:dyDescent="0.3">
      <c r="A1422" s="626" t="s">
        <v>1926</v>
      </c>
      <c r="B1422" s="627" t="s">
        <v>1424</v>
      </c>
      <c r="C1422" s="627" t="s">
        <v>1425</v>
      </c>
      <c r="D1422" s="627" t="s">
        <v>1445</v>
      </c>
      <c r="E1422" s="627" t="s">
        <v>1437</v>
      </c>
      <c r="F1422" s="644"/>
      <c r="G1422" s="644"/>
      <c r="H1422" s="644"/>
      <c r="I1422" s="644"/>
      <c r="J1422" s="644"/>
      <c r="K1422" s="644"/>
      <c r="L1422" s="644"/>
      <c r="M1422" s="644"/>
      <c r="N1422" s="644">
        <v>1.3</v>
      </c>
      <c r="O1422" s="644">
        <v>852.18</v>
      </c>
      <c r="P1422" s="632"/>
      <c r="Q1422" s="645">
        <v>655.52307692307681</v>
      </c>
    </row>
    <row r="1423" spans="1:17" ht="14.4" customHeight="1" x14ac:dyDescent="0.3">
      <c r="A1423" s="626" t="s">
        <v>1926</v>
      </c>
      <c r="B1423" s="627" t="s">
        <v>1424</v>
      </c>
      <c r="C1423" s="627" t="s">
        <v>1425</v>
      </c>
      <c r="D1423" s="627" t="s">
        <v>1446</v>
      </c>
      <c r="E1423" s="627" t="s">
        <v>1437</v>
      </c>
      <c r="F1423" s="644"/>
      <c r="G1423" s="644"/>
      <c r="H1423" s="644"/>
      <c r="I1423" s="644"/>
      <c r="J1423" s="644"/>
      <c r="K1423" s="644"/>
      <c r="L1423" s="644"/>
      <c r="M1423" s="644"/>
      <c r="N1423" s="644">
        <v>0.02</v>
      </c>
      <c r="O1423" s="644">
        <v>224.56</v>
      </c>
      <c r="P1423" s="632"/>
      <c r="Q1423" s="645">
        <v>11228</v>
      </c>
    </row>
    <row r="1424" spans="1:17" ht="14.4" customHeight="1" x14ac:dyDescent="0.3">
      <c r="A1424" s="626" t="s">
        <v>1926</v>
      </c>
      <c r="B1424" s="627" t="s">
        <v>1424</v>
      </c>
      <c r="C1424" s="627" t="s">
        <v>1402</v>
      </c>
      <c r="D1424" s="627" t="s">
        <v>1589</v>
      </c>
      <c r="E1424" s="627" t="s">
        <v>1588</v>
      </c>
      <c r="F1424" s="644"/>
      <c r="G1424" s="644"/>
      <c r="H1424" s="644"/>
      <c r="I1424" s="644"/>
      <c r="J1424" s="644">
        <v>1</v>
      </c>
      <c r="K1424" s="644">
        <v>1601.95</v>
      </c>
      <c r="L1424" s="644"/>
      <c r="M1424" s="644">
        <v>1601.95</v>
      </c>
      <c r="N1424" s="644"/>
      <c r="O1424" s="644"/>
      <c r="P1424" s="632"/>
      <c r="Q1424" s="645"/>
    </row>
    <row r="1425" spans="1:17" ht="14.4" customHeight="1" x14ac:dyDescent="0.3">
      <c r="A1425" s="626" t="s">
        <v>1926</v>
      </c>
      <c r="B1425" s="627" t="s">
        <v>1424</v>
      </c>
      <c r="C1425" s="627" t="s">
        <v>1402</v>
      </c>
      <c r="D1425" s="627" t="s">
        <v>1591</v>
      </c>
      <c r="E1425" s="627" t="s">
        <v>1592</v>
      </c>
      <c r="F1425" s="644"/>
      <c r="G1425" s="644"/>
      <c r="H1425" s="644"/>
      <c r="I1425" s="644"/>
      <c r="J1425" s="644">
        <v>1</v>
      </c>
      <c r="K1425" s="644">
        <v>939.14</v>
      </c>
      <c r="L1425" s="644"/>
      <c r="M1425" s="644">
        <v>939.14</v>
      </c>
      <c r="N1425" s="644"/>
      <c r="O1425" s="644"/>
      <c r="P1425" s="632"/>
      <c r="Q1425" s="645"/>
    </row>
    <row r="1426" spans="1:17" ht="14.4" customHeight="1" x14ac:dyDescent="0.3">
      <c r="A1426" s="626" t="s">
        <v>1926</v>
      </c>
      <c r="B1426" s="627" t="s">
        <v>1424</v>
      </c>
      <c r="C1426" s="627" t="s">
        <v>1402</v>
      </c>
      <c r="D1426" s="627" t="s">
        <v>1604</v>
      </c>
      <c r="E1426" s="627" t="s">
        <v>1605</v>
      </c>
      <c r="F1426" s="644"/>
      <c r="G1426" s="644"/>
      <c r="H1426" s="644"/>
      <c r="I1426" s="644"/>
      <c r="J1426" s="644">
        <v>1</v>
      </c>
      <c r="K1426" s="644">
        <v>7650</v>
      </c>
      <c r="L1426" s="644"/>
      <c r="M1426" s="644">
        <v>7650</v>
      </c>
      <c r="N1426" s="644"/>
      <c r="O1426" s="644"/>
      <c r="P1426" s="632"/>
      <c r="Q1426" s="645"/>
    </row>
    <row r="1427" spans="1:17" ht="14.4" customHeight="1" x14ac:dyDescent="0.3">
      <c r="A1427" s="626" t="s">
        <v>1926</v>
      </c>
      <c r="B1427" s="627" t="s">
        <v>1424</v>
      </c>
      <c r="C1427" s="627" t="s">
        <v>1402</v>
      </c>
      <c r="D1427" s="627" t="s">
        <v>1612</v>
      </c>
      <c r="E1427" s="627" t="s">
        <v>1613</v>
      </c>
      <c r="F1427" s="644"/>
      <c r="G1427" s="644"/>
      <c r="H1427" s="644"/>
      <c r="I1427" s="644"/>
      <c r="J1427" s="644">
        <v>1</v>
      </c>
      <c r="K1427" s="644">
        <v>750.76</v>
      </c>
      <c r="L1427" s="644"/>
      <c r="M1427" s="644">
        <v>750.76</v>
      </c>
      <c r="N1427" s="644"/>
      <c r="O1427" s="644"/>
      <c r="P1427" s="632"/>
      <c r="Q1427" s="645"/>
    </row>
    <row r="1428" spans="1:17" ht="14.4" customHeight="1" x14ac:dyDescent="0.3">
      <c r="A1428" s="626" t="s">
        <v>1926</v>
      </c>
      <c r="B1428" s="627" t="s">
        <v>1424</v>
      </c>
      <c r="C1428" s="627" t="s">
        <v>1402</v>
      </c>
      <c r="D1428" s="627" t="s">
        <v>1627</v>
      </c>
      <c r="E1428" s="627" t="s">
        <v>1628</v>
      </c>
      <c r="F1428" s="644"/>
      <c r="G1428" s="644"/>
      <c r="H1428" s="644"/>
      <c r="I1428" s="644"/>
      <c r="J1428" s="644">
        <v>1</v>
      </c>
      <c r="K1428" s="644">
        <v>1086.17</v>
      </c>
      <c r="L1428" s="644"/>
      <c r="M1428" s="644">
        <v>1086.17</v>
      </c>
      <c r="N1428" s="644"/>
      <c r="O1428" s="644"/>
      <c r="P1428" s="632"/>
      <c r="Q1428" s="645"/>
    </row>
    <row r="1429" spans="1:17" ht="14.4" customHeight="1" x14ac:dyDescent="0.3">
      <c r="A1429" s="626" t="s">
        <v>1926</v>
      </c>
      <c r="B1429" s="627" t="s">
        <v>1424</v>
      </c>
      <c r="C1429" s="627" t="s">
        <v>1407</v>
      </c>
      <c r="D1429" s="627" t="s">
        <v>1464</v>
      </c>
      <c r="E1429" s="627" t="s">
        <v>1465</v>
      </c>
      <c r="F1429" s="644">
        <v>4</v>
      </c>
      <c r="G1429" s="644">
        <v>852</v>
      </c>
      <c r="H1429" s="644">
        <v>1</v>
      </c>
      <c r="I1429" s="644">
        <v>213</v>
      </c>
      <c r="J1429" s="644">
        <v>1</v>
      </c>
      <c r="K1429" s="644">
        <v>214</v>
      </c>
      <c r="L1429" s="644">
        <v>0.25117370892018781</v>
      </c>
      <c r="M1429" s="644">
        <v>214</v>
      </c>
      <c r="N1429" s="644">
        <v>2</v>
      </c>
      <c r="O1429" s="644">
        <v>430</v>
      </c>
      <c r="P1429" s="632">
        <v>0.50469483568075113</v>
      </c>
      <c r="Q1429" s="645">
        <v>215</v>
      </c>
    </row>
    <row r="1430" spans="1:17" ht="14.4" customHeight="1" x14ac:dyDescent="0.3">
      <c r="A1430" s="626" t="s">
        <v>1926</v>
      </c>
      <c r="B1430" s="627" t="s">
        <v>1424</v>
      </c>
      <c r="C1430" s="627" t="s">
        <v>1407</v>
      </c>
      <c r="D1430" s="627" t="s">
        <v>1472</v>
      </c>
      <c r="E1430" s="627" t="s">
        <v>1473</v>
      </c>
      <c r="F1430" s="644">
        <v>1</v>
      </c>
      <c r="G1430" s="644">
        <v>223</v>
      </c>
      <c r="H1430" s="644">
        <v>1</v>
      </c>
      <c r="I1430" s="644">
        <v>223</v>
      </c>
      <c r="J1430" s="644"/>
      <c r="K1430" s="644"/>
      <c r="L1430" s="644"/>
      <c r="M1430" s="644"/>
      <c r="N1430" s="644">
        <v>2</v>
      </c>
      <c r="O1430" s="644">
        <v>450</v>
      </c>
      <c r="P1430" s="632">
        <v>2.0179372197309418</v>
      </c>
      <c r="Q1430" s="645">
        <v>225</v>
      </c>
    </row>
    <row r="1431" spans="1:17" ht="14.4" customHeight="1" x14ac:dyDescent="0.3">
      <c r="A1431" s="626" t="s">
        <v>1926</v>
      </c>
      <c r="B1431" s="627" t="s">
        <v>1424</v>
      </c>
      <c r="C1431" s="627" t="s">
        <v>1407</v>
      </c>
      <c r="D1431" s="627" t="s">
        <v>1478</v>
      </c>
      <c r="E1431" s="627" t="s">
        <v>1479</v>
      </c>
      <c r="F1431" s="644">
        <v>2</v>
      </c>
      <c r="G1431" s="644">
        <v>450</v>
      </c>
      <c r="H1431" s="644">
        <v>1</v>
      </c>
      <c r="I1431" s="644">
        <v>225</v>
      </c>
      <c r="J1431" s="644">
        <v>1</v>
      </c>
      <c r="K1431" s="644">
        <v>226</v>
      </c>
      <c r="L1431" s="644">
        <v>0.50222222222222224</v>
      </c>
      <c r="M1431" s="644">
        <v>226</v>
      </c>
      <c r="N1431" s="644">
        <v>1</v>
      </c>
      <c r="O1431" s="644">
        <v>227</v>
      </c>
      <c r="P1431" s="632">
        <v>0.50444444444444447</v>
      </c>
      <c r="Q1431" s="645">
        <v>227</v>
      </c>
    </row>
    <row r="1432" spans="1:17" ht="14.4" customHeight="1" x14ac:dyDescent="0.3">
      <c r="A1432" s="626" t="s">
        <v>1926</v>
      </c>
      <c r="B1432" s="627" t="s">
        <v>1424</v>
      </c>
      <c r="C1432" s="627" t="s">
        <v>1407</v>
      </c>
      <c r="D1432" s="627" t="s">
        <v>1663</v>
      </c>
      <c r="E1432" s="627" t="s">
        <v>1664</v>
      </c>
      <c r="F1432" s="644"/>
      <c r="G1432" s="644"/>
      <c r="H1432" s="644"/>
      <c r="I1432" s="644"/>
      <c r="J1432" s="644">
        <v>1</v>
      </c>
      <c r="K1432" s="644">
        <v>3862</v>
      </c>
      <c r="L1432" s="644"/>
      <c r="M1432" s="644">
        <v>3862</v>
      </c>
      <c r="N1432" s="644"/>
      <c r="O1432" s="644"/>
      <c r="P1432" s="632"/>
      <c r="Q1432" s="645"/>
    </row>
    <row r="1433" spans="1:17" ht="14.4" customHeight="1" x14ac:dyDescent="0.3">
      <c r="A1433" s="626" t="s">
        <v>1926</v>
      </c>
      <c r="B1433" s="627" t="s">
        <v>1424</v>
      </c>
      <c r="C1433" s="627" t="s">
        <v>1407</v>
      </c>
      <c r="D1433" s="627" t="s">
        <v>1667</v>
      </c>
      <c r="E1433" s="627" t="s">
        <v>1668</v>
      </c>
      <c r="F1433" s="644"/>
      <c r="G1433" s="644"/>
      <c r="H1433" s="644"/>
      <c r="I1433" s="644"/>
      <c r="J1433" s="644">
        <v>1</v>
      </c>
      <c r="K1433" s="644">
        <v>7928</v>
      </c>
      <c r="L1433" s="644"/>
      <c r="M1433" s="644">
        <v>7928</v>
      </c>
      <c r="N1433" s="644"/>
      <c r="O1433" s="644"/>
      <c r="P1433" s="632"/>
      <c r="Q1433" s="645"/>
    </row>
    <row r="1434" spans="1:17" ht="14.4" customHeight="1" x14ac:dyDescent="0.3">
      <c r="A1434" s="626" t="s">
        <v>1926</v>
      </c>
      <c r="B1434" s="627" t="s">
        <v>1424</v>
      </c>
      <c r="C1434" s="627" t="s">
        <v>1407</v>
      </c>
      <c r="D1434" s="627" t="s">
        <v>1496</v>
      </c>
      <c r="E1434" s="627" t="s">
        <v>1497</v>
      </c>
      <c r="F1434" s="644">
        <v>1</v>
      </c>
      <c r="G1434" s="644">
        <v>1294</v>
      </c>
      <c r="H1434" s="644">
        <v>1</v>
      </c>
      <c r="I1434" s="644">
        <v>1294</v>
      </c>
      <c r="J1434" s="644"/>
      <c r="K1434" s="644"/>
      <c r="L1434" s="644"/>
      <c r="M1434" s="644"/>
      <c r="N1434" s="644"/>
      <c r="O1434" s="644"/>
      <c r="P1434" s="632"/>
      <c r="Q1434" s="645"/>
    </row>
    <row r="1435" spans="1:17" ht="14.4" customHeight="1" x14ac:dyDescent="0.3">
      <c r="A1435" s="626" t="s">
        <v>1926</v>
      </c>
      <c r="B1435" s="627" t="s">
        <v>1424</v>
      </c>
      <c r="C1435" s="627" t="s">
        <v>1407</v>
      </c>
      <c r="D1435" s="627" t="s">
        <v>1500</v>
      </c>
      <c r="E1435" s="627" t="s">
        <v>1501</v>
      </c>
      <c r="F1435" s="644">
        <v>1</v>
      </c>
      <c r="G1435" s="644">
        <v>5157</v>
      </c>
      <c r="H1435" s="644">
        <v>1</v>
      </c>
      <c r="I1435" s="644">
        <v>5157</v>
      </c>
      <c r="J1435" s="644">
        <v>2</v>
      </c>
      <c r="K1435" s="644">
        <v>10316</v>
      </c>
      <c r="L1435" s="644">
        <v>2.000387822377351</v>
      </c>
      <c r="M1435" s="644">
        <v>5158</v>
      </c>
      <c r="N1435" s="644">
        <v>2</v>
      </c>
      <c r="O1435" s="644">
        <v>10324</v>
      </c>
      <c r="P1435" s="632">
        <v>2.001939111886756</v>
      </c>
      <c r="Q1435" s="645">
        <v>5162</v>
      </c>
    </row>
    <row r="1436" spans="1:17" ht="14.4" customHeight="1" x14ac:dyDescent="0.3">
      <c r="A1436" s="626" t="s">
        <v>1926</v>
      </c>
      <c r="B1436" s="627" t="s">
        <v>1424</v>
      </c>
      <c r="C1436" s="627" t="s">
        <v>1407</v>
      </c>
      <c r="D1436" s="627" t="s">
        <v>1504</v>
      </c>
      <c r="E1436" s="627" t="s">
        <v>1505</v>
      </c>
      <c r="F1436" s="644"/>
      <c r="G1436" s="644"/>
      <c r="H1436" s="644"/>
      <c r="I1436" s="644"/>
      <c r="J1436" s="644"/>
      <c r="K1436" s="644"/>
      <c r="L1436" s="644"/>
      <c r="M1436" s="644"/>
      <c r="N1436" s="644">
        <v>1</v>
      </c>
      <c r="O1436" s="644">
        <v>5626</v>
      </c>
      <c r="P1436" s="632"/>
      <c r="Q1436" s="645">
        <v>5626</v>
      </c>
    </row>
    <row r="1437" spans="1:17" ht="14.4" customHeight="1" x14ac:dyDescent="0.3">
      <c r="A1437" s="626" t="s">
        <v>1926</v>
      </c>
      <c r="B1437" s="627" t="s">
        <v>1424</v>
      </c>
      <c r="C1437" s="627" t="s">
        <v>1407</v>
      </c>
      <c r="D1437" s="627" t="s">
        <v>1508</v>
      </c>
      <c r="E1437" s="627" t="s">
        <v>1509</v>
      </c>
      <c r="F1437" s="644">
        <v>485</v>
      </c>
      <c r="G1437" s="644">
        <v>85845</v>
      </c>
      <c r="H1437" s="644">
        <v>1</v>
      </c>
      <c r="I1437" s="644">
        <v>177</v>
      </c>
      <c r="J1437" s="644">
        <v>468</v>
      </c>
      <c r="K1437" s="644">
        <v>83304</v>
      </c>
      <c r="L1437" s="644">
        <v>0.97040013978682504</v>
      </c>
      <c r="M1437" s="644">
        <v>178</v>
      </c>
      <c r="N1437" s="644">
        <v>516</v>
      </c>
      <c r="O1437" s="644">
        <v>92364</v>
      </c>
      <c r="P1437" s="632">
        <v>1.0759391927310851</v>
      </c>
      <c r="Q1437" s="645">
        <v>179</v>
      </c>
    </row>
    <row r="1438" spans="1:17" ht="14.4" customHeight="1" x14ac:dyDescent="0.3">
      <c r="A1438" s="626" t="s">
        <v>1926</v>
      </c>
      <c r="B1438" s="627" t="s">
        <v>1424</v>
      </c>
      <c r="C1438" s="627" t="s">
        <v>1407</v>
      </c>
      <c r="D1438" s="627" t="s">
        <v>1510</v>
      </c>
      <c r="E1438" s="627" t="s">
        <v>1511</v>
      </c>
      <c r="F1438" s="644">
        <v>4</v>
      </c>
      <c r="G1438" s="644">
        <v>8196</v>
      </c>
      <c r="H1438" s="644">
        <v>1</v>
      </c>
      <c r="I1438" s="644">
        <v>2049</v>
      </c>
      <c r="J1438" s="644">
        <v>4</v>
      </c>
      <c r="K1438" s="644">
        <v>8200</v>
      </c>
      <c r="L1438" s="644">
        <v>1.0004880429477794</v>
      </c>
      <c r="M1438" s="644">
        <v>2050</v>
      </c>
      <c r="N1438" s="644">
        <v>11</v>
      </c>
      <c r="O1438" s="644">
        <v>22583</v>
      </c>
      <c r="P1438" s="632">
        <v>2.7553684724255736</v>
      </c>
      <c r="Q1438" s="645">
        <v>2053</v>
      </c>
    </row>
    <row r="1439" spans="1:17" ht="14.4" customHeight="1" x14ac:dyDescent="0.3">
      <c r="A1439" s="626" t="s">
        <v>1926</v>
      </c>
      <c r="B1439" s="627" t="s">
        <v>1424</v>
      </c>
      <c r="C1439" s="627" t="s">
        <v>1407</v>
      </c>
      <c r="D1439" s="627" t="s">
        <v>1516</v>
      </c>
      <c r="E1439" s="627" t="s">
        <v>1517</v>
      </c>
      <c r="F1439" s="644">
        <v>1</v>
      </c>
      <c r="G1439" s="644">
        <v>2737</v>
      </c>
      <c r="H1439" s="644">
        <v>1</v>
      </c>
      <c r="I1439" s="644">
        <v>2737</v>
      </c>
      <c r="J1439" s="644">
        <v>2</v>
      </c>
      <c r="K1439" s="644">
        <v>5474</v>
      </c>
      <c r="L1439" s="644">
        <v>2</v>
      </c>
      <c r="M1439" s="644">
        <v>2737</v>
      </c>
      <c r="N1439" s="644"/>
      <c r="O1439" s="644"/>
      <c r="P1439" s="632"/>
      <c r="Q1439" s="645"/>
    </row>
    <row r="1440" spans="1:17" ht="14.4" customHeight="1" x14ac:dyDescent="0.3">
      <c r="A1440" s="626" t="s">
        <v>1926</v>
      </c>
      <c r="B1440" s="627" t="s">
        <v>1424</v>
      </c>
      <c r="C1440" s="627" t="s">
        <v>1407</v>
      </c>
      <c r="D1440" s="627" t="s">
        <v>1536</v>
      </c>
      <c r="E1440" s="627" t="s">
        <v>1537</v>
      </c>
      <c r="F1440" s="644">
        <v>1</v>
      </c>
      <c r="G1440" s="644">
        <v>163</v>
      </c>
      <c r="H1440" s="644">
        <v>1</v>
      </c>
      <c r="I1440" s="644">
        <v>163</v>
      </c>
      <c r="J1440" s="644">
        <v>1</v>
      </c>
      <c r="K1440" s="644">
        <v>163</v>
      </c>
      <c r="L1440" s="644">
        <v>1</v>
      </c>
      <c r="M1440" s="644">
        <v>163</v>
      </c>
      <c r="N1440" s="644"/>
      <c r="O1440" s="644"/>
      <c r="P1440" s="632"/>
      <c r="Q1440" s="645"/>
    </row>
    <row r="1441" spans="1:17" ht="14.4" customHeight="1" x14ac:dyDescent="0.3">
      <c r="A1441" s="626" t="s">
        <v>1926</v>
      </c>
      <c r="B1441" s="627" t="s">
        <v>1424</v>
      </c>
      <c r="C1441" s="627" t="s">
        <v>1407</v>
      </c>
      <c r="D1441" s="627" t="s">
        <v>1540</v>
      </c>
      <c r="E1441" s="627" t="s">
        <v>1541</v>
      </c>
      <c r="F1441" s="644">
        <v>8</v>
      </c>
      <c r="G1441" s="644">
        <v>17240</v>
      </c>
      <c r="H1441" s="644">
        <v>1</v>
      </c>
      <c r="I1441" s="644">
        <v>2155</v>
      </c>
      <c r="J1441" s="644">
        <v>13</v>
      </c>
      <c r="K1441" s="644">
        <v>28028</v>
      </c>
      <c r="L1441" s="644">
        <v>1.6257540603248259</v>
      </c>
      <c r="M1441" s="644">
        <v>2156</v>
      </c>
      <c r="N1441" s="644">
        <v>12</v>
      </c>
      <c r="O1441" s="644">
        <v>25908</v>
      </c>
      <c r="P1441" s="632">
        <v>1.502784222737819</v>
      </c>
      <c r="Q1441" s="645">
        <v>2159</v>
      </c>
    </row>
    <row r="1442" spans="1:17" ht="14.4" customHeight="1" x14ac:dyDescent="0.3">
      <c r="A1442" s="626" t="s">
        <v>1926</v>
      </c>
      <c r="B1442" s="627" t="s">
        <v>1424</v>
      </c>
      <c r="C1442" s="627" t="s">
        <v>1407</v>
      </c>
      <c r="D1442" s="627" t="s">
        <v>1675</v>
      </c>
      <c r="E1442" s="627" t="s">
        <v>1664</v>
      </c>
      <c r="F1442" s="644">
        <v>2</v>
      </c>
      <c r="G1442" s="644">
        <v>3778</v>
      </c>
      <c r="H1442" s="644">
        <v>1</v>
      </c>
      <c r="I1442" s="644">
        <v>1889</v>
      </c>
      <c r="J1442" s="644">
        <v>4</v>
      </c>
      <c r="K1442" s="644">
        <v>7556</v>
      </c>
      <c r="L1442" s="644">
        <v>2</v>
      </c>
      <c r="M1442" s="644">
        <v>1889</v>
      </c>
      <c r="N1442" s="644"/>
      <c r="O1442" s="644"/>
      <c r="P1442" s="632"/>
      <c r="Q1442" s="645"/>
    </row>
    <row r="1443" spans="1:17" ht="14.4" customHeight="1" x14ac:dyDescent="0.3">
      <c r="A1443" s="626" t="s">
        <v>1926</v>
      </c>
      <c r="B1443" s="627" t="s">
        <v>1424</v>
      </c>
      <c r="C1443" s="627" t="s">
        <v>1407</v>
      </c>
      <c r="D1443" s="627" t="s">
        <v>1546</v>
      </c>
      <c r="E1443" s="627" t="s">
        <v>1547</v>
      </c>
      <c r="F1443" s="644">
        <v>1</v>
      </c>
      <c r="G1443" s="644">
        <v>8460</v>
      </c>
      <c r="H1443" s="644">
        <v>1</v>
      </c>
      <c r="I1443" s="644">
        <v>8460</v>
      </c>
      <c r="J1443" s="644">
        <v>2</v>
      </c>
      <c r="K1443" s="644">
        <v>16924</v>
      </c>
      <c r="L1443" s="644">
        <v>2.0004728132387708</v>
      </c>
      <c r="M1443" s="644">
        <v>8462</v>
      </c>
      <c r="N1443" s="644"/>
      <c r="O1443" s="644"/>
      <c r="P1443" s="632"/>
      <c r="Q1443" s="645"/>
    </row>
    <row r="1444" spans="1:17" ht="14.4" customHeight="1" x14ac:dyDescent="0.3">
      <c r="A1444" s="626" t="s">
        <v>1927</v>
      </c>
      <c r="B1444" s="627" t="s">
        <v>1424</v>
      </c>
      <c r="C1444" s="627" t="s">
        <v>1425</v>
      </c>
      <c r="D1444" s="627" t="s">
        <v>1560</v>
      </c>
      <c r="E1444" s="627" t="s">
        <v>656</v>
      </c>
      <c r="F1444" s="644"/>
      <c r="G1444" s="644"/>
      <c r="H1444" s="644"/>
      <c r="I1444" s="644"/>
      <c r="J1444" s="644">
        <v>0.1</v>
      </c>
      <c r="K1444" s="644">
        <v>494.39</v>
      </c>
      <c r="L1444" s="644"/>
      <c r="M1444" s="644">
        <v>4943.8999999999996</v>
      </c>
      <c r="N1444" s="644"/>
      <c r="O1444" s="644"/>
      <c r="P1444" s="632"/>
      <c r="Q1444" s="645"/>
    </row>
    <row r="1445" spans="1:17" ht="14.4" customHeight="1" x14ac:dyDescent="0.3">
      <c r="A1445" s="626" t="s">
        <v>1927</v>
      </c>
      <c r="B1445" s="627" t="s">
        <v>1424</v>
      </c>
      <c r="C1445" s="627" t="s">
        <v>1425</v>
      </c>
      <c r="D1445" s="627" t="s">
        <v>1430</v>
      </c>
      <c r="E1445" s="627" t="s">
        <v>1431</v>
      </c>
      <c r="F1445" s="644">
        <v>4.4000000000000004</v>
      </c>
      <c r="G1445" s="644">
        <v>4421.24</v>
      </c>
      <c r="H1445" s="644">
        <v>1</v>
      </c>
      <c r="I1445" s="644">
        <v>1004.8272727272725</v>
      </c>
      <c r="J1445" s="644"/>
      <c r="K1445" s="644"/>
      <c r="L1445" s="644"/>
      <c r="M1445" s="644"/>
      <c r="N1445" s="644"/>
      <c r="O1445" s="644"/>
      <c r="P1445" s="632"/>
      <c r="Q1445" s="645"/>
    </row>
    <row r="1446" spans="1:17" ht="14.4" customHeight="1" x14ac:dyDescent="0.3">
      <c r="A1446" s="626" t="s">
        <v>1927</v>
      </c>
      <c r="B1446" s="627" t="s">
        <v>1424</v>
      </c>
      <c r="C1446" s="627" t="s">
        <v>1425</v>
      </c>
      <c r="D1446" s="627" t="s">
        <v>1432</v>
      </c>
      <c r="E1446" s="627" t="s">
        <v>656</v>
      </c>
      <c r="F1446" s="644">
        <v>0.37</v>
      </c>
      <c r="G1446" s="644">
        <v>3658.52</v>
      </c>
      <c r="H1446" s="644">
        <v>1</v>
      </c>
      <c r="I1446" s="644">
        <v>9887.8918918918916</v>
      </c>
      <c r="J1446" s="644">
        <v>0.37</v>
      </c>
      <c r="K1446" s="644">
        <v>3658.5299999999997</v>
      </c>
      <c r="L1446" s="644">
        <v>1.0000027333457244</v>
      </c>
      <c r="M1446" s="644">
        <v>9887.9189189189183</v>
      </c>
      <c r="N1446" s="644">
        <v>0.49</v>
      </c>
      <c r="O1446" s="644">
        <v>4287.1000000000004</v>
      </c>
      <c r="P1446" s="632">
        <v>1.1718126455506599</v>
      </c>
      <c r="Q1446" s="645">
        <v>8749.1836734693879</v>
      </c>
    </row>
    <row r="1447" spans="1:17" ht="14.4" customHeight="1" x14ac:dyDescent="0.3">
      <c r="A1447" s="626" t="s">
        <v>1927</v>
      </c>
      <c r="B1447" s="627" t="s">
        <v>1424</v>
      </c>
      <c r="C1447" s="627" t="s">
        <v>1425</v>
      </c>
      <c r="D1447" s="627" t="s">
        <v>1436</v>
      </c>
      <c r="E1447" s="627" t="s">
        <v>1437</v>
      </c>
      <c r="F1447" s="644">
        <v>0.04</v>
      </c>
      <c r="G1447" s="644">
        <v>181.9</v>
      </c>
      <c r="H1447" s="644">
        <v>1</v>
      </c>
      <c r="I1447" s="644">
        <v>4547.5</v>
      </c>
      <c r="J1447" s="644">
        <v>0.23</v>
      </c>
      <c r="K1447" s="644">
        <v>1023.21</v>
      </c>
      <c r="L1447" s="644">
        <v>5.6251236943375478</v>
      </c>
      <c r="M1447" s="644">
        <v>4448.739130434783</v>
      </c>
      <c r="N1447" s="644"/>
      <c r="O1447" s="644"/>
      <c r="P1447" s="632"/>
      <c r="Q1447" s="645"/>
    </row>
    <row r="1448" spans="1:17" ht="14.4" customHeight="1" x14ac:dyDescent="0.3">
      <c r="A1448" s="626" t="s">
        <v>1927</v>
      </c>
      <c r="B1448" s="627" t="s">
        <v>1424</v>
      </c>
      <c r="C1448" s="627" t="s">
        <v>1425</v>
      </c>
      <c r="D1448" s="627" t="s">
        <v>1438</v>
      </c>
      <c r="E1448" s="627" t="s">
        <v>1437</v>
      </c>
      <c r="F1448" s="644">
        <v>0.21000000000000002</v>
      </c>
      <c r="G1448" s="644">
        <v>1909.98</v>
      </c>
      <c r="H1448" s="644">
        <v>1</v>
      </c>
      <c r="I1448" s="644">
        <v>9095.1428571428569</v>
      </c>
      <c r="J1448" s="644"/>
      <c r="K1448" s="644"/>
      <c r="L1448" s="644"/>
      <c r="M1448" s="644"/>
      <c r="N1448" s="644"/>
      <c r="O1448" s="644"/>
      <c r="P1448" s="632"/>
      <c r="Q1448" s="645"/>
    </row>
    <row r="1449" spans="1:17" ht="14.4" customHeight="1" x14ac:dyDescent="0.3">
      <c r="A1449" s="626" t="s">
        <v>1927</v>
      </c>
      <c r="B1449" s="627" t="s">
        <v>1424</v>
      </c>
      <c r="C1449" s="627" t="s">
        <v>1425</v>
      </c>
      <c r="D1449" s="627" t="s">
        <v>1439</v>
      </c>
      <c r="E1449" s="627" t="s">
        <v>1440</v>
      </c>
      <c r="F1449" s="644">
        <v>0.70000000000000007</v>
      </c>
      <c r="G1449" s="644">
        <v>1364.51</v>
      </c>
      <c r="H1449" s="644">
        <v>1</v>
      </c>
      <c r="I1449" s="644">
        <v>1949.2999999999997</v>
      </c>
      <c r="J1449" s="644"/>
      <c r="K1449" s="644"/>
      <c r="L1449" s="644"/>
      <c r="M1449" s="644"/>
      <c r="N1449" s="644"/>
      <c r="O1449" s="644"/>
      <c r="P1449" s="632"/>
      <c r="Q1449" s="645"/>
    </row>
    <row r="1450" spans="1:17" ht="14.4" customHeight="1" x14ac:dyDescent="0.3">
      <c r="A1450" s="626" t="s">
        <v>1927</v>
      </c>
      <c r="B1450" s="627" t="s">
        <v>1424</v>
      </c>
      <c r="C1450" s="627" t="s">
        <v>1425</v>
      </c>
      <c r="D1450" s="627" t="s">
        <v>1441</v>
      </c>
      <c r="E1450" s="627" t="s">
        <v>1437</v>
      </c>
      <c r="F1450" s="644">
        <v>3.02</v>
      </c>
      <c r="G1450" s="644">
        <v>5493.48</v>
      </c>
      <c r="H1450" s="644">
        <v>1</v>
      </c>
      <c r="I1450" s="644">
        <v>1819.0331125827813</v>
      </c>
      <c r="J1450" s="644">
        <v>4.0599999999999996</v>
      </c>
      <c r="K1450" s="644">
        <v>7376.1699999999983</v>
      </c>
      <c r="L1450" s="644">
        <v>1.3427135440558624</v>
      </c>
      <c r="M1450" s="644">
        <v>1816.7906403940883</v>
      </c>
      <c r="N1450" s="644"/>
      <c r="O1450" s="644"/>
      <c r="P1450" s="632"/>
      <c r="Q1450" s="645"/>
    </row>
    <row r="1451" spans="1:17" ht="14.4" customHeight="1" x14ac:dyDescent="0.3">
      <c r="A1451" s="626" t="s">
        <v>1927</v>
      </c>
      <c r="B1451" s="627" t="s">
        <v>1424</v>
      </c>
      <c r="C1451" s="627" t="s">
        <v>1425</v>
      </c>
      <c r="D1451" s="627" t="s">
        <v>1442</v>
      </c>
      <c r="E1451" s="627" t="s">
        <v>571</v>
      </c>
      <c r="F1451" s="644">
        <v>0.15</v>
      </c>
      <c r="G1451" s="644">
        <v>77.64</v>
      </c>
      <c r="H1451" s="644">
        <v>1</v>
      </c>
      <c r="I1451" s="644">
        <v>517.6</v>
      </c>
      <c r="J1451" s="644">
        <v>0.3</v>
      </c>
      <c r="K1451" s="644">
        <v>155.28</v>
      </c>
      <c r="L1451" s="644">
        <v>2</v>
      </c>
      <c r="M1451" s="644">
        <v>517.6</v>
      </c>
      <c r="N1451" s="644"/>
      <c r="O1451" s="644"/>
      <c r="P1451" s="632"/>
      <c r="Q1451" s="645"/>
    </row>
    <row r="1452" spans="1:17" ht="14.4" customHeight="1" x14ac:dyDescent="0.3">
      <c r="A1452" s="626" t="s">
        <v>1927</v>
      </c>
      <c r="B1452" s="627" t="s">
        <v>1424</v>
      </c>
      <c r="C1452" s="627" t="s">
        <v>1425</v>
      </c>
      <c r="D1452" s="627" t="s">
        <v>1443</v>
      </c>
      <c r="E1452" s="627" t="s">
        <v>573</v>
      </c>
      <c r="F1452" s="644">
        <v>0.1</v>
      </c>
      <c r="G1452" s="644">
        <v>90.38</v>
      </c>
      <c r="H1452" s="644">
        <v>1</v>
      </c>
      <c r="I1452" s="644">
        <v>903.8</v>
      </c>
      <c r="J1452" s="644">
        <v>0.25</v>
      </c>
      <c r="K1452" s="644">
        <v>225.95</v>
      </c>
      <c r="L1452" s="644">
        <v>2.5</v>
      </c>
      <c r="M1452" s="644">
        <v>903.8</v>
      </c>
      <c r="N1452" s="644">
        <v>0.05</v>
      </c>
      <c r="O1452" s="644">
        <v>35.94</v>
      </c>
      <c r="P1452" s="632">
        <v>0.39765434830714758</v>
      </c>
      <c r="Q1452" s="645">
        <v>718.8</v>
      </c>
    </row>
    <row r="1453" spans="1:17" ht="14.4" customHeight="1" x14ac:dyDescent="0.3">
      <c r="A1453" s="626" t="s">
        <v>1927</v>
      </c>
      <c r="B1453" s="627" t="s">
        <v>1424</v>
      </c>
      <c r="C1453" s="627" t="s">
        <v>1425</v>
      </c>
      <c r="D1453" s="627" t="s">
        <v>1444</v>
      </c>
      <c r="E1453" s="627" t="s">
        <v>1437</v>
      </c>
      <c r="F1453" s="644">
        <v>0.1</v>
      </c>
      <c r="G1453" s="644">
        <v>3747.21</v>
      </c>
      <c r="H1453" s="644">
        <v>1</v>
      </c>
      <c r="I1453" s="644">
        <v>37472.1</v>
      </c>
      <c r="J1453" s="644">
        <v>0.22999999999999998</v>
      </c>
      <c r="K1453" s="644">
        <v>7530.7800000000007</v>
      </c>
      <c r="L1453" s="644">
        <v>2.0097032191950812</v>
      </c>
      <c r="M1453" s="644">
        <v>32742.52173913044</v>
      </c>
      <c r="N1453" s="644"/>
      <c r="O1453" s="644"/>
      <c r="P1453" s="632"/>
      <c r="Q1453" s="645"/>
    </row>
    <row r="1454" spans="1:17" ht="14.4" customHeight="1" x14ac:dyDescent="0.3">
      <c r="A1454" s="626" t="s">
        <v>1927</v>
      </c>
      <c r="B1454" s="627" t="s">
        <v>1424</v>
      </c>
      <c r="C1454" s="627" t="s">
        <v>1425</v>
      </c>
      <c r="D1454" s="627" t="s">
        <v>1445</v>
      </c>
      <c r="E1454" s="627" t="s">
        <v>1437</v>
      </c>
      <c r="F1454" s="644"/>
      <c r="G1454" s="644"/>
      <c r="H1454" s="644"/>
      <c r="I1454" s="644"/>
      <c r="J1454" s="644"/>
      <c r="K1454" s="644"/>
      <c r="L1454" s="644"/>
      <c r="M1454" s="644"/>
      <c r="N1454" s="644">
        <v>4.7999999999999989</v>
      </c>
      <c r="O1454" s="644">
        <v>3143.21</v>
      </c>
      <c r="P1454" s="632"/>
      <c r="Q1454" s="645">
        <v>654.83541666666679</v>
      </c>
    </row>
    <row r="1455" spans="1:17" ht="14.4" customHeight="1" x14ac:dyDescent="0.3">
      <c r="A1455" s="626" t="s">
        <v>1927</v>
      </c>
      <c r="B1455" s="627" t="s">
        <v>1424</v>
      </c>
      <c r="C1455" s="627" t="s">
        <v>1425</v>
      </c>
      <c r="D1455" s="627" t="s">
        <v>1446</v>
      </c>
      <c r="E1455" s="627" t="s">
        <v>1437</v>
      </c>
      <c r="F1455" s="644"/>
      <c r="G1455" s="644"/>
      <c r="H1455" s="644"/>
      <c r="I1455" s="644"/>
      <c r="J1455" s="644"/>
      <c r="K1455" s="644"/>
      <c r="L1455" s="644"/>
      <c r="M1455" s="644"/>
      <c r="N1455" s="644">
        <v>0.23</v>
      </c>
      <c r="O1455" s="644">
        <v>2611.69</v>
      </c>
      <c r="P1455" s="632"/>
      <c r="Q1455" s="645">
        <v>11355.173913043478</v>
      </c>
    </row>
    <row r="1456" spans="1:17" ht="14.4" customHeight="1" x14ac:dyDescent="0.3">
      <c r="A1456" s="626" t="s">
        <v>1927</v>
      </c>
      <c r="B1456" s="627" t="s">
        <v>1424</v>
      </c>
      <c r="C1456" s="627" t="s">
        <v>1425</v>
      </c>
      <c r="D1456" s="627" t="s">
        <v>1450</v>
      </c>
      <c r="E1456" s="627" t="s">
        <v>1440</v>
      </c>
      <c r="F1456" s="644"/>
      <c r="G1456" s="644"/>
      <c r="H1456" s="644"/>
      <c r="I1456" s="644"/>
      <c r="J1456" s="644"/>
      <c r="K1456" s="644"/>
      <c r="L1456" s="644"/>
      <c r="M1456" s="644"/>
      <c r="N1456" s="644">
        <v>0.6</v>
      </c>
      <c r="O1456" s="644">
        <v>319.38</v>
      </c>
      <c r="P1456" s="632"/>
      <c r="Q1456" s="645">
        <v>532.30000000000007</v>
      </c>
    </row>
    <row r="1457" spans="1:17" ht="14.4" customHeight="1" x14ac:dyDescent="0.3">
      <c r="A1457" s="626" t="s">
        <v>1927</v>
      </c>
      <c r="B1457" s="627" t="s">
        <v>1424</v>
      </c>
      <c r="C1457" s="627" t="s">
        <v>1402</v>
      </c>
      <c r="D1457" s="627" t="s">
        <v>1587</v>
      </c>
      <c r="E1457" s="627" t="s">
        <v>1588</v>
      </c>
      <c r="F1457" s="644">
        <v>1</v>
      </c>
      <c r="G1457" s="644">
        <v>972.32</v>
      </c>
      <c r="H1457" s="644">
        <v>1</v>
      </c>
      <c r="I1457" s="644">
        <v>972.32</v>
      </c>
      <c r="J1457" s="644">
        <v>2</v>
      </c>
      <c r="K1457" s="644">
        <v>1944.64</v>
      </c>
      <c r="L1457" s="644">
        <v>2</v>
      </c>
      <c r="M1457" s="644">
        <v>972.32</v>
      </c>
      <c r="N1457" s="644">
        <v>2</v>
      </c>
      <c r="O1457" s="644">
        <v>1944.64</v>
      </c>
      <c r="P1457" s="632">
        <v>2</v>
      </c>
      <c r="Q1457" s="645">
        <v>972.32</v>
      </c>
    </row>
    <row r="1458" spans="1:17" ht="14.4" customHeight="1" x14ac:dyDescent="0.3">
      <c r="A1458" s="626" t="s">
        <v>1927</v>
      </c>
      <c r="B1458" s="627" t="s">
        <v>1424</v>
      </c>
      <c r="C1458" s="627" t="s">
        <v>1402</v>
      </c>
      <c r="D1458" s="627" t="s">
        <v>1589</v>
      </c>
      <c r="E1458" s="627" t="s">
        <v>1588</v>
      </c>
      <c r="F1458" s="644">
        <v>3</v>
      </c>
      <c r="G1458" s="644">
        <v>5121.93</v>
      </c>
      <c r="H1458" s="644">
        <v>1</v>
      </c>
      <c r="I1458" s="644">
        <v>1707.3100000000002</v>
      </c>
      <c r="J1458" s="644"/>
      <c r="K1458" s="644"/>
      <c r="L1458" s="644"/>
      <c r="M1458" s="644"/>
      <c r="N1458" s="644">
        <v>2</v>
      </c>
      <c r="O1458" s="644">
        <v>1815</v>
      </c>
      <c r="P1458" s="632">
        <v>0.3543586109142452</v>
      </c>
      <c r="Q1458" s="645">
        <v>907.5</v>
      </c>
    </row>
    <row r="1459" spans="1:17" ht="14.4" customHeight="1" x14ac:dyDescent="0.3">
      <c r="A1459" s="626" t="s">
        <v>1927</v>
      </c>
      <c r="B1459" s="627" t="s">
        <v>1424</v>
      </c>
      <c r="C1459" s="627" t="s">
        <v>1402</v>
      </c>
      <c r="D1459" s="627" t="s">
        <v>1590</v>
      </c>
      <c r="E1459" s="627" t="s">
        <v>1588</v>
      </c>
      <c r="F1459" s="644">
        <v>1</v>
      </c>
      <c r="G1459" s="644">
        <v>2066.3000000000002</v>
      </c>
      <c r="H1459" s="644">
        <v>1</v>
      </c>
      <c r="I1459" s="644">
        <v>2066.3000000000002</v>
      </c>
      <c r="J1459" s="644"/>
      <c r="K1459" s="644"/>
      <c r="L1459" s="644"/>
      <c r="M1459" s="644"/>
      <c r="N1459" s="644"/>
      <c r="O1459" s="644"/>
      <c r="P1459" s="632"/>
      <c r="Q1459" s="645"/>
    </row>
    <row r="1460" spans="1:17" ht="14.4" customHeight="1" x14ac:dyDescent="0.3">
      <c r="A1460" s="626" t="s">
        <v>1927</v>
      </c>
      <c r="B1460" s="627" t="s">
        <v>1424</v>
      </c>
      <c r="C1460" s="627" t="s">
        <v>1402</v>
      </c>
      <c r="D1460" s="627" t="s">
        <v>1591</v>
      </c>
      <c r="E1460" s="627" t="s">
        <v>1592</v>
      </c>
      <c r="F1460" s="644">
        <v>2</v>
      </c>
      <c r="G1460" s="644">
        <v>2055.52</v>
      </c>
      <c r="H1460" s="644">
        <v>1</v>
      </c>
      <c r="I1460" s="644">
        <v>1027.76</v>
      </c>
      <c r="J1460" s="644"/>
      <c r="K1460" s="644"/>
      <c r="L1460" s="644"/>
      <c r="M1460" s="644"/>
      <c r="N1460" s="644"/>
      <c r="O1460" s="644"/>
      <c r="P1460" s="632"/>
      <c r="Q1460" s="645"/>
    </row>
    <row r="1461" spans="1:17" ht="14.4" customHeight="1" x14ac:dyDescent="0.3">
      <c r="A1461" s="626" t="s">
        <v>1927</v>
      </c>
      <c r="B1461" s="627" t="s">
        <v>1424</v>
      </c>
      <c r="C1461" s="627" t="s">
        <v>1402</v>
      </c>
      <c r="D1461" s="627" t="s">
        <v>1593</v>
      </c>
      <c r="E1461" s="627" t="s">
        <v>1592</v>
      </c>
      <c r="F1461" s="644">
        <v>1</v>
      </c>
      <c r="G1461" s="644">
        <v>2141.85</v>
      </c>
      <c r="H1461" s="644">
        <v>1</v>
      </c>
      <c r="I1461" s="644">
        <v>2141.85</v>
      </c>
      <c r="J1461" s="644"/>
      <c r="K1461" s="644"/>
      <c r="L1461" s="644"/>
      <c r="M1461" s="644"/>
      <c r="N1461" s="644">
        <v>1</v>
      </c>
      <c r="O1461" s="644">
        <v>998.25</v>
      </c>
      <c r="P1461" s="632">
        <v>0.46606905245465369</v>
      </c>
      <c r="Q1461" s="645">
        <v>998.25</v>
      </c>
    </row>
    <row r="1462" spans="1:17" ht="14.4" customHeight="1" x14ac:dyDescent="0.3">
      <c r="A1462" s="626" t="s">
        <v>1927</v>
      </c>
      <c r="B1462" s="627" t="s">
        <v>1424</v>
      </c>
      <c r="C1462" s="627" t="s">
        <v>1402</v>
      </c>
      <c r="D1462" s="627" t="s">
        <v>1594</v>
      </c>
      <c r="E1462" s="627" t="s">
        <v>1595</v>
      </c>
      <c r="F1462" s="644">
        <v>1</v>
      </c>
      <c r="G1462" s="644">
        <v>3003.38</v>
      </c>
      <c r="H1462" s="644">
        <v>1</v>
      </c>
      <c r="I1462" s="644">
        <v>3003.38</v>
      </c>
      <c r="J1462" s="644"/>
      <c r="K1462" s="644"/>
      <c r="L1462" s="644"/>
      <c r="M1462" s="644"/>
      <c r="N1462" s="644">
        <v>1</v>
      </c>
      <c r="O1462" s="644">
        <v>2635.73</v>
      </c>
      <c r="P1462" s="632">
        <v>0.87758791761282284</v>
      </c>
      <c r="Q1462" s="645">
        <v>2635.73</v>
      </c>
    </row>
    <row r="1463" spans="1:17" ht="14.4" customHeight="1" x14ac:dyDescent="0.3">
      <c r="A1463" s="626" t="s">
        <v>1927</v>
      </c>
      <c r="B1463" s="627" t="s">
        <v>1424</v>
      </c>
      <c r="C1463" s="627" t="s">
        <v>1402</v>
      </c>
      <c r="D1463" s="627" t="s">
        <v>1598</v>
      </c>
      <c r="E1463" s="627" t="s">
        <v>1599</v>
      </c>
      <c r="F1463" s="644">
        <v>5</v>
      </c>
      <c r="G1463" s="644">
        <v>34453.9</v>
      </c>
      <c r="H1463" s="644">
        <v>1</v>
      </c>
      <c r="I1463" s="644">
        <v>6890.7800000000007</v>
      </c>
      <c r="J1463" s="644"/>
      <c r="K1463" s="644"/>
      <c r="L1463" s="644"/>
      <c r="M1463" s="644"/>
      <c r="N1463" s="644"/>
      <c r="O1463" s="644"/>
      <c r="P1463" s="632"/>
      <c r="Q1463" s="645"/>
    </row>
    <row r="1464" spans="1:17" ht="14.4" customHeight="1" x14ac:dyDescent="0.3">
      <c r="A1464" s="626" t="s">
        <v>1927</v>
      </c>
      <c r="B1464" s="627" t="s">
        <v>1424</v>
      </c>
      <c r="C1464" s="627" t="s">
        <v>1402</v>
      </c>
      <c r="D1464" s="627" t="s">
        <v>1600</v>
      </c>
      <c r="E1464" s="627" t="s">
        <v>1601</v>
      </c>
      <c r="F1464" s="644">
        <v>1</v>
      </c>
      <c r="G1464" s="644">
        <v>4137.8900000000003</v>
      </c>
      <c r="H1464" s="644">
        <v>1</v>
      </c>
      <c r="I1464" s="644">
        <v>4137.8900000000003</v>
      </c>
      <c r="J1464" s="644"/>
      <c r="K1464" s="644"/>
      <c r="L1464" s="644"/>
      <c r="M1464" s="644"/>
      <c r="N1464" s="644">
        <v>1</v>
      </c>
      <c r="O1464" s="644">
        <v>4137.8900000000003</v>
      </c>
      <c r="P1464" s="632">
        <v>1</v>
      </c>
      <c r="Q1464" s="645">
        <v>4137.8900000000003</v>
      </c>
    </row>
    <row r="1465" spans="1:17" ht="14.4" customHeight="1" x14ac:dyDescent="0.3">
      <c r="A1465" s="626" t="s">
        <v>1927</v>
      </c>
      <c r="B1465" s="627" t="s">
        <v>1424</v>
      </c>
      <c r="C1465" s="627" t="s">
        <v>1402</v>
      </c>
      <c r="D1465" s="627" t="s">
        <v>1602</v>
      </c>
      <c r="E1465" s="627" t="s">
        <v>1603</v>
      </c>
      <c r="F1465" s="644">
        <v>3</v>
      </c>
      <c r="G1465" s="644">
        <v>3008.3999999999996</v>
      </c>
      <c r="H1465" s="644">
        <v>1</v>
      </c>
      <c r="I1465" s="644">
        <v>1002.7999999999998</v>
      </c>
      <c r="J1465" s="644">
        <v>6</v>
      </c>
      <c r="K1465" s="644">
        <v>5957.25</v>
      </c>
      <c r="L1465" s="644">
        <v>1.9802054248105307</v>
      </c>
      <c r="M1465" s="644">
        <v>992.875</v>
      </c>
      <c r="N1465" s="644">
        <v>2</v>
      </c>
      <c r="O1465" s="644">
        <v>1790.8</v>
      </c>
      <c r="P1465" s="632">
        <v>0.5952665868900413</v>
      </c>
      <c r="Q1465" s="645">
        <v>895.4</v>
      </c>
    </row>
    <row r="1466" spans="1:17" ht="14.4" customHeight="1" x14ac:dyDescent="0.3">
      <c r="A1466" s="626" t="s">
        <v>1927</v>
      </c>
      <c r="B1466" s="627" t="s">
        <v>1424</v>
      </c>
      <c r="C1466" s="627" t="s">
        <v>1402</v>
      </c>
      <c r="D1466" s="627" t="s">
        <v>1608</v>
      </c>
      <c r="E1466" s="627" t="s">
        <v>1609</v>
      </c>
      <c r="F1466" s="644"/>
      <c r="G1466" s="644"/>
      <c r="H1466" s="644"/>
      <c r="I1466" s="644"/>
      <c r="J1466" s="644"/>
      <c r="K1466" s="644"/>
      <c r="L1466" s="644"/>
      <c r="M1466" s="644"/>
      <c r="N1466" s="644">
        <v>1</v>
      </c>
      <c r="O1466" s="644">
        <v>2854.77</v>
      </c>
      <c r="P1466" s="632"/>
      <c r="Q1466" s="645">
        <v>2854.77</v>
      </c>
    </row>
    <row r="1467" spans="1:17" ht="14.4" customHeight="1" x14ac:dyDescent="0.3">
      <c r="A1467" s="626" t="s">
        <v>1927</v>
      </c>
      <c r="B1467" s="627" t="s">
        <v>1424</v>
      </c>
      <c r="C1467" s="627" t="s">
        <v>1402</v>
      </c>
      <c r="D1467" s="627" t="s">
        <v>1610</v>
      </c>
      <c r="E1467" s="627" t="s">
        <v>1611</v>
      </c>
      <c r="F1467" s="644">
        <v>1</v>
      </c>
      <c r="G1467" s="644">
        <v>2170.9699999999998</v>
      </c>
      <c r="H1467" s="644">
        <v>1</v>
      </c>
      <c r="I1467" s="644">
        <v>2170.9699999999998</v>
      </c>
      <c r="J1467" s="644"/>
      <c r="K1467" s="644"/>
      <c r="L1467" s="644"/>
      <c r="M1467" s="644"/>
      <c r="N1467" s="644">
        <v>1</v>
      </c>
      <c r="O1467" s="644">
        <v>2046.82</v>
      </c>
      <c r="P1467" s="632">
        <v>0.942813581025993</v>
      </c>
      <c r="Q1467" s="645">
        <v>2046.82</v>
      </c>
    </row>
    <row r="1468" spans="1:17" ht="14.4" customHeight="1" x14ac:dyDescent="0.3">
      <c r="A1468" s="626" t="s">
        <v>1927</v>
      </c>
      <c r="B1468" s="627" t="s">
        <v>1424</v>
      </c>
      <c r="C1468" s="627" t="s">
        <v>1402</v>
      </c>
      <c r="D1468" s="627" t="s">
        <v>1614</v>
      </c>
      <c r="E1468" s="627" t="s">
        <v>1615</v>
      </c>
      <c r="F1468" s="644">
        <v>1</v>
      </c>
      <c r="G1468" s="644">
        <v>5259.23</v>
      </c>
      <c r="H1468" s="644">
        <v>1</v>
      </c>
      <c r="I1468" s="644">
        <v>5259.23</v>
      </c>
      <c r="J1468" s="644">
        <v>2</v>
      </c>
      <c r="K1468" s="644">
        <v>10227.119999999999</v>
      </c>
      <c r="L1468" s="644">
        <v>1.9446040580084918</v>
      </c>
      <c r="M1468" s="644">
        <v>5113.5599999999995</v>
      </c>
      <c r="N1468" s="644">
        <v>3</v>
      </c>
      <c r="O1468" s="644">
        <v>8452.83</v>
      </c>
      <c r="P1468" s="632">
        <v>1.6072371811082613</v>
      </c>
      <c r="Q1468" s="645">
        <v>2817.61</v>
      </c>
    </row>
    <row r="1469" spans="1:17" ht="14.4" customHeight="1" x14ac:dyDescent="0.3">
      <c r="A1469" s="626" t="s">
        <v>1927</v>
      </c>
      <c r="B1469" s="627" t="s">
        <v>1424</v>
      </c>
      <c r="C1469" s="627" t="s">
        <v>1402</v>
      </c>
      <c r="D1469" s="627" t="s">
        <v>1616</v>
      </c>
      <c r="E1469" s="627" t="s">
        <v>1617</v>
      </c>
      <c r="F1469" s="644">
        <v>1</v>
      </c>
      <c r="G1469" s="644">
        <v>605.65</v>
      </c>
      <c r="H1469" s="644">
        <v>1</v>
      </c>
      <c r="I1469" s="644">
        <v>605.65</v>
      </c>
      <c r="J1469" s="644"/>
      <c r="K1469" s="644"/>
      <c r="L1469" s="644"/>
      <c r="M1469" s="644"/>
      <c r="N1469" s="644">
        <v>1</v>
      </c>
      <c r="O1469" s="644">
        <v>550.72</v>
      </c>
      <c r="P1469" s="632">
        <v>0.90930405349624377</v>
      </c>
      <c r="Q1469" s="645">
        <v>550.72</v>
      </c>
    </row>
    <row r="1470" spans="1:17" ht="14.4" customHeight="1" x14ac:dyDescent="0.3">
      <c r="A1470" s="626" t="s">
        <v>1927</v>
      </c>
      <c r="B1470" s="627" t="s">
        <v>1424</v>
      </c>
      <c r="C1470" s="627" t="s">
        <v>1402</v>
      </c>
      <c r="D1470" s="627" t="s">
        <v>1716</v>
      </c>
      <c r="E1470" s="627" t="s">
        <v>1717</v>
      </c>
      <c r="F1470" s="644"/>
      <c r="G1470" s="644"/>
      <c r="H1470" s="644"/>
      <c r="I1470" s="644"/>
      <c r="J1470" s="644">
        <v>8</v>
      </c>
      <c r="K1470" s="644">
        <v>29156.639999999999</v>
      </c>
      <c r="L1470" s="644"/>
      <c r="M1470" s="644">
        <v>3644.58</v>
      </c>
      <c r="N1470" s="644">
        <v>2</v>
      </c>
      <c r="O1470" s="644">
        <v>6543.12</v>
      </c>
      <c r="P1470" s="632"/>
      <c r="Q1470" s="645">
        <v>3271.56</v>
      </c>
    </row>
    <row r="1471" spans="1:17" ht="14.4" customHeight="1" x14ac:dyDescent="0.3">
      <c r="A1471" s="626" t="s">
        <v>1927</v>
      </c>
      <c r="B1471" s="627" t="s">
        <v>1424</v>
      </c>
      <c r="C1471" s="627" t="s">
        <v>1402</v>
      </c>
      <c r="D1471" s="627" t="s">
        <v>1627</v>
      </c>
      <c r="E1471" s="627" t="s">
        <v>1628</v>
      </c>
      <c r="F1471" s="644">
        <v>2</v>
      </c>
      <c r="G1471" s="644">
        <v>2292.66</v>
      </c>
      <c r="H1471" s="644">
        <v>1</v>
      </c>
      <c r="I1471" s="644">
        <v>1146.33</v>
      </c>
      <c r="J1471" s="644"/>
      <c r="K1471" s="644"/>
      <c r="L1471" s="644"/>
      <c r="M1471" s="644"/>
      <c r="N1471" s="644">
        <v>2</v>
      </c>
      <c r="O1471" s="644">
        <v>2172.34</v>
      </c>
      <c r="P1471" s="632">
        <v>0.9475194751947521</v>
      </c>
      <c r="Q1471" s="645">
        <v>1086.17</v>
      </c>
    </row>
    <row r="1472" spans="1:17" ht="14.4" customHeight="1" x14ac:dyDescent="0.3">
      <c r="A1472" s="626" t="s">
        <v>1927</v>
      </c>
      <c r="B1472" s="627" t="s">
        <v>1424</v>
      </c>
      <c r="C1472" s="627" t="s">
        <v>1402</v>
      </c>
      <c r="D1472" s="627" t="s">
        <v>1629</v>
      </c>
      <c r="E1472" s="627" t="s">
        <v>1630</v>
      </c>
      <c r="F1472" s="644"/>
      <c r="G1472" s="644"/>
      <c r="H1472" s="644"/>
      <c r="I1472" s="644"/>
      <c r="J1472" s="644"/>
      <c r="K1472" s="644"/>
      <c r="L1472" s="644"/>
      <c r="M1472" s="644"/>
      <c r="N1472" s="644">
        <v>2</v>
      </c>
      <c r="O1472" s="644">
        <v>718.2</v>
      </c>
      <c r="P1472" s="632"/>
      <c r="Q1472" s="645">
        <v>359.1</v>
      </c>
    </row>
    <row r="1473" spans="1:17" ht="14.4" customHeight="1" x14ac:dyDescent="0.3">
      <c r="A1473" s="626" t="s">
        <v>1927</v>
      </c>
      <c r="B1473" s="627" t="s">
        <v>1424</v>
      </c>
      <c r="C1473" s="627" t="s">
        <v>1402</v>
      </c>
      <c r="D1473" s="627" t="s">
        <v>1631</v>
      </c>
      <c r="E1473" s="627" t="s">
        <v>1632</v>
      </c>
      <c r="F1473" s="644">
        <v>1</v>
      </c>
      <c r="G1473" s="644">
        <v>16831.689999999999</v>
      </c>
      <c r="H1473" s="644">
        <v>1</v>
      </c>
      <c r="I1473" s="644">
        <v>16831.689999999999</v>
      </c>
      <c r="J1473" s="644">
        <v>2</v>
      </c>
      <c r="K1473" s="644">
        <v>33663.379999999997</v>
      </c>
      <c r="L1473" s="644">
        <v>2</v>
      </c>
      <c r="M1473" s="644">
        <v>16831.689999999999</v>
      </c>
      <c r="N1473" s="644">
        <v>2</v>
      </c>
      <c r="O1473" s="644">
        <v>28521.4</v>
      </c>
      <c r="P1473" s="632">
        <v>1.6945060181122635</v>
      </c>
      <c r="Q1473" s="645">
        <v>14260.7</v>
      </c>
    </row>
    <row r="1474" spans="1:17" ht="14.4" customHeight="1" x14ac:dyDescent="0.3">
      <c r="A1474" s="626" t="s">
        <v>1927</v>
      </c>
      <c r="B1474" s="627" t="s">
        <v>1424</v>
      </c>
      <c r="C1474" s="627" t="s">
        <v>1402</v>
      </c>
      <c r="D1474" s="627" t="s">
        <v>1633</v>
      </c>
      <c r="E1474" s="627" t="s">
        <v>1634</v>
      </c>
      <c r="F1474" s="644">
        <v>1</v>
      </c>
      <c r="G1474" s="644">
        <v>6587.13</v>
      </c>
      <c r="H1474" s="644">
        <v>1</v>
      </c>
      <c r="I1474" s="644">
        <v>6587.13</v>
      </c>
      <c r="J1474" s="644">
        <v>2</v>
      </c>
      <c r="K1474" s="644">
        <v>12682.52</v>
      </c>
      <c r="L1474" s="644">
        <v>1.9253483687129296</v>
      </c>
      <c r="M1474" s="644">
        <v>6341.26</v>
      </c>
      <c r="N1474" s="644">
        <v>3</v>
      </c>
      <c r="O1474" s="644">
        <v>10516.72</v>
      </c>
      <c r="P1474" s="632">
        <v>1.5965557078727761</v>
      </c>
      <c r="Q1474" s="645">
        <v>3505.5733333333333</v>
      </c>
    </row>
    <row r="1475" spans="1:17" ht="14.4" customHeight="1" x14ac:dyDescent="0.3">
      <c r="A1475" s="626" t="s">
        <v>1927</v>
      </c>
      <c r="B1475" s="627" t="s">
        <v>1424</v>
      </c>
      <c r="C1475" s="627" t="s">
        <v>1402</v>
      </c>
      <c r="D1475" s="627" t="s">
        <v>1456</v>
      </c>
      <c r="E1475" s="627" t="s">
        <v>1457</v>
      </c>
      <c r="F1475" s="644"/>
      <c r="G1475" s="644"/>
      <c r="H1475" s="644"/>
      <c r="I1475" s="644"/>
      <c r="J1475" s="644">
        <v>6</v>
      </c>
      <c r="K1475" s="644">
        <v>10588.84</v>
      </c>
      <c r="L1475" s="644"/>
      <c r="M1475" s="644">
        <v>1764.8066666666666</v>
      </c>
      <c r="N1475" s="644">
        <v>1</v>
      </c>
      <c r="O1475" s="644">
        <v>1726.4</v>
      </c>
      <c r="P1475" s="632"/>
      <c r="Q1475" s="645">
        <v>1726.4</v>
      </c>
    </row>
    <row r="1476" spans="1:17" ht="14.4" customHeight="1" x14ac:dyDescent="0.3">
      <c r="A1476" s="626" t="s">
        <v>1927</v>
      </c>
      <c r="B1476" s="627" t="s">
        <v>1424</v>
      </c>
      <c r="C1476" s="627" t="s">
        <v>1402</v>
      </c>
      <c r="D1476" s="627" t="s">
        <v>1641</v>
      </c>
      <c r="E1476" s="627" t="s">
        <v>1642</v>
      </c>
      <c r="F1476" s="644"/>
      <c r="G1476" s="644"/>
      <c r="H1476" s="644"/>
      <c r="I1476" s="644"/>
      <c r="J1476" s="644">
        <v>1</v>
      </c>
      <c r="K1476" s="644">
        <v>380.86</v>
      </c>
      <c r="L1476" s="644"/>
      <c r="M1476" s="644">
        <v>380.86</v>
      </c>
      <c r="N1476" s="644"/>
      <c r="O1476" s="644"/>
      <c r="P1476" s="632"/>
      <c r="Q1476" s="645"/>
    </row>
    <row r="1477" spans="1:17" ht="14.4" customHeight="1" x14ac:dyDescent="0.3">
      <c r="A1477" s="626" t="s">
        <v>1927</v>
      </c>
      <c r="B1477" s="627" t="s">
        <v>1424</v>
      </c>
      <c r="C1477" s="627" t="s">
        <v>1402</v>
      </c>
      <c r="D1477" s="627" t="s">
        <v>1770</v>
      </c>
      <c r="E1477" s="627" t="s">
        <v>1771</v>
      </c>
      <c r="F1477" s="644"/>
      <c r="G1477" s="644"/>
      <c r="H1477" s="644"/>
      <c r="I1477" s="644"/>
      <c r="J1477" s="644"/>
      <c r="K1477" s="644"/>
      <c r="L1477" s="644"/>
      <c r="M1477" s="644"/>
      <c r="N1477" s="644">
        <v>1</v>
      </c>
      <c r="O1477" s="644">
        <v>6632.73</v>
      </c>
      <c r="P1477" s="632"/>
      <c r="Q1477" s="645">
        <v>6632.73</v>
      </c>
    </row>
    <row r="1478" spans="1:17" ht="14.4" customHeight="1" x14ac:dyDescent="0.3">
      <c r="A1478" s="626" t="s">
        <v>1927</v>
      </c>
      <c r="B1478" s="627" t="s">
        <v>1424</v>
      </c>
      <c r="C1478" s="627" t="s">
        <v>1407</v>
      </c>
      <c r="D1478" s="627" t="s">
        <v>1464</v>
      </c>
      <c r="E1478" s="627" t="s">
        <v>1465</v>
      </c>
      <c r="F1478" s="644"/>
      <c r="G1478" s="644"/>
      <c r="H1478" s="644"/>
      <c r="I1478" s="644"/>
      <c r="J1478" s="644">
        <v>1</v>
      </c>
      <c r="K1478" s="644">
        <v>214</v>
      </c>
      <c r="L1478" s="644"/>
      <c r="M1478" s="644">
        <v>214</v>
      </c>
      <c r="N1478" s="644"/>
      <c r="O1478" s="644"/>
      <c r="P1478" s="632"/>
      <c r="Q1478" s="645"/>
    </row>
    <row r="1479" spans="1:17" ht="14.4" customHeight="1" x14ac:dyDescent="0.3">
      <c r="A1479" s="626" t="s">
        <v>1927</v>
      </c>
      <c r="B1479" s="627" t="s">
        <v>1424</v>
      </c>
      <c r="C1479" s="627" t="s">
        <v>1407</v>
      </c>
      <c r="D1479" s="627" t="s">
        <v>1466</v>
      </c>
      <c r="E1479" s="627" t="s">
        <v>1467</v>
      </c>
      <c r="F1479" s="644">
        <v>2</v>
      </c>
      <c r="G1479" s="644">
        <v>310</v>
      </c>
      <c r="H1479" s="644">
        <v>1</v>
      </c>
      <c r="I1479" s="644">
        <v>155</v>
      </c>
      <c r="J1479" s="644"/>
      <c r="K1479" s="644"/>
      <c r="L1479" s="644"/>
      <c r="M1479" s="644"/>
      <c r="N1479" s="644"/>
      <c r="O1479" s="644"/>
      <c r="P1479" s="632"/>
      <c r="Q1479" s="645"/>
    </row>
    <row r="1480" spans="1:17" ht="14.4" customHeight="1" x14ac:dyDescent="0.3">
      <c r="A1480" s="626" t="s">
        <v>1927</v>
      </c>
      <c r="B1480" s="627" t="s">
        <v>1424</v>
      </c>
      <c r="C1480" s="627" t="s">
        <v>1407</v>
      </c>
      <c r="D1480" s="627" t="s">
        <v>1470</v>
      </c>
      <c r="E1480" s="627" t="s">
        <v>1471</v>
      </c>
      <c r="F1480" s="644">
        <v>11</v>
      </c>
      <c r="G1480" s="644">
        <v>1408</v>
      </c>
      <c r="H1480" s="644">
        <v>1</v>
      </c>
      <c r="I1480" s="644">
        <v>128</v>
      </c>
      <c r="J1480" s="644">
        <v>10</v>
      </c>
      <c r="K1480" s="644">
        <v>1280</v>
      </c>
      <c r="L1480" s="644">
        <v>0.90909090909090906</v>
      </c>
      <c r="M1480" s="644">
        <v>128</v>
      </c>
      <c r="N1480" s="644">
        <v>2</v>
      </c>
      <c r="O1480" s="644">
        <v>258</v>
      </c>
      <c r="P1480" s="632">
        <v>0.18323863636363635</v>
      </c>
      <c r="Q1480" s="645">
        <v>129</v>
      </c>
    </row>
    <row r="1481" spans="1:17" ht="14.4" customHeight="1" x14ac:dyDescent="0.3">
      <c r="A1481" s="626" t="s">
        <v>1927</v>
      </c>
      <c r="B1481" s="627" t="s">
        <v>1424</v>
      </c>
      <c r="C1481" s="627" t="s">
        <v>1407</v>
      </c>
      <c r="D1481" s="627" t="s">
        <v>1472</v>
      </c>
      <c r="E1481" s="627" t="s">
        <v>1473</v>
      </c>
      <c r="F1481" s="644">
        <v>8</v>
      </c>
      <c r="G1481" s="644">
        <v>1784</v>
      </c>
      <c r="H1481" s="644">
        <v>1</v>
      </c>
      <c r="I1481" s="644">
        <v>223</v>
      </c>
      <c r="J1481" s="644">
        <v>4</v>
      </c>
      <c r="K1481" s="644">
        <v>896</v>
      </c>
      <c r="L1481" s="644">
        <v>0.50224215246636772</v>
      </c>
      <c r="M1481" s="644">
        <v>224</v>
      </c>
      <c r="N1481" s="644">
        <v>2</v>
      </c>
      <c r="O1481" s="644">
        <v>450</v>
      </c>
      <c r="P1481" s="632">
        <v>0.25224215246636772</v>
      </c>
      <c r="Q1481" s="645">
        <v>225</v>
      </c>
    </row>
    <row r="1482" spans="1:17" ht="14.4" customHeight="1" x14ac:dyDescent="0.3">
      <c r="A1482" s="626" t="s">
        <v>1927</v>
      </c>
      <c r="B1482" s="627" t="s">
        <v>1424</v>
      </c>
      <c r="C1482" s="627" t="s">
        <v>1407</v>
      </c>
      <c r="D1482" s="627" t="s">
        <v>1474</v>
      </c>
      <c r="E1482" s="627" t="s">
        <v>1475</v>
      </c>
      <c r="F1482" s="644"/>
      <c r="G1482" s="644"/>
      <c r="H1482" s="644"/>
      <c r="I1482" s="644"/>
      <c r="J1482" s="644"/>
      <c r="K1482" s="644"/>
      <c r="L1482" s="644"/>
      <c r="M1482" s="644"/>
      <c r="N1482" s="644">
        <v>1</v>
      </c>
      <c r="O1482" s="644">
        <v>225</v>
      </c>
      <c r="P1482" s="632"/>
      <c r="Q1482" s="645">
        <v>225</v>
      </c>
    </row>
    <row r="1483" spans="1:17" ht="14.4" customHeight="1" x14ac:dyDescent="0.3">
      <c r="A1483" s="626" t="s">
        <v>1927</v>
      </c>
      <c r="B1483" s="627" t="s">
        <v>1424</v>
      </c>
      <c r="C1483" s="627" t="s">
        <v>1407</v>
      </c>
      <c r="D1483" s="627" t="s">
        <v>1478</v>
      </c>
      <c r="E1483" s="627" t="s">
        <v>1479</v>
      </c>
      <c r="F1483" s="644">
        <v>16</v>
      </c>
      <c r="G1483" s="644">
        <v>3600</v>
      </c>
      <c r="H1483" s="644">
        <v>1</v>
      </c>
      <c r="I1483" s="644">
        <v>225</v>
      </c>
      <c r="J1483" s="644">
        <v>17</v>
      </c>
      <c r="K1483" s="644">
        <v>3842</v>
      </c>
      <c r="L1483" s="644">
        <v>1.0672222222222223</v>
      </c>
      <c r="M1483" s="644">
        <v>226</v>
      </c>
      <c r="N1483" s="644">
        <v>16</v>
      </c>
      <c r="O1483" s="644">
        <v>3632</v>
      </c>
      <c r="P1483" s="632">
        <v>1.0088888888888889</v>
      </c>
      <c r="Q1483" s="645">
        <v>227</v>
      </c>
    </row>
    <row r="1484" spans="1:17" ht="14.4" customHeight="1" x14ac:dyDescent="0.3">
      <c r="A1484" s="626" t="s">
        <v>1927</v>
      </c>
      <c r="B1484" s="627" t="s">
        <v>1424</v>
      </c>
      <c r="C1484" s="627" t="s">
        <v>1407</v>
      </c>
      <c r="D1484" s="627" t="s">
        <v>1480</v>
      </c>
      <c r="E1484" s="627" t="s">
        <v>1481</v>
      </c>
      <c r="F1484" s="644">
        <v>1</v>
      </c>
      <c r="G1484" s="644">
        <v>626</v>
      </c>
      <c r="H1484" s="644">
        <v>1</v>
      </c>
      <c r="I1484" s="644">
        <v>626</v>
      </c>
      <c r="J1484" s="644">
        <v>2</v>
      </c>
      <c r="K1484" s="644">
        <v>1252</v>
      </c>
      <c r="L1484" s="644">
        <v>2</v>
      </c>
      <c r="M1484" s="644">
        <v>626</v>
      </c>
      <c r="N1484" s="644"/>
      <c r="O1484" s="644"/>
      <c r="P1484" s="632"/>
      <c r="Q1484" s="645"/>
    </row>
    <row r="1485" spans="1:17" ht="14.4" customHeight="1" x14ac:dyDescent="0.3">
      <c r="A1485" s="626" t="s">
        <v>1927</v>
      </c>
      <c r="B1485" s="627" t="s">
        <v>1424</v>
      </c>
      <c r="C1485" s="627" t="s">
        <v>1407</v>
      </c>
      <c r="D1485" s="627" t="s">
        <v>1655</v>
      </c>
      <c r="E1485" s="627" t="s">
        <v>1656</v>
      </c>
      <c r="F1485" s="644"/>
      <c r="G1485" s="644"/>
      <c r="H1485" s="644"/>
      <c r="I1485" s="644"/>
      <c r="J1485" s="644">
        <v>2</v>
      </c>
      <c r="K1485" s="644">
        <v>8332</v>
      </c>
      <c r="L1485" s="644"/>
      <c r="M1485" s="644">
        <v>4166</v>
      </c>
      <c r="N1485" s="644">
        <v>2</v>
      </c>
      <c r="O1485" s="644">
        <v>8346</v>
      </c>
      <c r="P1485" s="632"/>
      <c r="Q1485" s="645">
        <v>4173</v>
      </c>
    </row>
    <row r="1486" spans="1:17" ht="14.4" customHeight="1" x14ac:dyDescent="0.3">
      <c r="A1486" s="626" t="s">
        <v>1927</v>
      </c>
      <c r="B1486" s="627" t="s">
        <v>1424</v>
      </c>
      <c r="C1486" s="627" t="s">
        <v>1407</v>
      </c>
      <c r="D1486" s="627" t="s">
        <v>1659</v>
      </c>
      <c r="E1486" s="627" t="s">
        <v>1660</v>
      </c>
      <c r="F1486" s="644">
        <v>1</v>
      </c>
      <c r="G1486" s="644">
        <v>6320</v>
      </c>
      <c r="H1486" s="644">
        <v>1</v>
      </c>
      <c r="I1486" s="644">
        <v>6320</v>
      </c>
      <c r="J1486" s="644"/>
      <c r="K1486" s="644"/>
      <c r="L1486" s="644"/>
      <c r="M1486" s="644"/>
      <c r="N1486" s="644">
        <v>1</v>
      </c>
      <c r="O1486" s="644">
        <v>6331</v>
      </c>
      <c r="P1486" s="632">
        <v>1.0017405063291138</v>
      </c>
      <c r="Q1486" s="645">
        <v>6331</v>
      </c>
    </row>
    <row r="1487" spans="1:17" ht="14.4" customHeight="1" x14ac:dyDescent="0.3">
      <c r="A1487" s="626" t="s">
        <v>1927</v>
      </c>
      <c r="B1487" s="627" t="s">
        <v>1424</v>
      </c>
      <c r="C1487" s="627" t="s">
        <v>1407</v>
      </c>
      <c r="D1487" s="627" t="s">
        <v>1663</v>
      </c>
      <c r="E1487" s="627" t="s">
        <v>1664</v>
      </c>
      <c r="F1487" s="644">
        <v>4</v>
      </c>
      <c r="G1487" s="644">
        <v>15440</v>
      </c>
      <c r="H1487" s="644">
        <v>1</v>
      </c>
      <c r="I1487" s="644">
        <v>3860</v>
      </c>
      <c r="J1487" s="644">
        <v>4</v>
      </c>
      <c r="K1487" s="644">
        <v>15448</v>
      </c>
      <c r="L1487" s="644">
        <v>1.0005181347150258</v>
      </c>
      <c r="M1487" s="644">
        <v>3862</v>
      </c>
      <c r="N1487" s="644">
        <v>5</v>
      </c>
      <c r="O1487" s="644">
        <v>19335</v>
      </c>
      <c r="P1487" s="632">
        <v>1.2522668393782384</v>
      </c>
      <c r="Q1487" s="645">
        <v>3867</v>
      </c>
    </row>
    <row r="1488" spans="1:17" ht="14.4" customHeight="1" x14ac:dyDescent="0.3">
      <c r="A1488" s="626" t="s">
        <v>1927</v>
      </c>
      <c r="B1488" s="627" t="s">
        <v>1424</v>
      </c>
      <c r="C1488" s="627" t="s">
        <v>1407</v>
      </c>
      <c r="D1488" s="627" t="s">
        <v>1667</v>
      </c>
      <c r="E1488" s="627" t="s">
        <v>1668</v>
      </c>
      <c r="F1488" s="644">
        <v>5</v>
      </c>
      <c r="G1488" s="644">
        <v>39630</v>
      </c>
      <c r="H1488" s="644">
        <v>1</v>
      </c>
      <c r="I1488" s="644">
        <v>7926</v>
      </c>
      <c r="J1488" s="644"/>
      <c r="K1488" s="644"/>
      <c r="L1488" s="644"/>
      <c r="M1488" s="644"/>
      <c r="N1488" s="644">
        <v>3</v>
      </c>
      <c r="O1488" s="644">
        <v>23814</v>
      </c>
      <c r="P1488" s="632">
        <v>0.60090840272520818</v>
      </c>
      <c r="Q1488" s="645">
        <v>7938</v>
      </c>
    </row>
    <row r="1489" spans="1:17" ht="14.4" customHeight="1" x14ac:dyDescent="0.3">
      <c r="A1489" s="626" t="s">
        <v>1927</v>
      </c>
      <c r="B1489" s="627" t="s">
        <v>1424</v>
      </c>
      <c r="C1489" s="627" t="s">
        <v>1407</v>
      </c>
      <c r="D1489" s="627" t="s">
        <v>1671</v>
      </c>
      <c r="E1489" s="627" t="s">
        <v>1672</v>
      </c>
      <c r="F1489" s="644">
        <v>1</v>
      </c>
      <c r="G1489" s="644">
        <v>1702</v>
      </c>
      <c r="H1489" s="644">
        <v>1</v>
      </c>
      <c r="I1489" s="644">
        <v>1702</v>
      </c>
      <c r="J1489" s="644"/>
      <c r="K1489" s="644"/>
      <c r="L1489" s="644"/>
      <c r="M1489" s="644"/>
      <c r="N1489" s="644">
        <v>1</v>
      </c>
      <c r="O1489" s="644">
        <v>1709</v>
      </c>
      <c r="P1489" s="632">
        <v>1.0041128084606346</v>
      </c>
      <c r="Q1489" s="645">
        <v>1709</v>
      </c>
    </row>
    <row r="1490" spans="1:17" ht="14.4" customHeight="1" x14ac:dyDescent="0.3">
      <c r="A1490" s="626" t="s">
        <v>1927</v>
      </c>
      <c r="B1490" s="627" t="s">
        <v>1424</v>
      </c>
      <c r="C1490" s="627" t="s">
        <v>1407</v>
      </c>
      <c r="D1490" s="627" t="s">
        <v>1496</v>
      </c>
      <c r="E1490" s="627" t="s">
        <v>1497</v>
      </c>
      <c r="F1490" s="644">
        <v>14</v>
      </c>
      <c r="G1490" s="644">
        <v>18116</v>
      </c>
      <c r="H1490" s="644">
        <v>1</v>
      </c>
      <c r="I1490" s="644">
        <v>1294</v>
      </c>
      <c r="J1490" s="644">
        <v>13</v>
      </c>
      <c r="K1490" s="644">
        <v>16822</v>
      </c>
      <c r="L1490" s="644">
        <v>0.9285714285714286</v>
      </c>
      <c r="M1490" s="644">
        <v>1294</v>
      </c>
      <c r="N1490" s="644">
        <v>16</v>
      </c>
      <c r="O1490" s="644">
        <v>20752</v>
      </c>
      <c r="P1490" s="632">
        <v>1.14550673437845</v>
      </c>
      <c r="Q1490" s="645">
        <v>1297</v>
      </c>
    </row>
    <row r="1491" spans="1:17" ht="14.4" customHeight="1" x14ac:dyDescent="0.3">
      <c r="A1491" s="626" t="s">
        <v>1927</v>
      </c>
      <c r="B1491" s="627" t="s">
        <v>1424</v>
      </c>
      <c r="C1491" s="627" t="s">
        <v>1407</v>
      </c>
      <c r="D1491" s="627" t="s">
        <v>1498</v>
      </c>
      <c r="E1491" s="627" t="s">
        <v>1499</v>
      </c>
      <c r="F1491" s="644">
        <v>13</v>
      </c>
      <c r="G1491" s="644">
        <v>15314</v>
      </c>
      <c r="H1491" s="644">
        <v>1</v>
      </c>
      <c r="I1491" s="644">
        <v>1178</v>
      </c>
      <c r="J1491" s="644">
        <v>14</v>
      </c>
      <c r="K1491" s="644">
        <v>16492</v>
      </c>
      <c r="L1491" s="644">
        <v>1.0769230769230769</v>
      </c>
      <c r="M1491" s="644">
        <v>1178</v>
      </c>
      <c r="N1491" s="644">
        <v>13</v>
      </c>
      <c r="O1491" s="644">
        <v>15340</v>
      </c>
      <c r="P1491" s="632">
        <v>1.0016977928692699</v>
      </c>
      <c r="Q1491" s="645">
        <v>1180</v>
      </c>
    </row>
    <row r="1492" spans="1:17" ht="14.4" customHeight="1" x14ac:dyDescent="0.3">
      <c r="A1492" s="626" t="s">
        <v>1927</v>
      </c>
      <c r="B1492" s="627" t="s">
        <v>1424</v>
      </c>
      <c r="C1492" s="627" t="s">
        <v>1407</v>
      </c>
      <c r="D1492" s="627" t="s">
        <v>1500</v>
      </c>
      <c r="E1492" s="627" t="s">
        <v>1501</v>
      </c>
      <c r="F1492" s="644">
        <v>3</v>
      </c>
      <c r="G1492" s="644">
        <v>15471</v>
      </c>
      <c r="H1492" s="644">
        <v>1</v>
      </c>
      <c r="I1492" s="644">
        <v>5157</v>
      </c>
      <c r="J1492" s="644"/>
      <c r="K1492" s="644"/>
      <c r="L1492" s="644"/>
      <c r="M1492" s="644"/>
      <c r="N1492" s="644">
        <v>3</v>
      </c>
      <c r="O1492" s="644">
        <v>15486</v>
      </c>
      <c r="P1492" s="632">
        <v>1.000969555943378</v>
      </c>
      <c r="Q1492" s="645">
        <v>5162</v>
      </c>
    </row>
    <row r="1493" spans="1:17" ht="14.4" customHeight="1" x14ac:dyDescent="0.3">
      <c r="A1493" s="626" t="s">
        <v>1927</v>
      </c>
      <c r="B1493" s="627" t="s">
        <v>1424</v>
      </c>
      <c r="C1493" s="627" t="s">
        <v>1407</v>
      </c>
      <c r="D1493" s="627" t="s">
        <v>1673</v>
      </c>
      <c r="E1493" s="627" t="s">
        <v>1674</v>
      </c>
      <c r="F1493" s="644">
        <v>1</v>
      </c>
      <c r="G1493" s="644">
        <v>801</v>
      </c>
      <c r="H1493" s="644">
        <v>1</v>
      </c>
      <c r="I1493" s="644">
        <v>801</v>
      </c>
      <c r="J1493" s="644"/>
      <c r="K1493" s="644"/>
      <c r="L1493" s="644"/>
      <c r="M1493" s="644"/>
      <c r="N1493" s="644"/>
      <c r="O1493" s="644"/>
      <c r="P1493" s="632"/>
      <c r="Q1493" s="645"/>
    </row>
    <row r="1494" spans="1:17" ht="14.4" customHeight="1" x14ac:dyDescent="0.3">
      <c r="A1494" s="626" t="s">
        <v>1927</v>
      </c>
      <c r="B1494" s="627" t="s">
        <v>1424</v>
      </c>
      <c r="C1494" s="627" t="s">
        <v>1407</v>
      </c>
      <c r="D1494" s="627" t="s">
        <v>1508</v>
      </c>
      <c r="E1494" s="627" t="s">
        <v>1509</v>
      </c>
      <c r="F1494" s="644">
        <v>173</v>
      </c>
      <c r="G1494" s="644">
        <v>30621</v>
      </c>
      <c r="H1494" s="644">
        <v>1</v>
      </c>
      <c r="I1494" s="644">
        <v>177</v>
      </c>
      <c r="J1494" s="644">
        <v>152</v>
      </c>
      <c r="K1494" s="644">
        <v>27056</v>
      </c>
      <c r="L1494" s="644">
        <v>0.88357663041703405</v>
      </c>
      <c r="M1494" s="644">
        <v>178</v>
      </c>
      <c r="N1494" s="644">
        <v>150</v>
      </c>
      <c r="O1494" s="644">
        <v>26850</v>
      </c>
      <c r="P1494" s="632">
        <v>0.87684922112275887</v>
      </c>
      <c r="Q1494" s="645">
        <v>179</v>
      </c>
    </row>
    <row r="1495" spans="1:17" ht="14.4" customHeight="1" x14ac:dyDescent="0.3">
      <c r="A1495" s="626" t="s">
        <v>1927</v>
      </c>
      <c r="B1495" s="627" t="s">
        <v>1424</v>
      </c>
      <c r="C1495" s="627" t="s">
        <v>1407</v>
      </c>
      <c r="D1495" s="627" t="s">
        <v>1510</v>
      </c>
      <c r="E1495" s="627" t="s">
        <v>1511</v>
      </c>
      <c r="F1495" s="644">
        <v>11</v>
      </c>
      <c r="G1495" s="644">
        <v>22539</v>
      </c>
      <c r="H1495" s="644">
        <v>1</v>
      </c>
      <c r="I1495" s="644">
        <v>2049</v>
      </c>
      <c r="J1495" s="644">
        <v>10</v>
      </c>
      <c r="K1495" s="644">
        <v>20500</v>
      </c>
      <c r="L1495" s="644">
        <v>0.9095345844979813</v>
      </c>
      <c r="M1495" s="644">
        <v>2050</v>
      </c>
      <c r="N1495" s="644">
        <v>12</v>
      </c>
      <c r="O1495" s="644">
        <v>24636</v>
      </c>
      <c r="P1495" s="632">
        <v>1.0930387328630373</v>
      </c>
      <c r="Q1495" s="645">
        <v>2053</v>
      </c>
    </row>
    <row r="1496" spans="1:17" ht="14.4" customHeight="1" x14ac:dyDescent="0.3">
      <c r="A1496" s="626" t="s">
        <v>1927</v>
      </c>
      <c r="B1496" s="627" t="s">
        <v>1424</v>
      </c>
      <c r="C1496" s="627" t="s">
        <v>1407</v>
      </c>
      <c r="D1496" s="627" t="s">
        <v>1522</v>
      </c>
      <c r="E1496" s="627" t="s">
        <v>1523</v>
      </c>
      <c r="F1496" s="644">
        <v>1</v>
      </c>
      <c r="G1496" s="644">
        <v>675</v>
      </c>
      <c r="H1496" s="644">
        <v>1</v>
      </c>
      <c r="I1496" s="644">
        <v>675</v>
      </c>
      <c r="J1496" s="644">
        <v>2</v>
      </c>
      <c r="K1496" s="644">
        <v>1350</v>
      </c>
      <c r="L1496" s="644">
        <v>2</v>
      </c>
      <c r="M1496" s="644">
        <v>675</v>
      </c>
      <c r="N1496" s="644"/>
      <c r="O1496" s="644"/>
      <c r="P1496" s="632"/>
      <c r="Q1496" s="645"/>
    </row>
    <row r="1497" spans="1:17" ht="14.4" customHeight="1" x14ac:dyDescent="0.3">
      <c r="A1497" s="626" t="s">
        <v>1927</v>
      </c>
      <c r="B1497" s="627" t="s">
        <v>1424</v>
      </c>
      <c r="C1497" s="627" t="s">
        <v>1407</v>
      </c>
      <c r="D1497" s="627" t="s">
        <v>1526</v>
      </c>
      <c r="E1497" s="627" t="s">
        <v>1527</v>
      </c>
      <c r="F1497" s="644"/>
      <c r="G1497" s="644"/>
      <c r="H1497" s="644"/>
      <c r="I1497" s="644"/>
      <c r="J1497" s="644"/>
      <c r="K1497" s="644"/>
      <c r="L1497" s="644"/>
      <c r="M1497" s="644"/>
      <c r="N1497" s="644">
        <v>1</v>
      </c>
      <c r="O1497" s="644">
        <v>156</v>
      </c>
      <c r="P1497" s="632"/>
      <c r="Q1497" s="645">
        <v>156</v>
      </c>
    </row>
    <row r="1498" spans="1:17" ht="14.4" customHeight="1" x14ac:dyDescent="0.3">
      <c r="A1498" s="626" t="s">
        <v>1927</v>
      </c>
      <c r="B1498" s="627" t="s">
        <v>1424</v>
      </c>
      <c r="C1498" s="627" t="s">
        <v>1407</v>
      </c>
      <c r="D1498" s="627" t="s">
        <v>1528</v>
      </c>
      <c r="E1498" s="627" t="s">
        <v>1529</v>
      </c>
      <c r="F1498" s="644"/>
      <c r="G1498" s="644"/>
      <c r="H1498" s="644"/>
      <c r="I1498" s="644"/>
      <c r="J1498" s="644"/>
      <c r="K1498" s="644"/>
      <c r="L1498" s="644"/>
      <c r="M1498" s="644"/>
      <c r="N1498" s="644">
        <v>1</v>
      </c>
      <c r="O1498" s="644">
        <v>201</v>
      </c>
      <c r="P1498" s="632"/>
      <c r="Q1498" s="645">
        <v>201</v>
      </c>
    </row>
    <row r="1499" spans="1:17" ht="14.4" customHeight="1" x14ac:dyDescent="0.3">
      <c r="A1499" s="626" t="s">
        <v>1927</v>
      </c>
      <c r="B1499" s="627" t="s">
        <v>1424</v>
      </c>
      <c r="C1499" s="627" t="s">
        <v>1407</v>
      </c>
      <c r="D1499" s="627" t="s">
        <v>1530</v>
      </c>
      <c r="E1499" s="627" t="s">
        <v>1531</v>
      </c>
      <c r="F1499" s="644">
        <v>62</v>
      </c>
      <c r="G1499" s="644">
        <v>12648</v>
      </c>
      <c r="H1499" s="644">
        <v>1</v>
      </c>
      <c r="I1499" s="644">
        <v>204</v>
      </c>
      <c r="J1499" s="644">
        <v>18</v>
      </c>
      <c r="K1499" s="644">
        <v>3690</v>
      </c>
      <c r="L1499" s="644">
        <v>0.29174573055028463</v>
      </c>
      <c r="M1499" s="644">
        <v>205</v>
      </c>
      <c r="N1499" s="644">
        <v>55</v>
      </c>
      <c r="O1499" s="644">
        <v>11385</v>
      </c>
      <c r="P1499" s="632">
        <v>0.90014231499051234</v>
      </c>
      <c r="Q1499" s="645">
        <v>207</v>
      </c>
    </row>
    <row r="1500" spans="1:17" ht="14.4" customHeight="1" x14ac:dyDescent="0.3">
      <c r="A1500" s="626" t="s">
        <v>1927</v>
      </c>
      <c r="B1500" s="627" t="s">
        <v>1424</v>
      </c>
      <c r="C1500" s="627" t="s">
        <v>1407</v>
      </c>
      <c r="D1500" s="627" t="s">
        <v>1532</v>
      </c>
      <c r="E1500" s="627" t="s">
        <v>1533</v>
      </c>
      <c r="F1500" s="644">
        <v>1</v>
      </c>
      <c r="G1500" s="644">
        <v>426</v>
      </c>
      <c r="H1500" s="644">
        <v>1</v>
      </c>
      <c r="I1500" s="644">
        <v>426</v>
      </c>
      <c r="J1500" s="644">
        <v>3</v>
      </c>
      <c r="K1500" s="644">
        <v>1281</v>
      </c>
      <c r="L1500" s="644">
        <v>3.007042253521127</v>
      </c>
      <c r="M1500" s="644">
        <v>427</v>
      </c>
      <c r="N1500" s="644"/>
      <c r="O1500" s="644"/>
      <c r="P1500" s="632"/>
      <c r="Q1500" s="645"/>
    </row>
    <row r="1501" spans="1:17" ht="14.4" customHeight="1" x14ac:dyDescent="0.3">
      <c r="A1501" s="626" t="s">
        <v>1927</v>
      </c>
      <c r="B1501" s="627" t="s">
        <v>1424</v>
      </c>
      <c r="C1501" s="627" t="s">
        <v>1407</v>
      </c>
      <c r="D1501" s="627" t="s">
        <v>1536</v>
      </c>
      <c r="E1501" s="627" t="s">
        <v>1537</v>
      </c>
      <c r="F1501" s="644">
        <v>1</v>
      </c>
      <c r="G1501" s="644">
        <v>163</v>
      </c>
      <c r="H1501" s="644">
        <v>1</v>
      </c>
      <c r="I1501" s="644">
        <v>163</v>
      </c>
      <c r="J1501" s="644"/>
      <c r="K1501" s="644"/>
      <c r="L1501" s="644"/>
      <c r="M1501" s="644"/>
      <c r="N1501" s="644"/>
      <c r="O1501" s="644"/>
      <c r="P1501" s="632"/>
      <c r="Q1501" s="645"/>
    </row>
    <row r="1502" spans="1:17" ht="14.4" customHeight="1" x14ac:dyDescent="0.3">
      <c r="A1502" s="626" t="s">
        <v>1927</v>
      </c>
      <c r="B1502" s="627" t="s">
        <v>1424</v>
      </c>
      <c r="C1502" s="627" t="s">
        <v>1407</v>
      </c>
      <c r="D1502" s="627" t="s">
        <v>1538</v>
      </c>
      <c r="E1502" s="627" t="s">
        <v>1539</v>
      </c>
      <c r="F1502" s="644"/>
      <c r="G1502" s="644"/>
      <c r="H1502" s="644"/>
      <c r="I1502" s="644"/>
      <c r="J1502" s="644">
        <v>1</v>
      </c>
      <c r="K1502" s="644">
        <v>437</v>
      </c>
      <c r="L1502" s="644"/>
      <c r="M1502" s="644">
        <v>437</v>
      </c>
      <c r="N1502" s="644"/>
      <c r="O1502" s="644"/>
      <c r="P1502" s="632"/>
      <c r="Q1502" s="645"/>
    </row>
    <row r="1503" spans="1:17" ht="14.4" customHeight="1" x14ac:dyDescent="0.3">
      <c r="A1503" s="626" t="s">
        <v>1927</v>
      </c>
      <c r="B1503" s="627" t="s">
        <v>1424</v>
      </c>
      <c r="C1503" s="627" t="s">
        <v>1407</v>
      </c>
      <c r="D1503" s="627" t="s">
        <v>1540</v>
      </c>
      <c r="E1503" s="627" t="s">
        <v>1541</v>
      </c>
      <c r="F1503" s="644">
        <v>23</v>
      </c>
      <c r="G1503" s="644">
        <v>49565</v>
      </c>
      <c r="H1503" s="644">
        <v>1</v>
      </c>
      <c r="I1503" s="644">
        <v>2155</v>
      </c>
      <c r="J1503" s="644">
        <v>13</v>
      </c>
      <c r="K1503" s="644">
        <v>28028</v>
      </c>
      <c r="L1503" s="644">
        <v>0.56547967315646119</v>
      </c>
      <c r="M1503" s="644">
        <v>2156</v>
      </c>
      <c r="N1503" s="644">
        <v>19</v>
      </c>
      <c r="O1503" s="644">
        <v>41021</v>
      </c>
      <c r="P1503" s="632">
        <v>0.82762029658024816</v>
      </c>
      <c r="Q1503" s="645">
        <v>2159</v>
      </c>
    </row>
    <row r="1504" spans="1:17" ht="14.4" customHeight="1" x14ac:dyDescent="0.3">
      <c r="A1504" s="626" t="s">
        <v>1927</v>
      </c>
      <c r="B1504" s="627" t="s">
        <v>1424</v>
      </c>
      <c r="C1504" s="627" t="s">
        <v>1407</v>
      </c>
      <c r="D1504" s="627" t="s">
        <v>1675</v>
      </c>
      <c r="E1504" s="627" t="s">
        <v>1664</v>
      </c>
      <c r="F1504" s="644">
        <v>8</v>
      </c>
      <c r="G1504" s="644">
        <v>15112</v>
      </c>
      <c r="H1504" s="644">
        <v>1</v>
      </c>
      <c r="I1504" s="644">
        <v>1889</v>
      </c>
      <c r="J1504" s="644">
        <v>4</v>
      </c>
      <c r="K1504" s="644">
        <v>7556</v>
      </c>
      <c r="L1504" s="644">
        <v>0.5</v>
      </c>
      <c r="M1504" s="644">
        <v>1889</v>
      </c>
      <c r="N1504" s="644">
        <v>8</v>
      </c>
      <c r="O1504" s="644">
        <v>15136</v>
      </c>
      <c r="P1504" s="632">
        <v>1.0015881418740074</v>
      </c>
      <c r="Q1504" s="645">
        <v>1892</v>
      </c>
    </row>
    <row r="1505" spans="1:17" ht="14.4" customHeight="1" x14ac:dyDescent="0.3">
      <c r="A1505" s="626" t="s">
        <v>1927</v>
      </c>
      <c r="B1505" s="627" t="s">
        <v>1424</v>
      </c>
      <c r="C1505" s="627" t="s">
        <v>1407</v>
      </c>
      <c r="D1505" s="627" t="s">
        <v>1546</v>
      </c>
      <c r="E1505" s="627" t="s">
        <v>1547</v>
      </c>
      <c r="F1505" s="644">
        <v>4</v>
      </c>
      <c r="G1505" s="644">
        <v>33840</v>
      </c>
      <c r="H1505" s="644">
        <v>1</v>
      </c>
      <c r="I1505" s="644">
        <v>8460</v>
      </c>
      <c r="J1505" s="644">
        <v>2</v>
      </c>
      <c r="K1505" s="644">
        <v>16924</v>
      </c>
      <c r="L1505" s="644">
        <v>0.5001182033096927</v>
      </c>
      <c r="M1505" s="644">
        <v>8462</v>
      </c>
      <c r="N1505" s="644">
        <v>5</v>
      </c>
      <c r="O1505" s="644">
        <v>42350</v>
      </c>
      <c r="P1505" s="632">
        <v>1.2514775413711583</v>
      </c>
      <c r="Q1505" s="645">
        <v>8470</v>
      </c>
    </row>
    <row r="1506" spans="1:17" ht="14.4" customHeight="1" thickBot="1" x14ac:dyDescent="0.35">
      <c r="A1506" s="634" t="s">
        <v>1927</v>
      </c>
      <c r="B1506" s="635" t="s">
        <v>1424</v>
      </c>
      <c r="C1506" s="635" t="s">
        <v>1407</v>
      </c>
      <c r="D1506" s="635" t="s">
        <v>1550</v>
      </c>
      <c r="E1506" s="635" t="s">
        <v>1551</v>
      </c>
      <c r="F1506" s="646"/>
      <c r="G1506" s="646"/>
      <c r="H1506" s="646"/>
      <c r="I1506" s="646"/>
      <c r="J1506" s="646">
        <v>3</v>
      </c>
      <c r="K1506" s="646">
        <v>6165</v>
      </c>
      <c r="L1506" s="646"/>
      <c r="M1506" s="646">
        <v>2055</v>
      </c>
      <c r="N1506" s="646">
        <v>1</v>
      </c>
      <c r="O1506" s="646">
        <v>2062</v>
      </c>
      <c r="P1506" s="640"/>
      <c r="Q1506" s="647">
        <v>2062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5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93" t="s">
        <v>99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x14ac:dyDescent="0.3">
      <c r="A2" s="265" t="s">
        <v>278</v>
      </c>
      <c r="B2" s="121"/>
      <c r="C2" s="121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0"/>
      <c r="C3" s="260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0"/>
      <c r="C4" s="260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0"/>
      <c r="C5" s="260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0"/>
      <c r="C6" s="260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0"/>
      <c r="C7" s="260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0"/>
      <c r="C8" s="260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0"/>
      <c r="C9" s="260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0"/>
      <c r="C10" s="260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0"/>
      <c r="C11" s="260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0"/>
      <c r="C12" s="260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0"/>
      <c r="C13" s="260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0"/>
      <c r="C14" s="260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0"/>
      <c r="C15" s="260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0"/>
      <c r="C16" s="260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0"/>
      <c r="C17" s="260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0"/>
      <c r="C18" s="260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0"/>
      <c r="C19" s="260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0"/>
      <c r="C20" s="260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0"/>
      <c r="C21" s="260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0"/>
      <c r="C22" s="260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0"/>
      <c r="C23" s="260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0"/>
      <c r="C24" s="260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0"/>
      <c r="C25" s="260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0"/>
      <c r="C26" s="260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0"/>
      <c r="C27" s="260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0"/>
      <c r="C28" s="260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0"/>
      <c r="C29" s="260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0"/>
      <c r="C30" s="260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93" t="s">
        <v>71</v>
      </c>
      <c r="C31" s="494"/>
      <c r="D31" s="494"/>
      <c r="E31" s="495"/>
      <c r="F31" s="101" t="s">
        <v>71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72</v>
      </c>
      <c r="C32" s="103" t="s">
        <v>73</v>
      </c>
      <c r="D32" s="103" t="s">
        <v>74</v>
      </c>
      <c r="E32" s="104" t="s">
        <v>2</v>
      </c>
      <c r="F32" s="105" t="s">
        <v>75</v>
      </c>
      <c r="G32" s="261"/>
      <c r="H32" s="261" t="s">
        <v>100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87</v>
      </c>
      <c r="B33" s="122"/>
      <c r="C33" s="122"/>
      <c r="D33" s="80" t="str">
        <f>IF(C33="","",C33-B33)</f>
        <v/>
      </c>
      <c r="E33" s="81" t="str">
        <f>IF(C33="","",C33/B33)</f>
        <v/>
      </c>
      <c r="F33" s="82"/>
      <c r="G33" s="261">
        <v>0</v>
      </c>
      <c r="H33" s="262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88</v>
      </c>
      <c r="B34" s="123"/>
      <c r="C34" s="123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1">
        <v>1</v>
      </c>
      <c r="H34" s="262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89</v>
      </c>
      <c r="B35" s="123"/>
      <c r="C35" s="123"/>
      <c r="D35" s="83" t="str">
        <f t="shared" si="0"/>
        <v/>
      </c>
      <c r="E35" s="84" t="str">
        <f t="shared" si="1"/>
        <v/>
      </c>
      <c r="F35" s="85"/>
      <c r="G35" s="263"/>
      <c r="H35" s="263"/>
      <c r="I35" s="76"/>
      <c r="J35" s="76"/>
      <c r="K35" s="76"/>
      <c r="L35" s="76"/>
      <c r="M35" s="76"/>
    </row>
    <row r="36" spans="1:13" ht="14.4" customHeight="1" x14ac:dyDescent="0.3">
      <c r="A36" s="107" t="s">
        <v>90</v>
      </c>
      <c r="B36" s="123"/>
      <c r="C36" s="123"/>
      <c r="D36" s="83" t="str">
        <f t="shared" si="0"/>
        <v/>
      </c>
      <c r="E36" s="84" t="str">
        <f t="shared" si="1"/>
        <v/>
      </c>
      <c r="F36" s="85"/>
      <c r="G36" s="263"/>
      <c r="H36" s="263"/>
      <c r="I36" s="76"/>
      <c r="J36" s="76"/>
      <c r="K36" s="76"/>
      <c r="L36" s="76"/>
      <c r="M36" s="76"/>
    </row>
    <row r="37" spans="1:13" ht="14.4" customHeight="1" x14ac:dyDescent="0.3">
      <c r="A37" s="107" t="s">
        <v>91</v>
      </c>
      <c r="B37" s="123"/>
      <c r="C37" s="123"/>
      <c r="D37" s="83" t="str">
        <f t="shared" si="0"/>
        <v/>
      </c>
      <c r="E37" s="84" t="str">
        <f t="shared" si="1"/>
        <v/>
      </c>
      <c r="F37" s="85"/>
      <c r="G37" s="263"/>
      <c r="H37" s="263"/>
      <c r="I37" s="76"/>
      <c r="J37" s="76"/>
      <c r="K37" s="76"/>
      <c r="L37" s="76"/>
      <c r="M37" s="76"/>
    </row>
    <row r="38" spans="1:13" ht="14.4" customHeight="1" x14ac:dyDescent="0.3">
      <c r="A38" s="107" t="s">
        <v>92</v>
      </c>
      <c r="B38" s="123"/>
      <c r="C38" s="123"/>
      <c r="D38" s="83" t="str">
        <f t="shared" si="0"/>
        <v/>
      </c>
      <c r="E38" s="84" t="str">
        <f t="shared" si="1"/>
        <v/>
      </c>
      <c r="F38" s="85"/>
      <c r="G38" s="263"/>
      <c r="H38" s="263"/>
      <c r="I38" s="76"/>
      <c r="J38" s="76"/>
      <c r="K38" s="76"/>
      <c r="L38" s="76"/>
      <c r="M38" s="76"/>
    </row>
    <row r="39" spans="1:13" ht="14.4" customHeight="1" x14ac:dyDescent="0.3">
      <c r="A39" s="107" t="s">
        <v>93</v>
      </c>
      <c r="B39" s="123"/>
      <c r="C39" s="123"/>
      <c r="D39" s="83" t="str">
        <f t="shared" si="0"/>
        <v/>
      </c>
      <c r="E39" s="84" t="str">
        <f t="shared" si="1"/>
        <v/>
      </c>
      <c r="F39" s="85"/>
      <c r="G39" s="263"/>
      <c r="H39" s="263"/>
      <c r="I39" s="76"/>
      <c r="J39" s="76"/>
      <c r="K39" s="76"/>
      <c r="L39" s="76"/>
      <c r="M39" s="76"/>
    </row>
    <row r="40" spans="1:13" ht="14.4" customHeight="1" x14ac:dyDescent="0.3">
      <c r="A40" s="107" t="s">
        <v>94</v>
      </c>
      <c r="B40" s="123"/>
      <c r="C40" s="123"/>
      <c r="D40" s="83" t="str">
        <f t="shared" si="0"/>
        <v/>
      </c>
      <c r="E40" s="84" t="str">
        <f t="shared" si="1"/>
        <v/>
      </c>
      <c r="F40" s="85"/>
      <c r="G40" s="263"/>
      <c r="H40" s="263"/>
      <c r="I40" s="76"/>
      <c r="J40" s="76"/>
      <c r="K40" s="76"/>
      <c r="L40" s="76"/>
      <c r="M40" s="76"/>
    </row>
    <row r="41" spans="1:13" ht="14.4" customHeight="1" x14ac:dyDescent="0.3">
      <c r="A41" s="107" t="s">
        <v>95</v>
      </c>
      <c r="B41" s="123"/>
      <c r="C41" s="123"/>
      <c r="D41" s="83" t="str">
        <f t="shared" si="0"/>
        <v/>
      </c>
      <c r="E41" s="84" t="str">
        <f t="shared" si="1"/>
        <v/>
      </c>
      <c r="F41" s="85"/>
      <c r="G41" s="263"/>
      <c r="H41" s="263"/>
      <c r="I41" s="76"/>
      <c r="J41" s="76"/>
      <c r="K41" s="76"/>
      <c r="L41" s="76"/>
      <c r="M41" s="76"/>
    </row>
    <row r="42" spans="1:13" ht="14.4" customHeight="1" x14ac:dyDescent="0.3">
      <c r="A42" s="107" t="s">
        <v>96</v>
      </c>
      <c r="B42" s="123"/>
      <c r="C42" s="123"/>
      <c r="D42" s="83" t="str">
        <f t="shared" si="0"/>
        <v/>
      </c>
      <c r="E42" s="84" t="str">
        <f t="shared" si="1"/>
        <v/>
      </c>
      <c r="F42" s="85"/>
      <c r="G42" s="263"/>
      <c r="H42" s="263"/>
      <c r="I42" s="76"/>
      <c r="J42" s="76"/>
      <c r="K42" s="76"/>
      <c r="L42" s="76"/>
      <c r="M42" s="76"/>
    </row>
    <row r="43" spans="1:13" ht="14.4" customHeight="1" x14ac:dyDescent="0.3">
      <c r="A43" s="107" t="s">
        <v>97</v>
      </c>
      <c r="B43" s="123"/>
      <c r="C43" s="123"/>
      <c r="D43" s="83" t="str">
        <f t="shared" si="0"/>
        <v/>
      </c>
      <c r="E43" s="84" t="str">
        <f t="shared" si="1"/>
        <v/>
      </c>
      <c r="F43" s="85"/>
      <c r="G43" s="263"/>
      <c r="H43" s="263"/>
      <c r="I43" s="76"/>
      <c r="J43" s="76"/>
      <c r="K43" s="76"/>
      <c r="L43" s="76"/>
      <c r="M43" s="76"/>
    </row>
    <row r="44" spans="1:13" ht="14.4" customHeight="1" x14ac:dyDescent="0.3">
      <c r="A44" s="107" t="s">
        <v>98</v>
      </c>
      <c r="B44" s="123"/>
      <c r="C44" s="123"/>
      <c r="D44" s="83" t="str">
        <f t="shared" si="0"/>
        <v/>
      </c>
      <c r="E44" s="84" t="str">
        <f t="shared" si="1"/>
        <v/>
      </c>
      <c r="F44" s="85"/>
      <c r="G44" s="263"/>
      <c r="H44" s="263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101</v>
      </c>
      <c r="B45" s="124"/>
      <c r="C45" s="124"/>
      <c r="D45" s="86" t="str">
        <f t="shared" si="0"/>
        <v/>
      </c>
      <c r="E45" s="87" t="str">
        <f t="shared" si="1"/>
        <v/>
      </c>
      <c r="F45" s="88"/>
      <c r="G45" s="263"/>
      <c r="H45" s="263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1" priority="2" operator="greaterThan">
      <formula>1</formula>
    </cfRule>
  </conditionalFormatting>
  <conditionalFormatting sqref="F33:F45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57" bestFit="1" customWidth="1"/>
    <col min="2" max="2" width="9.5546875" style="157" hidden="1" customWidth="1" outlineLevel="1"/>
    <col min="3" max="3" width="9.5546875" style="157" customWidth="1" collapsed="1"/>
    <col min="4" max="4" width="2.21875" style="157" customWidth="1"/>
    <col min="5" max="8" width="9.5546875" style="157" customWidth="1"/>
    <col min="9" max="10" width="9.77734375" style="157" hidden="1" customWidth="1" outlineLevel="1"/>
    <col min="11" max="11" width="8.88671875" style="157" collapsed="1"/>
    <col min="12" max="16384" width="8.88671875" style="157"/>
  </cols>
  <sheetData>
    <row r="1" spans="1:10" ht="18.600000000000001" customHeight="1" thickBot="1" x14ac:dyDescent="0.4">
      <c r="A1" s="373" t="s">
        <v>144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4" customHeight="1" thickBot="1" x14ac:dyDescent="0.35">
      <c r="A2" s="265" t="s">
        <v>278</v>
      </c>
      <c r="B2" s="139"/>
      <c r="C2" s="139"/>
      <c r="D2" s="139"/>
      <c r="E2" s="139"/>
      <c r="F2" s="139"/>
    </row>
    <row r="3" spans="1:10" ht="14.4" customHeight="1" x14ac:dyDescent="0.3">
      <c r="A3" s="364"/>
      <c r="B3" s="135">
        <v>2015</v>
      </c>
      <c r="C3" s="40">
        <v>2018</v>
      </c>
      <c r="D3" s="7"/>
      <c r="E3" s="368">
        <v>2019</v>
      </c>
      <c r="F3" s="369"/>
      <c r="G3" s="369"/>
      <c r="H3" s="370"/>
      <c r="I3" s="371">
        <v>2017</v>
      </c>
      <c r="J3" s="372"/>
    </row>
    <row r="4" spans="1:10" ht="14.4" customHeight="1" thickBot="1" x14ac:dyDescent="0.35">
      <c r="A4" s="365"/>
      <c r="B4" s="366" t="s">
        <v>78</v>
      </c>
      <c r="C4" s="367"/>
      <c r="D4" s="7"/>
      <c r="E4" s="156" t="s">
        <v>78</v>
      </c>
      <c r="F4" s="137" t="s">
        <v>79</v>
      </c>
      <c r="G4" s="137" t="s">
        <v>68</v>
      </c>
      <c r="H4" s="138" t="s">
        <v>80</v>
      </c>
      <c r="I4" s="301" t="s">
        <v>222</v>
      </c>
      <c r="J4" s="302" t="s">
        <v>223</v>
      </c>
    </row>
    <row r="5" spans="1:10" ht="14.4" customHeight="1" x14ac:dyDescent="0.3">
      <c r="A5" s="140" t="str">
        <f>HYPERLINK("#'Léky Žádanky'!A1","Léky (Kč)")</f>
        <v>Léky (Kč)</v>
      </c>
      <c r="B5" s="27">
        <v>1904.8559399999999</v>
      </c>
      <c r="C5" s="29">
        <v>1384.2739999999999</v>
      </c>
      <c r="D5" s="8"/>
      <c r="E5" s="145">
        <v>1641.0241800000003</v>
      </c>
      <c r="F5" s="28">
        <v>1180.5785837860108</v>
      </c>
      <c r="G5" s="144">
        <f>E5-F5</f>
        <v>460.44559621398957</v>
      </c>
      <c r="H5" s="150">
        <f>IF(F5&lt;0.00000001,"",E5/F5)</f>
        <v>1.3900168972550573</v>
      </c>
    </row>
    <row r="6" spans="1:10" ht="14.4" customHeight="1" x14ac:dyDescent="0.3">
      <c r="A6" s="140" t="str">
        <f>HYPERLINK("#'Materiál Žádanky'!A1","Materiál - SZM (Kč)")</f>
        <v>Materiál - SZM (Kč)</v>
      </c>
      <c r="B6" s="10">
        <v>6759.8086399999966</v>
      </c>
      <c r="C6" s="31">
        <v>9856.7875600000007</v>
      </c>
      <c r="D6" s="8"/>
      <c r="E6" s="146">
        <v>8609.5727299999999</v>
      </c>
      <c r="F6" s="30">
        <v>8599.3332528305054</v>
      </c>
      <c r="G6" s="147">
        <f>E6-F6</f>
        <v>10.239477169494421</v>
      </c>
      <c r="H6" s="151">
        <f>IF(F6&lt;0.00000001,"",E6/F6)</f>
        <v>1.0011907291959088</v>
      </c>
    </row>
    <row r="7" spans="1:10" ht="14.4" customHeight="1" x14ac:dyDescent="0.3">
      <c r="A7" s="140" t="str">
        <f>HYPERLINK("#'Osobní náklady'!A1","Osobní náklady (Kč) *")</f>
        <v>Osobní náklady (Kč) *</v>
      </c>
      <c r="B7" s="10">
        <v>12306.621139999999</v>
      </c>
      <c r="C7" s="31">
        <v>13855.271610000002</v>
      </c>
      <c r="D7" s="8"/>
      <c r="E7" s="146">
        <v>15059.478220000001</v>
      </c>
      <c r="F7" s="30">
        <v>15512.458164978027</v>
      </c>
      <c r="G7" s="147">
        <f>E7-F7</f>
        <v>-452.97994497802574</v>
      </c>
      <c r="H7" s="151">
        <f>IF(F7&lt;0.00000001,"",E7/F7)</f>
        <v>0.97079895783372983</v>
      </c>
    </row>
    <row r="8" spans="1:10" ht="14.4" customHeight="1" thickBot="1" x14ac:dyDescent="0.35">
      <c r="A8" s="1" t="s">
        <v>81</v>
      </c>
      <c r="B8" s="11">
        <v>8877.1458099999982</v>
      </c>
      <c r="C8" s="33">
        <v>9091.0170299999954</v>
      </c>
      <c r="D8" s="8"/>
      <c r="E8" s="148">
        <v>8928.3223899999975</v>
      </c>
      <c r="F8" s="32">
        <v>9946.1814193367991</v>
      </c>
      <c r="G8" s="149">
        <f>E8-F8</f>
        <v>-1017.8590293368015</v>
      </c>
      <c r="H8" s="152">
        <f>IF(F8&lt;0.00000001,"",E8/F8)</f>
        <v>0.89766333566388223</v>
      </c>
    </row>
    <row r="9" spans="1:10" ht="14.4" customHeight="1" thickBot="1" x14ac:dyDescent="0.35">
      <c r="A9" s="2" t="s">
        <v>82</v>
      </c>
      <c r="B9" s="3">
        <v>29848.431529999994</v>
      </c>
      <c r="C9" s="35">
        <v>34187.350200000001</v>
      </c>
      <c r="D9" s="8"/>
      <c r="E9" s="3">
        <v>34238.397519999999</v>
      </c>
      <c r="F9" s="34">
        <v>35238.551420931341</v>
      </c>
      <c r="G9" s="34">
        <f>E9-F9</f>
        <v>-1000.1539009313419</v>
      </c>
      <c r="H9" s="153">
        <f>IF(F9&lt;0.00000001,"",E9/F9)</f>
        <v>0.9716176215933422</v>
      </c>
    </row>
    <row r="10" spans="1:10" ht="14.4" customHeight="1" thickBot="1" x14ac:dyDescent="0.35">
      <c r="A10" s="12"/>
      <c r="B10" s="12"/>
      <c r="C10" s="136"/>
      <c r="D10" s="8"/>
      <c r="E10" s="12"/>
      <c r="F10" s="13"/>
    </row>
    <row r="11" spans="1:10" ht="14.4" customHeight="1" x14ac:dyDescent="0.3">
      <c r="A11" s="160" t="str">
        <f>HYPERLINK("#'ZV Vykáz.-A'!A1","Ambulance *")</f>
        <v>Ambulance *</v>
      </c>
      <c r="B11" s="9">
        <f>IF(ISERROR(VLOOKUP("Celkem:",'ZV Vykáz.-A'!A:H,2,0)),0,VLOOKUP("Celkem:",'ZV Vykáz.-A'!A:H,2,0)/1000)</f>
        <v>22809.451670000002</v>
      </c>
      <c r="C11" s="29">
        <f>IF(ISERROR(VLOOKUP("Celkem:",'ZV Vykáz.-A'!A:H,5,0)),0,VLOOKUP("Celkem:",'ZV Vykáz.-A'!A:H,5,0)/1000)</f>
        <v>23791.304</v>
      </c>
      <c r="D11" s="8"/>
      <c r="E11" s="145">
        <f>IF(ISERROR(VLOOKUP("Celkem:",'ZV Vykáz.-A'!A:H,8,0)),0,VLOOKUP("Celkem:",'ZV Vykáz.-A'!A:H,8,0)/1000)</f>
        <v>23771.763999999999</v>
      </c>
      <c r="F11" s="28">
        <f>C11</f>
        <v>23791.304</v>
      </c>
      <c r="G11" s="144">
        <f>E11-F11</f>
        <v>-19.540000000000873</v>
      </c>
      <c r="H11" s="150">
        <f>IF(F11&lt;0.00000001,"",E11/F11)</f>
        <v>0.99917869150846039</v>
      </c>
      <c r="I11" s="144">
        <f>E11-B11</f>
        <v>962.31232999999702</v>
      </c>
      <c r="J11" s="150">
        <f>IF(B11&lt;0.00000001,"",E11/B11)</f>
        <v>1.0421891917404429</v>
      </c>
    </row>
    <row r="12" spans="1:10" ht="14.4" customHeight="1" thickBot="1" x14ac:dyDescent="0.35">
      <c r="A12" s="16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48">
        <f>IF(ISERROR(VLOOKUP("Celkem",#REF!,4,0)),0,VLOOKUP("Celkem",#REF!,4,0)*30)</f>
        <v>0</v>
      </c>
      <c r="F12" s="32">
        <f>C12</f>
        <v>0</v>
      </c>
      <c r="G12" s="149">
        <f>E12-F12</f>
        <v>0</v>
      </c>
      <c r="H12" s="152" t="str">
        <f>IF(F12&lt;0.00000001,"",E12/F12)</f>
        <v/>
      </c>
      <c r="I12" s="149">
        <f>E12-B12</f>
        <v>0</v>
      </c>
      <c r="J12" s="152" t="str">
        <f>IF(B12&lt;0.00000001,"",E12/B12)</f>
        <v/>
      </c>
    </row>
    <row r="13" spans="1:10" ht="14.4" customHeight="1" thickBot="1" x14ac:dyDescent="0.35">
      <c r="A13" s="4" t="s">
        <v>85</v>
      </c>
      <c r="B13" s="5">
        <f>SUM(B11:B12)</f>
        <v>22809.451670000002</v>
      </c>
      <c r="C13" s="37">
        <f>SUM(C11:C12)</f>
        <v>23791.304</v>
      </c>
      <c r="D13" s="8"/>
      <c r="E13" s="5">
        <f>SUM(E11:E12)</f>
        <v>23771.763999999999</v>
      </c>
      <c r="F13" s="36">
        <f>SUM(F11:F12)</f>
        <v>23791.304</v>
      </c>
      <c r="G13" s="36">
        <f>E13-F13</f>
        <v>-19.540000000000873</v>
      </c>
      <c r="H13" s="154">
        <f>IF(F13&lt;0.00000001,"",E13/F13)</f>
        <v>0.99917869150846039</v>
      </c>
      <c r="I13" s="36">
        <f>SUM(I11:I12)</f>
        <v>962.31232999999702</v>
      </c>
      <c r="J13" s="154">
        <f>IF(B13&lt;0.00000001,"",E13/B13)</f>
        <v>1.0421891917404429</v>
      </c>
    </row>
    <row r="14" spans="1:10" ht="14.4" customHeight="1" thickBot="1" x14ac:dyDescent="0.35">
      <c r="A14" s="12"/>
      <c r="B14" s="12"/>
      <c r="C14" s="136"/>
      <c r="D14" s="8"/>
      <c r="E14" s="12"/>
      <c r="F14" s="13"/>
    </row>
    <row r="15" spans="1:10" ht="14.4" customHeight="1" thickBot="1" x14ac:dyDescent="0.35">
      <c r="A15" s="162" t="str">
        <f>HYPERLINK("#'HI Graf'!A1","Hospodářský index (Výnosy / Náklady) *")</f>
        <v>Hospodářský index (Výnosy / Náklady) *</v>
      </c>
      <c r="B15" s="6">
        <f>IF(B9=0,"",B13/B9)</f>
        <v>0.76417588800519487</v>
      </c>
      <c r="C15" s="39">
        <f>IF(C9=0,"",C13/C9)</f>
        <v>0.69590956481909494</v>
      </c>
      <c r="D15" s="8"/>
      <c r="E15" s="6">
        <f>IF(E9=0,"",E13/E9)</f>
        <v>0.69430130268550028</v>
      </c>
      <c r="F15" s="38">
        <f>IF(F9=0,"",F13/F9)</f>
        <v>0.67514988671946963</v>
      </c>
      <c r="G15" s="38">
        <f>IF(ISERROR(F15-E15),"",E15-F15)</f>
        <v>1.9151415966030649E-2</v>
      </c>
      <c r="H15" s="155">
        <f>IF(ISERROR(F15-E15),"",IF(F15&lt;0.00000001,"",E15/F15))</f>
        <v>1.0283661692651489</v>
      </c>
    </row>
    <row r="17" spans="1:8" ht="14.4" customHeight="1" x14ac:dyDescent="0.3">
      <c r="A17" s="141" t="s">
        <v>168</v>
      </c>
    </row>
    <row r="18" spans="1:8" ht="14.4" customHeight="1" x14ac:dyDescent="0.3">
      <c r="A18" s="268" t="s">
        <v>196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195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42" t="s">
        <v>215</v>
      </c>
    </row>
    <row r="21" spans="1:8" ht="14.4" customHeight="1" x14ac:dyDescent="0.3">
      <c r="A21" s="142" t="s">
        <v>169</v>
      </c>
    </row>
    <row r="22" spans="1:8" ht="14.4" customHeight="1" x14ac:dyDescent="0.3">
      <c r="A22" s="143" t="s">
        <v>257</v>
      </c>
    </row>
    <row r="23" spans="1:8" ht="14.4" customHeight="1" x14ac:dyDescent="0.3">
      <c r="A23" s="143" t="s">
        <v>170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57"/>
    <col min="2" max="13" width="8.88671875" style="157" customWidth="1"/>
    <col min="14" max="16384" width="8.88671875" style="157"/>
  </cols>
  <sheetData>
    <row r="1" spans="1:13" ht="18.600000000000001" customHeight="1" thickBot="1" x14ac:dyDescent="0.4">
      <c r="A1" s="362" t="s">
        <v>111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ht="14.4" customHeight="1" x14ac:dyDescent="0.3">
      <c r="A2" s="265" t="s">
        <v>278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4.4" customHeight="1" x14ac:dyDescent="0.3">
      <c r="A3" s="227"/>
      <c r="B3" s="228" t="s">
        <v>87</v>
      </c>
      <c r="C3" s="229" t="s">
        <v>88</v>
      </c>
      <c r="D3" s="229" t="s">
        <v>89</v>
      </c>
      <c r="E3" s="228" t="s">
        <v>90</v>
      </c>
      <c r="F3" s="229" t="s">
        <v>91</v>
      </c>
      <c r="G3" s="229" t="s">
        <v>92</v>
      </c>
      <c r="H3" s="229" t="s">
        <v>93</v>
      </c>
      <c r="I3" s="229" t="s">
        <v>94</v>
      </c>
      <c r="J3" s="229" t="s">
        <v>95</v>
      </c>
      <c r="K3" s="229" t="s">
        <v>96</v>
      </c>
      <c r="L3" s="229" t="s">
        <v>97</v>
      </c>
      <c r="M3" s="229" t="s">
        <v>98</v>
      </c>
    </row>
    <row r="4" spans="1:13" ht="14.4" customHeight="1" x14ac:dyDescent="0.3">
      <c r="A4" s="227" t="s">
        <v>86</v>
      </c>
      <c r="B4" s="230">
        <f>(B10+B8)/B6</f>
        <v>0.78715000680261782</v>
      </c>
      <c r="C4" s="230">
        <f t="shared" ref="C4:M4" si="0">(C10+C8)/C6</f>
        <v>0.69430130268550028</v>
      </c>
      <c r="D4" s="230">
        <f t="shared" si="0"/>
        <v>0.69430130268550028</v>
      </c>
      <c r="E4" s="230">
        <f t="shared" si="0"/>
        <v>0.69430130268550028</v>
      </c>
      <c r="F4" s="230">
        <f t="shared" si="0"/>
        <v>0.69430130268550028</v>
      </c>
      <c r="G4" s="230">
        <f t="shared" si="0"/>
        <v>0.69430130268550028</v>
      </c>
      <c r="H4" s="230">
        <f t="shared" si="0"/>
        <v>0.69430130268550028</v>
      </c>
      <c r="I4" s="230">
        <f t="shared" si="0"/>
        <v>0.69430130268550028</v>
      </c>
      <c r="J4" s="230">
        <f t="shared" si="0"/>
        <v>0.69430130268550028</v>
      </c>
      <c r="K4" s="230">
        <f t="shared" si="0"/>
        <v>0.69430130268550028</v>
      </c>
      <c r="L4" s="230">
        <f t="shared" si="0"/>
        <v>0.69430130268550028</v>
      </c>
      <c r="M4" s="230">
        <f t="shared" si="0"/>
        <v>0.69430130268550028</v>
      </c>
    </row>
    <row r="5" spans="1:13" ht="14.4" customHeight="1" x14ac:dyDescent="0.3">
      <c r="A5" s="231" t="s">
        <v>53</v>
      </c>
      <c r="B5" s="230">
        <f>IF(ISERROR(VLOOKUP($A5,'Man Tab'!$A:$Q,COLUMN()+2,0)),0,VLOOKUP($A5,'Man Tab'!$A:$Q,COLUMN()+2,0))</f>
        <v>16328.86094</v>
      </c>
      <c r="C5" s="230">
        <f>IF(ISERROR(VLOOKUP($A5,'Man Tab'!$A:$Q,COLUMN()+2,0)),0,VLOOKUP($A5,'Man Tab'!$A:$Q,COLUMN()+2,0))</f>
        <v>17909.53658</v>
      </c>
      <c r="D5" s="230">
        <f>IF(ISERROR(VLOOKUP($A5,'Man Tab'!$A:$Q,COLUMN()+2,0)),0,VLOOKUP($A5,'Man Tab'!$A:$Q,COLUMN()+2,0))</f>
        <v>0</v>
      </c>
      <c r="E5" s="230">
        <f>IF(ISERROR(VLOOKUP($A5,'Man Tab'!$A:$Q,COLUMN()+2,0)),0,VLOOKUP($A5,'Man Tab'!$A:$Q,COLUMN()+2,0))</f>
        <v>0</v>
      </c>
      <c r="F5" s="230">
        <f>IF(ISERROR(VLOOKUP($A5,'Man Tab'!$A:$Q,COLUMN()+2,0)),0,VLOOKUP($A5,'Man Tab'!$A:$Q,COLUMN()+2,0))</f>
        <v>0</v>
      </c>
      <c r="G5" s="230">
        <f>IF(ISERROR(VLOOKUP($A5,'Man Tab'!$A:$Q,COLUMN()+2,0)),0,VLOOKUP($A5,'Man Tab'!$A:$Q,COLUMN()+2,0))</f>
        <v>0</v>
      </c>
      <c r="H5" s="230">
        <f>IF(ISERROR(VLOOKUP($A5,'Man Tab'!$A:$Q,COLUMN()+2,0)),0,VLOOKUP($A5,'Man Tab'!$A:$Q,COLUMN()+2,0))</f>
        <v>0</v>
      </c>
      <c r="I5" s="230">
        <f>IF(ISERROR(VLOOKUP($A5,'Man Tab'!$A:$Q,COLUMN()+2,0)),0,VLOOKUP($A5,'Man Tab'!$A:$Q,COLUMN()+2,0))</f>
        <v>0</v>
      </c>
      <c r="J5" s="230">
        <f>IF(ISERROR(VLOOKUP($A5,'Man Tab'!$A:$Q,COLUMN()+2,0)),0,VLOOKUP($A5,'Man Tab'!$A:$Q,COLUMN()+2,0))</f>
        <v>0</v>
      </c>
      <c r="K5" s="230">
        <f>IF(ISERROR(VLOOKUP($A5,'Man Tab'!$A:$Q,COLUMN()+2,0)),0,VLOOKUP($A5,'Man Tab'!$A:$Q,COLUMN()+2,0))</f>
        <v>0</v>
      </c>
      <c r="L5" s="230">
        <f>IF(ISERROR(VLOOKUP($A5,'Man Tab'!$A:$Q,COLUMN()+2,0)),0,VLOOKUP($A5,'Man Tab'!$A:$Q,COLUMN()+2,0))</f>
        <v>0</v>
      </c>
      <c r="M5" s="230">
        <f>IF(ISERROR(VLOOKUP($A5,'Man Tab'!$A:$Q,COLUMN()+2,0)),0,VLOOKUP($A5,'Man Tab'!$A:$Q,COLUMN()+2,0))</f>
        <v>0</v>
      </c>
    </row>
    <row r="6" spans="1:13" ht="14.4" customHeight="1" x14ac:dyDescent="0.3">
      <c r="A6" s="231" t="s">
        <v>82</v>
      </c>
      <c r="B6" s="232">
        <f>B5</f>
        <v>16328.86094</v>
      </c>
      <c r="C6" s="232">
        <f t="shared" ref="C6:M6" si="1">C5+B6</f>
        <v>34238.397519999999</v>
      </c>
      <c r="D6" s="232">
        <f t="shared" si="1"/>
        <v>34238.397519999999</v>
      </c>
      <c r="E6" s="232">
        <f t="shared" si="1"/>
        <v>34238.397519999999</v>
      </c>
      <c r="F6" s="232">
        <f t="shared" si="1"/>
        <v>34238.397519999999</v>
      </c>
      <c r="G6" s="232">
        <f t="shared" si="1"/>
        <v>34238.397519999999</v>
      </c>
      <c r="H6" s="232">
        <f t="shared" si="1"/>
        <v>34238.397519999999</v>
      </c>
      <c r="I6" s="232">
        <f t="shared" si="1"/>
        <v>34238.397519999999</v>
      </c>
      <c r="J6" s="232">
        <f t="shared" si="1"/>
        <v>34238.397519999999</v>
      </c>
      <c r="K6" s="232">
        <f t="shared" si="1"/>
        <v>34238.397519999999</v>
      </c>
      <c r="L6" s="232">
        <f t="shared" si="1"/>
        <v>34238.397519999999</v>
      </c>
      <c r="M6" s="232">
        <f t="shared" si="1"/>
        <v>34238.397519999999</v>
      </c>
    </row>
    <row r="7" spans="1:13" ht="14.4" customHeight="1" x14ac:dyDescent="0.3">
      <c r="A7" s="231" t="s">
        <v>109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</row>
    <row r="8" spans="1:13" ht="14.4" customHeight="1" x14ac:dyDescent="0.3">
      <c r="A8" s="231" t="s">
        <v>83</v>
      </c>
      <c r="B8" s="232">
        <f>B7*30</f>
        <v>0</v>
      </c>
      <c r="C8" s="232">
        <f t="shared" ref="C8:M8" si="2">C7*30</f>
        <v>0</v>
      </c>
      <c r="D8" s="232">
        <f t="shared" si="2"/>
        <v>0</v>
      </c>
      <c r="E8" s="232">
        <f t="shared" si="2"/>
        <v>0</v>
      </c>
      <c r="F8" s="232">
        <f t="shared" si="2"/>
        <v>0</v>
      </c>
      <c r="G8" s="232">
        <f t="shared" si="2"/>
        <v>0</v>
      </c>
      <c r="H8" s="232">
        <f t="shared" si="2"/>
        <v>0</v>
      </c>
      <c r="I8" s="232">
        <f t="shared" si="2"/>
        <v>0</v>
      </c>
      <c r="J8" s="232">
        <f t="shared" si="2"/>
        <v>0</v>
      </c>
      <c r="K8" s="232">
        <f t="shared" si="2"/>
        <v>0</v>
      </c>
      <c r="L8" s="232">
        <f t="shared" si="2"/>
        <v>0</v>
      </c>
      <c r="M8" s="232">
        <f t="shared" si="2"/>
        <v>0</v>
      </c>
    </row>
    <row r="9" spans="1:13" ht="14.4" customHeight="1" x14ac:dyDescent="0.3">
      <c r="A9" s="231" t="s">
        <v>110</v>
      </c>
      <c r="B9" s="231">
        <v>12853263</v>
      </c>
      <c r="C9" s="231">
        <v>10918501</v>
      </c>
      <c r="D9" s="231">
        <v>0</v>
      </c>
      <c r="E9" s="231">
        <v>0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</row>
    <row r="10" spans="1:13" ht="14.4" customHeight="1" x14ac:dyDescent="0.3">
      <c r="A10" s="231" t="s">
        <v>84</v>
      </c>
      <c r="B10" s="232">
        <f>B9/1000</f>
        <v>12853.263000000001</v>
      </c>
      <c r="C10" s="232">
        <f t="shared" ref="C10:M10" si="3">C9/1000+B10</f>
        <v>23771.764000000003</v>
      </c>
      <c r="D10" s="232">
        <f t="shared" si="3"/>
        <v>23771.764000000003</v>
      </c>
      <c r="E10" s="232">
        <f t="shared" si="3"/>
        <v>23771.764000000003</v>
      </c>
      <c r="F10" s="232">
        <f t="shared" si="3"/>
        <v>23771.764000000003</v>
      </c>
      <c r="G10" s="232">
        <f t="shared" si="3"/>
        <v>23771.764000000003</v>
      </c>
      <c r="H10" s="232">
        <f t="shared" si="3"/>
        <v>23771.764000000003</v>
      </c>
      <c r="I10" s="232">
        <f t="shared" si="3"/>
        <v>23771.764000000003</v>
      </c>
      <c r="J10" s="232">
        <f t="shared" si="3"/>
        <v>23771.764000000003</v>
      </c>
      <c r="K10" s="232">
        <f t="shared" si="3"/>
        <v>23771.764000000003</v>
      </c>
      <c r="L10" s="232">
        <f t="shared" si="3"/>
        <v>23771.764000000003</v>
      </c>
      <c r="M10" s="232">
        <f t="shared" si="3"/>
        <v>23771.764000000003</v>
      </c>
    </row>
    <row r="11" spans="1:13" ht="14.4" customHeight="1" x14ac:dyDescent="0.3">
      <c r="A11" s="227"/>
      <c r="B11" s="227" t="s">
        <v>100</v>
      </c>
      <c r="C11" s="227">
        <f ca="1">IF(MONTH(TODAY())=1,12,MONTH(TODAY())-1)</f>
        <v>2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</row>
    <row r="12" spans="1:13" ht="14.4" customHeight="1" x14ac:dyDescent="0.3">
      <c r="A12" s="227">
        <v>0</v>
      </c>
      <c r="B12" s="230">
        <f>IF(ISERROR(HI!F15),#REF!,HI!F15)</f>
        <v>0.67514988671946963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</row>
    <row r="13" spans="1:13" ht="14.4" customHeight="1" x14ac:dyDescent="0.3">
      <c r="A13" s="227">
        <v>1</v>
      </c>
      <c r="B13" s="230">
        <f>IF(ISERROR(HI!F15),#REF!,HI!F15)</f>
        <v>0.67514988671946963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57" bestFit="1" customWidth="1"/>
    <col min="2" max="2" width="12.77734375" style="157" bestFit="1" customWidth="1"/>
    <col min="3" max="3" width="13.6640625" style="157" bestFit="1" customWidth="1"/>
    <col min="4" max="15" width="7.77734375" style="157" bestFit="1" customWidth="1"/>
    <col min="16" max="16" width="8.88671875" style="157" customWidth="1"/>
    <col min="17" max="17" width="6.6640625" style="157" bestFit="1" customWidth="1"/>
    <col min="18" max="16384" width="8.88671875" style="157"/>
  </cols>
  <sheetData>
    <row r="1" spans="1:17" s="233" customFormat="1" ht="18.600000000000001" customHeight="1" thickBot="1" x14ac:dyDescent="0.4">
      <c r="A1" s="374" t="s">
        <v>280</v>
      </c>
      <c r="B1" s="374"/>
      <c r="C1" s="374"/>
      <c r="D1" s="374"/>
      <c r="E1" s="374"/>
      <c r="F1" s="374"/>
      <c r="G1" s="374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17" s="233" customFormat="1" ht="14.4" customHeight="1" thickBot="1" x14ac:dyDescent="0.3">
      <c r="A2" s="265" t="s">
        <v>278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14.4" customHeight="1" x14ac:dyDescent="0.3">
      <c r="A3" s="89"/>
      <c r="B3" s="375" t="s">
        <v>29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165"/>
      <c r="Q3" s="167"/>
    </row>
    <row r="4" spans="1:17" ht="14.4" customHeight="1" x14ac:dyDescent="0.3">
      <c r="A4" s="90"/>
      <c r="B4" s="20">
        <v>2019</v>
      </c>
      <c r="C4" s="166" t="s">
        <v>30</v>
      </c>
      <c r="D4" s="295" t="s">
        <v>258</v>
      </c>
      <c r="E4" s="295" t="s">
        <v>259</v>
      </c>
      <c r="F4" s="295" t="s">
        <v>260</v>
      </c>
      <c r="G4" s="295" t="s">
        <v>261</v>
      </c>
      <c r="H4" s="295" t="s">
        <v>262</v>
      </c>
      <c r="I4" s="295" t="s">
        <v>263</v>
      </c>
      <c r="J4" s="295" t="s">
        <v>264</v>
      </c>
      <c r="K4" s="295" t="s">
        <v>265</v>
      </c>
      <c r="L4" s="295" t="s">
        <v>266</v>
      </c>
      <c r="M4" s="295" t="s">
        <v>267</v>
      </c>
      <c r="N4" s="295" t="s">
        <v>268</v>
      </c>
      <c r="O4" s="295" t="s">
        <v>269</v>
      </c>
      <c r="P4" s="377" t="s">
        <v>3</v>
      </c>
      <c r="Q4" s="378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7" t="s">
        <v>279</v>
      </c>
    </row>
    <row r="7" spans="1:17" ht="14.4" customHeight="1" x14ac:dyDescent="0.3">
      <c r="A7" s="15" t="s">
        <v>35</v>
      </c>
      <c r="B7" s="51">
        <v>7083.4712530007</v>
      </c>
      <c r="C7" s="52">
        <v>590.28927108339201</v>
      </c>
      <c r="D7" s="52">
        <v>951.89527000000203</v>
      </c>
      <c r="E7" s="52">
        <v>689.12891000000195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1641.0241799999999</v>
      </c>
      <c r="Q7" s="118">
        <v>1.390016946257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8" t="s">
        <v>279</v>
      </c>
    </row>
    <row r="9" spans="1:17" ht="14.4" customHeight="1" x14ac:dyDescent="0.3">
      <c r="A9" s="15" t="s">
        <v>37</v>
      </c>
      <c r="B9" s="51">
        <v>51596</v>
      </c>
      <c r="C9" s="52">
        <v>4299.6666666666697</v>
      </c>
      <c r="D9" s="52">
        <v>3416.4500400000102</v>
      </c>
      <c r="E9" s="52">
        <v>5193.1226900000102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8609.5727300000199</v>
      </c>
      <c r="Q9" s="118">
        <v>1.0011907198229999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8" t="s">
        <v>279</v>
      </c>
    </row>
    <row r="11" spans="1:17" ht="14.4" customHeight="1" x14ac:dyDescent="0.3">
      <c r="A11" s="15" t="s">
        <v>39</v>
      </c>
      <c r="B11" s="51">
        <v>463.75277904821598</v>
      </c>
      <c r="C11" s="52">
        <v>38.646064920683997</v>
      </c>
      <c r="D11" s="52">
        <v>33.174660000000003</v>
      </c>
      <c r="E11" s="52">
        <v>32.38429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65.558949999999996</v>
      </c>
      <c r="Q11" s="118">
        <v>0.84819696564900005</v>
      </c>
    </row>
    <row r="12" spans="1:17" ht="14.4" customHeight="1" x14ac:dyDescent="0.3">
      <c r="A12" s="15" t="s">
        <v>40</v>
      </c>
      <c r="B12" s="51">
        <v>119.650555745896</v>
      </c>
      <c r="C12" s="52">
        <v>9.9708796454909994</v>
      </c>
      <c r="D12" s="52">
        <v>1.8478000000000001</v>
      </c>
      <c r="E12" s="52">
        <v>0.32083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2.1686299999999998</v>
      </c>
      <c r="Q12" s="118">
        <v>0.108748178551</v>
      </c>
    </row>
    <row r="13" spans="1:17" ht="14.4" customHeight="1" x14ac:dyDescent="0.3">
      <c r="A13" s="15" t="s">
        <v>41</v>
      </c>
      <c r="B13" s="51">
        <v>225</v>
      </c>
      <c r="C13" s="52">
        <v>18.75</v>
      </c>
      <c r="D13" s="52">
        <v>22.86129</v>
      </c>
      <c r="E13" s="52">
        <v>25.570060000000002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48.431350000000002</v>
      </c>
      <c r="Q13" s="118">
        <v>1.2915026666660001</v>
      </c>
    </row>
    <row r="14" spans="1:17" ht="14.4" customHeight="1" x14ac:dyDescent="0.3">
      <c r="A14" s="15" t="s">
        <v>42</v>
      </c>
      <c r="B14" s="51">
        <v>1817.5285070525699</v>
      </c>
      <c r="C14" s="52">
        <v>151.460708921048</v>
      </c>
      <c r="D14" s="52">
        <v>211.82</v>
      </c>
      <c r="E14" s="52">
        <v>170.99100000000001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382.811000000001</v>
      </c>
      <c r="Q14" s="118">
        <v>1.2637303850179999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8" t="s">
        <v>279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8" t="s">
        <v>279</v>
      </c>
    </row>
    <row r="17" spans="1:17" ht="14.4" customHeight="1" x14ac:dyDescent="0.3">
      <c r="A17" s="15" t="s">
        <v>45</v>
      </c>
      <c r="B17" s="51">
        <v>8923.5909050219798</v>
      </c>
      <c r="C17" s="52">
        <v>743.63257541849805</v>
      </c>
      <c r="D17" s="52">
        <v>67.881320000000002</v>
      </c>
      <c r="E17" s="52">
        <v>365.08827000000099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432.96959000000101</v>
      </c>
      <c r="Q17" s="118">
        <v>0.291117955501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67.709000000000003</v>
      </c>
      <c r="E18" s="52">
        <v>-54.912999999999997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12.795999999999999</v>
      </c>
      <c r="Q18" s="118" t="s">
        <v>279</v>
      </c>
    </row>
    <row r="19" spans="1:17" ht="14.4" customHeight="1" x14ac:dyDescent="0.3">
      <c r="A19" s="15" t="s">
        <v>47</v>
      </c>
      <c r="B19" s="51">
        <v>19599.2286923541</v>
      </c>
      <c r="C19" s="52">
        <v>1633.26905769617</v>
      </c>
      <c r="D19" s="52">
        <v>1497.8328200000001</v>
      </c>
      <c r="E19" s="52">
        <v>1580.7869700000001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3078.6197900000102</v>
      </c>
      <c r="Q19" s="118">
        <v>0.94247171814499997</v>
      </c>
    </row>
    <row r="20" spans="1:17" ht="14.4" customHeight="1" x14ac:dyDescent="0.3">
      <c r="A20" s="15" t="s">
        <v>48</v>
      </c>
      <c r="B20" s="51">
        <v>92483.073689584096</v>
      </c>
      <c r="C20" s="52">
        <v>7706.9228074653402</v>
      </c>
      <c r="D20" s="52">
        <v>7588.70543000002</v>
      </c>
      <c r="E20" s="52">
        <v>7470.77279000002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15059.478220000001</v>
      </c>
      <c r="Q20" s="118">
        <v>0.97700979990400005</v>
      </c>
    </row>
    <row r="21" spans="1:17" ht="14.4" customHeight="1" x14ac:dyDescent="0.3">
      <c r="A21" s="16" t="s">
        <v>49</v>
      </c>
      <c r="B21" s="51">
        <v>28393.9999999996</v>
      </c>
      <c r="C21" s="52">
        <v>2366.1666666666301</v>
      </c>
      <c r="D21" s="52">
        <v>2461.52268000001</v>
      </c>
      <c r="E21" s="52">
        <v>2435.2841600000002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4896.8068400000102</v>
      </c>
      <c r="Q21" s="118">
        <v>1.0347552666049999</v>
      </c>
    </row>
    <row r="22" spans="1:17" ht="14.4" customHeight="1" x14ac:dyDescent="0.3">
      <c r="A22" s="15" t="s">
        <v>50</v>
      </c>
      <c r="B22" s="51">
        <v>121.10062340147</v>
      </c>
      <c r="C22" s="52">
        <v>10.091718616789001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118">
        <v>0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8" t="s">
        <v>279</v>
      </c>
    </row>
    <row r="24" spans="1:17" ht="14.4" customHeight="1" x14ac:dyDescent="0.3">
      <c r="A24" s="16" t="s">
        <v>52</v>
      </c>
      <c r="B24" s="51">
        <v>13.237292437784999</v>
      </c>
      <c r="C24" s="52">
        <v>1.1031077031430001</v>
      </c>
      <c r="D24" s="52">
        <v>7.1606299999959999</v>
      </c>
      <c r="E24" s="52">
        <v>0.99960999999800004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8.1602399999949995</v>
      </c>
      <c r="Q24" s="118"/>
    </row>
    <row r="25" spans="1:17" ht="14.4" customHeight="1" x14ac:dyDescent="0.3">
      <c r="A25" s="17" t="s">
        <v>53</v>
      </c>
      <c r="B25" s="54">
        <v>210839.634297646</v>
      </c>
      <c r="C25" s="55">
        <v>17569.969524803899</v>
      </c>
      <c r="D25" s="55">
        <v>16328.86094</v>
      </c>
      <c r="E25" s="55">
        <v>17909.53658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34238.3975200001</v>
      </c>
      <c r="Q25" s="119">
        <v>0.97434424890899995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964.823460000002</v>
      </c>
      <c r="E26" s="52">
        <v>1091.7820899999999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2056.6055500000002</v>
      </c>
      <c r="Q26" s="118" t="s">
        <v>279</v>
      </c>
    </row>
    <row r="27" spans="1:17" ht="14.4" customHeight="1" x14ac:dyDescent="0.3">
      <c r="A27" s="18" t="s">
        <v>55</v>
      </c>
      <c r="B27" s="54">
        <v>210839.634297646</v>
      </c>
      <c r="C27" s="55">
        <v>17569.969524803899</v>
      </c>
      <c r="D27" s="55">
        <v>17293.684399999998</v>
      </c>
      <c r="E27" s="55">
        <v>19001.318670000001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36295.003070000101</v>
      </c>
      <c r="Q27" s="119">
        <v>1.032870404776</v>
      </c>
    </row>
    <row r="28" spans="1:17" ht="14.4" customHeight="1" x14ac:dyDescent="0.3">
      <c r="A28" s="16" t="s">
        <v>56</v>
      </c>
      <c r="B28" s="51">
        <v>671.81964496158901</v>
      </c>
      <c r="C28" s="52">
        <v>55.984970413465</v>
      </c>
      <c r="D28" s="52">
        <v>18.355899999999998</v>
      </c>
      <c r="E28" s="52">
        <v>61.977299999998998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80.333199999998996</v>
      </c>
      <c r="Q28" s="118">
        <v>0.71745326832099998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8" t="s">
        <v>279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8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0" t="s">
        <v>279</v>
      </c>
    </row>
    <row r="32" spans="1:17" ht="14.4" customHeight="1" x14ac:dyDescent="0.3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1:17" ht="14.4" customHeight="1" x14ac:dyDescent="0.3">
      <c r="A33" s="141" t="s">
        <v>168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</row>
    <row r="34" spans="1:17" ht="14.4" customHeight="1" x14ac:dyDescent="0.3">
      <c r="A34" s="163" t="s">
        <v>256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</row>
    <row r="35" spans="1:17" ht="14.4" customHeight="1" x14ac:dyDescent="0.3">
      <c r="A35" s="164" t="s">
        <v>60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57" customWidth="1"/>
    <col min="2" max="11" width="10" style="157" customWidth="1"/>
    <col min="12" max="16384" width="8.88671875" style="157"/>
  </cols>
  <sheetData>
    <row r="1" spans="1:11" s="60" customFormat="1" ht="18.600000000000001" customHeight="1" thickBot="1" x14ac:dyDescent="0.4">
      <c r="A1" s="374" t="s">
        <v>61</v>
      </c>
      <c r="B1" s="374"/>
      <c r="C1" s="374"/>
      <c r="D1" s="374"/>
      <c r="E1" s="374"/>
      <c r="F1" s="374"/>
      <c r="G1" s="374"/>
      <c r="H1" s="379"/>
      <c r="I1" s="379"/>
      <c r="J1" s="379"/>
      <c r="K1" s="379"/>
    </row>
    <row r="2" spans="1:11" s="60" customFormat="1" ht="14.4" customHeight="1" thickBot="1" x14ac:dyDescent="0.35">
      <c r="A2" s="265" t="s">
        <v>278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75" t="s">
        <v>62</v>
      </c>
      <c r="C3" s="376"/>
      <c r="D3" s="376"/>
      <c r="E3" s="376"/>
      <c r="F3" s="382" t="s">
        <v>63</v>
      </c>
      <c r="G3" s="376"/>
      <c r="H3" s="376"/>
      <c r="I3" s="376"/>
      <c r="J3" s="376"/>
      <c r="K3" s="383"/>
    </row>
    <row r="4" spans="1:11" ht="14.4" customHeight="1" x14ac:dyDescent="0.3">
      <c r="A4" s="90"/>
      <c r="B4" s="380"/>
      <c r="C4" s="381"/>
      <c r="D4" s="381"/>
      <c r="E4" s="381"/>
      <c r="F4" s="384" t="s">
        <v>274</v>
      </c>
      <c r="G4" s="386" t="s">
        <v>64</v>
      </c>
      <c r="H4" s="168" t="s">
        <v>149</v>
      </c>
      <c r="I4" s="384" t="s">
        <v>65</v>
      </c>
      <c r="J4" s="386" t="s">
        <v>276</v>
      </c>
      <c r="K4" s="387" t="s">
        <v>277</v>
      </c>
    </row>
    <row r="5" spans="1:11" ht="42" thickBot="1" x14ac:dyDescent="0.35">
      <c r="A5" s="91"/>
      <c r="B5" s="24" t="s">
        <v>270</v>
      </c>
      <c r="C5" s="25" t="s">
        <v>271</v>
      </c>
      <c r="D5" s="26" t="s">
        <v>272</v>
      </c>
      <c r="E5" s="26" t="s">
        <v>273</v>
      </c>
      <c r="F5" s="385"/>
      <c r="G5" s="385"/>
      <c r="H5" s="25" t="s">
        <v>275</v>
      </c>
      <c r="I5" s="385"/>
      <c r="J5" s="385"/>
      <c r="K5" s="388"/>
    </row>
    <row r="6" spans="1:11" ht="14.4" customHeight="1" thickBot="1" x14ac:dyDescent="0.35">
      <c r="A6" s="514" t="s">
        <v>281</v>
      </c>
      <c r="B6" s="496">
        <v>194050.86959421099</v>
      </c>
      <c r="C6" s="496">
        <v>210581.14965000001</v>
      </c>
      <c r="D6" s="497">
        <v>16530.280055789401</v>
      </c>
      <c r="E6" s="498">
        <v>1.085185292342</v>
      </c>
      <c r="F6" s="496">
        <v>210839.634297646</v>
      </c>
      <c r="G6" s="497">
        <v>35139.939049607703</v>
      </c>
      <c r="H6" s="499">
        <v>17909.53658</v>
      </c>
      <c r="I6" s="496">
        <v>34238.3975200001</v>
      </c>
      <c r="J6" s="497">
        <v>-901.541529607646</v>
      </c>
      <c r="K6" s="500">
        <v>0.16239070815100001</v>
      </c>
    </row>
    <row r="7" spans="1:11" ht="14.4" customHeight="1" thickBot="1" x14ac:dyDescent="0.35">
      <c r="A7" s="515" t="s">
        <v>282</v>
      </c>
      <c r="B7" s="496">
        <v>62429.931445573697</v>
      </c>
      <c r="C7" s="496">
        <v>62064.475960000098</v>
      </c>
      <c r="D7" s="497">
        <v>-365.45548557359899</v>
      </c>
      <c r="E7" s="498">
        <v>0.99414614949699998</v>
      </c>
      <c r="F7" s="496">
        <v>61305.403094847403</v>
      </c>
      <c r="G7" s="497">
        <v>10217.5671824746</v>
      </c>
      <c r="H7" s="499">
        <v>6111.51739000001</v>
      </c>
      <c r="I7" s="496">
        <v>10750.227080000001</v>
      </c>
      <c r="J7" s="497">
        <v>532.65989752545602</v>
      </c>
      <c r="K7" s="500">
        <v>0.17535529557400001</v>
      </c>
    </row>
    <row r="8" spans="1:11" ht="14.4" customHeight="1" thickBot="1" x14ac:dyDescent="0.35">
      <c r="A8" s="516" t="s">
        <v>283</v>
      </c>
      <c r="B8" s="496">
        <v>60861.688702492102</v>
      </c>
      <c r="C8" s="496">
        <v>60493.431960000104</v>
      </c>
      <c r="D8" s="497">
        <v>-368.25674249201302</v>
      </c>
      <c r="E8" s="498">
        <v>0.99394928484</v>
      </c>
      <c r="F8" s="496">
        <v>59487.874587794802</v>
      </c>
      <c r="G8" s="497">
        <v>9914.6457646324707</v>
      </c>
      <c r="H8" s="499">
        <v>5940.52639000001</v>
      </c>
      <c r="I8" s="496">
        <v>10367.416080000001</v>
      </c>
      <c r="J8" s="497">
        <v>452.77031536754998</v>
      </c>
      <c r="K8" s="500">
        <v>0.17427780286</v>
      </c>
    </row>
    <row r="9" spans="1:11" ht="14.4" customHeight="1" thickBot="1" x14ac:dyDescent="0.35">
      <c r="A9" s="517" t="s">
        <v>284</v>
      </c>
      <c r="B9" s="501">
        <v>0</v>
      </c>
      <c r="C9" s="501">
        <v>-3.7100000000000002E-3</v>
      </c>
      <c r="D9" s="502">
        <v>-3.7100000000000002E-3</v>
      </c>
      <c r="E9" s="503" t="s">
        <v>279</v>
      </c>
      <c r="F9" s="501">
        <v>0</v>
      </c>
      <c r="G9" s="502">
        <v>0</v>
      </c>
      <c r="H9" s="504">
        <v>-3.8999999999999999E-4</v>
      </c>
      <c r="I9" s="501">
        <v>2.4000000000000001E-4</v>
      </c>
      <c r="J9" s="502">
        <v>2.4000000000000001E-4</v>
      </c>
      <c r="K9" s="505" t="s">
        <v>279</v>
      </c>
    </row>
    <row r="10" spans="1:11" ht="14.4" customHeight="1" thickBot="1" x14ac:dyDescent="0.35">
      <c r="A10" s="518" t="s">
        <v>285</v>
      </c>
      <c r="B10" s="496">
        <v>0</v>
      </c>
      <c r="C10" s="496">
        <v>-3.7100000000000002E-3</v>
      </c>
      <c r="D10" s="497">
        <v>-3.7100000000000002E-3</v>
      </c>
      <c r="E10" s="506" t="s">
        <v>279</v>
      </c>
      <c r="F10" s="496">
        <v>0</v>
      </c>
      <c r="G10" s="497">
        <v>0</v>
      </c>
      <c r="H10" s="499">
        <v>-3.8999999999999999E-4</v>
      </c>
      <c r="I10" s="496">
        <v>2.4000000000000001E-4</v>
      </c>
      <c r="J10" s="497">
        <v>2.4000000000000001E-4</v>
      </c>
      <c r="K10" s="507" t="s">
        <v>279</v>
      </c>
    </row>
    <row r="11" spans="1:11" ht="14.4" customHeight="1" thickBot="1" x14ac:dyDescent="0.35">
      <c r="A11" s="517" t="s">
        <v>286</v>
      </c>
      <c r="B11" s="501">
        <v>7451.3333333333303</v>
      </c>
      <c r="C11" s="501">
        <v>7290.9482900000103</v>
      </c>
      <c r="D11" s="502">
        <v>-160.38504333332099</v>
      </c>
      <c r="E11" s="508">
        <v>0.97847565849499996</v>
      </c>
      <c r="F11" s="501">
        <v>7083.4712530007</v>
      </c>
      <c r="G11" s="502">
        <v>1180.5785421667799</v>
      </c>
      <c r="H11" s="504">
        <v>689.12891000000195</v>
      </c>
      <c r="I11" s="501">
        <v>1641.0241799999999</v>
      </c>
      <c r="J11" s="502">
        <v>460.44563783322002</v>
      </c>
      <c r="K11" s="509">
        <v>0.23166949104199999</v>
      </c>
    </row>
    <row r="12" spans="1:11" ht="14.4" customHeight="1" thickBot="1" x14ac:dyDescent="0.35">
      <c r="A12" s="518" t="s">
        <v>287</v>
      </c>
      <c r="B12" s="496">
        <v>320</v>
      </c>
      <c r="C12" s="496">
        <v>352.429630000001</v>
      </c>
      <c r="D12" s="497">
        <v>32.429630000000003</v>
      </c>
      <c r="E12" s="498">
        <v>1.1013425937500001</v>
      </c>
      <c r="F12" s="496">
        <v>350</v>
      </c>
      <c r="G12" s="497">
        <v>58.333333333333002</v>
      </c>
      <c r="H12" s="499">
        <v>24.851759999999999</v>
      </c>
      <c r="I12" s="496">
        <v>54.919049999999999</v>
      </c>
      <c r="J12" s="497">
        <v>-3.414283333333</v>
      </c>
      <c r="K12" s="500">
        <v>0.156911571428</v>
      </c>
    </row>
    <row r="13" spans="1:11" ht="14.4" customHeight="1" thickBot="1" x14ac:dyDescent="0.35">
      <c r="A13" s="518" t="s">
        <v>288</v>
      </c>
      <c r="B13" s="496">
        <v>1</v>
      </c>
      <c r="C13" s="496">
        <v>1.18462</v>
      </c>
      <c r="D13" s="497">
        <v>0.18462000000000001</v>
      </c>
      <c r="E13" s="498">
        <v>1.18462</v>
      </c>
      <c r="F13" s="496">
        <v>1</v>
      </c>
      <c r="G13" s="497">
        <v>0.166666666666</v>
      </c>
      <c r="H13" s="499">
        <v>0.50868000000000002</v>
      </c>
      <c r="I13" s="496">
        <v>0.50868000000000002</v>
      </c>
      <c r="J13" s="497">
        <v>0.34201333333299999</v>
      </c>
      <c r="K13" s="500">
        <v>0.50868000000000002</v>
      </c>
    </row>
    <row r="14" spans="1:11" ht="14.4" customHeight="1" thickBot="1" x14ac:dyDescent="0.35">
      <c r="A14" s="518" t="s">
        <v>289</v>
      </c>
      <c r="B14" s="496">
        <v>7100.3333333333303</v>
      </c>
      <c r="C14" s="496">
        <v>6908.3995800000102</v>
      </c>
      <c r="D14" s="497">
        <v>-191.93375333332199</v>
      </c>
      <c r="E14" s="498">
        <v>0.972968346087</v>
      </c>
      <c r="F14" s="496">
        <v>6700.4712530007</v>
      </c>
      <c r="G14" s="497">
        <v>1116.7452088334501</v>
      </c>
      <c r="H14" s="499">
        <v>661.72926000000098</v>
      </c>
      <c r="I14" s="496">
        <v>1581.4050099999999</v>
      </c>
      <c r="J14" s="497">
        <v>464.659801166553</v>
      </c>
      <c r="K14" s="500">
        <v>0.23601399816300001</v>
      </c>
    </row>
    <row r="15" spans="1:11" ht="14.4" customHeight="1" thickBot="1" x14ac:dyDescent="0.35">
      <c r="A15" s="518" t="s">
        <v>290</v>
      </c>
      <c r="B15" s="496">
        <v>0</v>
      </c>
      <c r="C15" s="496">
        <v>4.9608499999999998</v>
      </c>
      <c r="D15" s="497">
        <v>4.9608499999999998</v>
      </c>
      <c r="E15" s="506" t="s">
        <v>279</v>
      </c>
      <c r="F15" s="496">
        <v>7</v>
      </c>
      <c r="G15" s="497">
        <v>1.1666666666659999</v>
      </c>
      <c r="H15" s="499">
        <v>0</v>
      </c>
      <c r="I15" s="496">
        <v>0</v>
      </c>
      <c r="J15" s="497">
        <v>-1.1666666666659999</v>
      </c>
      <c r="K15" s="500">
        <v>0</v>
      </c>
    </row>
    <row r="16" spans="1:11" ht="14.4" customHeight="1" thickBot="1" x14ac:dyDescent="0.35">
      <c r="A16" s="518" t="s">
        <v>291</v>
      </c>
      <c r="B16" s="496">
        <v>30</v>
      </c>
      <c r="C16" s="496">
        <v>23.973610000000001</v>
      </c>
      <c r="D16" s="497">
        <v>-6.026389999999</v>
      </c>
      <c r="E16" s="498">
        <v>0.79912033333300003</v>
      </c>
      <c r="F16" s="496">
        <v>25</v>
      </c>
      <c r="G16" s="497">
        <v>4.1666666666659999</v>
      </c>
      <c r="H16" s="499">
        <v>2.0392100000000002</v>
      </c>
      <c r="I16" s="496">
        <v>4.1914400000000001</v>
      </c>
      <c r="J16" s="497">
        <v>2.4773333333000001E-2</v>
      </c>
      <c r="K16" s="500">
        <v>0.16765759999999999</v>
      </c>
    </row>
    <row r="17" spans="1:11" ht="14.4" customHeight="1" thickBot="1" x14ac:dyDescent="0.35">
      <c r="A17" s="517" t="s">
        <v>292</v>
      </c>
      <c r="B17" s="501">
        <v>52539.8304245037</v>
      </c>
      <c r="C17" s="501">
        <v>52193.499250000103</v>
      </c>
      <c r="D17" s="502">
        <v>-346.33117450357503</v>
      </c>
      <c r="E17" s="508">
        <v>0.99340821674299995</v>
      </c>
      <c r="F17" s="501">
        <v>51596</v>
      </c>
      <c r="G17" s="502">
        <v>8599.3333333333303</v>
      </c>
      <c r="H17" s="504">
        <v>5193.1226900000102</v>
      </c>
      <c r="I17" s="501">
        <v>8609.5727300000199</v>
      </c>
      <c r="J17" s="502">
        <v>10.239396666684</v>
      </c>
      <c r="K17" s="509">
        <v>0.16686511997</v>
      </c>
    </row>
    <row r="18" spans="1:11" ht="14.4" customHeight="1" thickBot="1" x14ac:dyDescent="0.35">
      <c r="A18" s="518" t="s">
        <v>293</v>
      </c>
      <c r="B18" s="496">
        <v>100</v>
      </c>
      <c r="C18" s="496">
        <v>0</v>
      </c>
      <c r="D18" s="497">
        <v>-100</v>
      </c>
      <c r="E18" s="498">
        <v>0</v>
      </c>
      <c r="F18" s="496">
        <v>100</v>
      </c>
      <c r="G18" s="497">
        <v>16.666666666666</v>
      </c>
      <c r="H18" s="499">
        <v>0</v>
      </c>
      <c r="I18" s="496">
        <v>0</v>
      </c>
      <c r="J18" s="497">
        <v>-16.666666666666</v>
      </c>
      <c r="K18" s="500">
        <v>0</v>
      </c>
    </row>
    <row r="19" spans="1:11" ht="14.4" customHeight="1" thickBot="1" x14ac:dyDescent="0.35">
      <c r="A19" s="518" t="s">
        <v>294</v>
      </c>
      <c r="B19" s="496">
        <v>2</v>
      </c>
      <c r="C19" s="496">
        <v>0.53217999999999999</v>
      </c>
      <c r="D19" s="497">
        <v>-1.4678199999999999</v>
      </c>
      <c r="E19" s="498">
        <v>0.26608999999999999</v>
      </c>
      <c r="F19" s="496">
        <v>2</v>
      </c>
      <c r="G19" s="497">
        <v>0.33333333333300003</v>
      </c>
      <c r="H19" s="499">
        <v>0</v>
      </c>
      <c r="I19" s="496">
        <v>0</v>
      </c>
      <c r="J19" s="497">
        <v>-0.33333333333300003</v>
      </c>
      <c r="K19" s="500">
        <v>0</v>
      </c>
    </row>
    <row r="20" spans="1:11" ht="14.4" customHeight="1" thickBot="1" x14ac:dyDescent="0.35">
      <c r="A20" s="518" t="s">
        <v>295</v>
      </c>
      <c r="B20" s="496">
        <v>90</v>
      </c>
      <c r="C20" s="496">
        <v>92.501109999999997</v>
      </c>
      <c r="D20" s="497">
        <v>2.5011100000000002</v>
      </c>
      <c r="E20" s="498">
        <v>1.0277901111109999</v>
      </c>
      <c r="F20" s="496">
        <v>90</v>
      </c>
      <c r="G20" s="497">
        <v>15</v>
      </c>
      <c r="H20" s="499">
        <v>3.3110200000000001</v>
      </c>
      <c r="I20" s="496">
        <v>8.9954199999999993</v>
      </c>
      <c r="J20" s="497">
        <v>-6.0045799999989997</v>
      </c>
      <c r="K20" s="500">
        <v>9.9949111110999994E-2</v>
      </c>
    </row>
    <row r="21" spans="1:11" ht="14.4" customHeight="1" thickBot="1" x14ac:dyDescent="0.35">
      <c r="A21" s="518" t="s">
        <v>296</v>
      </c>
      <c r="B21" s="496">
        <v>11559.9147732645</v>
      </c>
      <c r="C21" s="496">
        <v>11546.81236</v>
      </c>
      <c r="D21" s="497">
        <v>-13.102413264492</v>
      </c>
      <c r="E21" s="498">
        <v>0.99886656489000003</v>
      </c>
      <c r="F21" s="496">
        <v>11500</v>
      </c>
      <c r="G21" s="497">
        <v>1916.6666666666699</v>
      </c>
      <c r="H21" s="499">
        <v>1256.6583599999999</v>
      </c>
      <c r="I21" s="496">
        <v>2186.42994</v>
      </c>
      <c r="J21" s="497">
        <v>269.76327333333802</v>
      </c>
      <c r="K21" s="500">
        <v>0.19012434260800001</v>
      </c>
    </row>
    <row r="22" spans="1:11" ht="14.4" customHeight="1" thickBot="1" x14ac:dyDescent="0.35">
      <c r="A22" s="518" t="s">
        <v>297</v>
      </c>
      <c r="B22" s="496">
        <v>8</v>
      </c>
      <c r="C22" s="496">
        <v>9.3500999999999994</v>
      </c>
      <c r="D22" s="497">
        <v>1.3501000000000001</v>
      </c>
      <c r="E22" s="498">
        <v>1.1687624999999999</v>
      </c>
      <c r="F22" s="496">
        <v>10</v>
      </c>
      <c r="G22" s="497">
        <v>1.6666666666659999</v>
      </c>
      <c r="H22" s="499">
        <v>0.40670000000000001</v>
      </c>
      <c r="I22" s="496">
        <v>1.4237</v>
      </c>
      <c r="J22" s="497">
        <v>-0.242966666666</v>
      </c>
      <c r="K22" s="500">
        <v>0.14237</v>
      </c>
    </row>
    <row r="23" spans="1:11" ht="14.4" customHeight="1" thickBot="1" x14ac:dyDescent="0.35">
      <c r="A23" s="518" t="s">
        <v>298</v>
      </c>
      <c r="B23" s="496">
        <v>30</v>
      </c>
      <c r="C23" s="496">
        <v>50.656489999999998</v>
      </c>
      <c r="D23" s="497">
        <v>20.656490000000002</v>
      </c>
      <c r="E23" s="498">
        <v>1.688549666666</v>
      </c>
      <c r="F23" s="496">
        <v>55</v>
      </c>
      <c r="G23" s="497">
        <v>9.1666666666659999</v>
      </c>
      <c r="H23" s="499">
        <v>2.10806</v>
      </c>
      <c r="I23" s="496">
        <v>7.5538100000000004</v>
      </c>
      <c r="J23" s="497">
        <v>-1.612856666666</v>
      </c>
      <c r="K23" s="500">
        <v>0.13734199999999999</v>
      </c>
    </row>
    <row r="24" spans="1:11" ht="14.4" customHeight="1" thickBot="1" x14ac:dyDescent="0.35">
      <c r="A24" s="518" t="s">
        <v>299</v>
      </c>
      <c r="B24" s="496">
        <v>110</v>
      </c>
      <c r="C24" s="496">
        <v>118.7148</v>
      </c>
      <c r="D24" s="497">
        <v>8.7148000000000003</v>
      </c>
      <c r="E24" s="498">
        <v>1.079225454545</v>
      </c>
      <c r="F24" s="496">
        <v>135</v>
      </c>
      <c r="G24" s="497">
        <v>22.5</v>
      </c>
      <c r="H24" s="499">
        <v>0.38973000000000002</v>
      </c>
      <c r="I24" s="496">
        <v>53.205329999999996</v>
      </c>
      <c r="J24" s="497">
        <v>30.70533</v>
      </c>
      <c r="K24" s="500">
        <v>0.39411355555499999</v>
      </c>
    </row>
    <row r="25" spans="1:11" ht="14.4" customHeight="1" thickBot="1" x14ac:dyDescent="0.35">
      <c r="A25" s="518" t="s">
        <v>300</v>
      </c>
      <c r="B25" s="496">
        <v>115</v>
      </c>
      <c r="C25" s="496">
        <v>128.18523999999999</v>
      </c>
      <c r="D25" s="497">
        <v>13.18524</v>
      </c>
      <c r="E25" s="498">
        <v>1.114654260869</v>
      </c>
      <c r="F25" s="496">
        <v>120</v>
      </c>
      <c r="G25" s="497">
        <v>20</v>
      </c>
      <c r="H25" s="499">
        <v>6.2925000000000004</v>
      </c>
      <c r="I25" s="496">
        <v>15.5123</v>
      </c>
      <c r="J25" s="497">
        <v>-4.4876999999990002</v>
      </c>
      <c r="K25" s="500">
        <v>0.129269166666</v>
      </c>
    </row>
    <row r="26" spans="1:11" ht="14.4" customHeight="1" thickBot="1" x14ac:dyDescent="0.35">
      <c r="A26" s="518" t="s">
        <v>301</v>
      </c>
      <c r="B26" s="496">
        <v>11990.3118258092</v>
      </c>
      <c r="C26" s="496">
        <v>12073.813959999999</v>
      </c>
      <c r="D26" s="497">
        <v>83.502134190820996</v>
      </c>
      <c r="E26" s="498">
        <v>1.0069641336599999</v>
      </c>
      <c r="F26" s="496">
        <v>11990</v>
      </c>
      <c r="G26" s="497">
        <v>1998.3333333333301</v>
      </c>
      <c r="H26" s="499">
        <v>1492.0603100000001</v>
      </c>
      <c r="I26" s="496">
        <v>2386.4436700000101</v>
      </c>
      <c r="J26" s="497">
        <v>388.11033666667203</v>
      </c>
      <c r="K26" s="500">
        <v>0.19903616930699999</v>
      </c>
    </row>
    <row r="27" spans="1:11" ht="14.4" customHeight="1" thickBot="1" x14ac:dyDescent="0.35">
      <c r="A27" s="518" t="s">
        <v>302</v>
      </c>
      <c r="B27" s="496">
        <v>0</v>
      </c>
      <c r="C27" s="496">
        <v>26.196999999999999</v>
      </c>
      <c r="D27" s="497">
        <v>26.196999999999999</v>
      </c>
      <c r="E27" s="506" t="s">
        <v>303</v>
      </c>
      <c r="F27" s="496">
        <v>55</v>
      </c>
      <c r="G27" s="497">
        <v>9.1666666666659999</v>
      </c>
      <c r="H27" s="499">
        <v>0</v>
      </c>
      <c r="I27" s="496">
        <v>0</v>
      </c>
      <c r="J27" s="497">
        <v>-9.1666666666659999</v>
      </c>
      <c r="K27" s="500">
        <v>0</v>
      </c>
    </row>
    <row r="28" spans="1:11" ht="14.4" customHeight="1" thickBot="1" x14ac:dyDescent="0.35">
      <c r="A28" s="518" t="s">
        <v>304</v>
      </c>
      <c r="B28" s="496">
        <v>25362.9371587633</v>
      </c>
      <c r="C28" s="496">
        <v>24942.80171</v>
      </c>
      <c r="D28" s="497">
        <v>-420.135448763238</v>
      </c>
      <c r="E28" s="498">
        <v>0.98343506329200003</v>
      </c>
      <c r="F28" s="496">
        <v>24363</v>
      </c>
      <c r="G28" s="497">
        <v>4060.5</v>
      </c>
      <c r="H28" s="499">
        <v>2089.9643099999998</v>
      </c>
      <c r="I28" s="496">
        <v>3395.28010000001</v>
      </c>
      <c r="J28" s="497">
        <v>-665.219899999993</v>
      </c>
      <c r="K28" s="500">
        <v>0.139362151623</v>
      </c>
    </row>
    <row r="29" spans="1:11" ht="14.4" customHeight="1" thickBot="1" x14ac:dyDescent="0.35">
      <c r="A29" s="518" t="s">
        <v>305</v>
      </c>
      <c r="B29" s="496">
        <v>2</v>
      </c>
      <c r="C29" s="496">
        <v>4.7337400000000001</v>
      </c>
      <c r="D29" s="497">
        <v>2.7337400000000001</v>
      </c>
      <c r="E29" s="498">
        <v>2.36687</v>
      </c>
      <c r="F29" s="496">
        <v>6</v>
      </c>
      <c r="G29" s="497">
        <v>1</v>
      </c>
      <c r="H29" s="499">
        <v>0</v>
      </c>
      <c r="I29" s="496">
        <v>0</v>
      </c>
      <c r="J29" s="497">
        <v>-1</v>
      </c>
      <c r="K29" s="500">
        <v>0</v>
      </c>
    </row>
    <row r="30" spans="1:11" ht="14.4" customHeight="1" thickBot="1" x14ac:dyDescent="0.35">
      <c r="A30" s="518" t="s">
        <v>306</v>
      </c>
      <c r="B30" s="496">
        <v>3169.6666666666702</v>
      </c>
      <c r="C30" s="496">
        <v>3199.2005600000002</v>
      </c>
      <c r="D30" s="497">
        <v>29.533893333338</v>
      </c>
      <c r="E30" s="498">
        <v>1.0093176653689999</v>
      </c>
      <c r="F30" s="496">
        <v>3170</v>
      </c>
      <c r="G30" s="497">
        <v>528.33333333333303</v>
      </c>
      <c r="H30" s="499">
        <v>341.931700000001</v>
      </c>
      <c r="I30" s="496">
        <v>554.72846000000095</v>
      </c>
      <c r="J30" s="497">
        <v>26.395126666667</v>
      </c>
      <c r="K30" s="500">
        <v>0.174993205047</v>
      </c>
    </row>
    <row r="31" spans="1:11" ht="14.4" customHeight="1" thickBot="1" x14ac:dyDescent="0.35">
      <c r="A31" s="517" t="s">
        <v>307</v>
      </c>
      <c r="B31" s="501">
        <v>464.84865083828498</v>
      </c>
      <c r="C31" s="501">
        <v>534.65844000000095</v>
      </c>
      <c r="D31" s="502">
        <v>69.809789161715997</v>
      </c>
      <c r="E31" s="508">
        <v>1.150177458912</v>
      </c>
      <c r="F31" s="501">
        <v>463.75277904821598</v>
      </c>
      <c r="G31" s="502">
        <v>77.292129841369004</v>
      </c>
      <c r="H31" s="504">
        <v>32.38429</v>
      </c>
      <c r="I31" s="501">
        <v>65.558949999999996</v>
      </c>
      <c r="J31" s="502">
        <v>-11.733179841368999</v>
      </c>
      <c r="K31" s="509">
        <v>0.14136616094099999</v>
      </c>
    </row>
    <row r="32" spans="1:11" ht="14.4" customHeight="1" thickBot="1" x14ac:dyDescent="0.35">
      <c r="A32" s="518" t="s">
        <v>308</v>
      </c>
      <c r="B32" s="496">
        <v>0</v>
      </c>
      <c r="C32" s="496">
        <v>12.599550000000001</v>
      </c>
      <c r="D32" s="497">
        <v>12.599550000000001</v>
      </c>
      <c r="E32" s="506" t="s">
        <v>279</v>
      </c>
      <c r="F32" s="496">
        <v>0</v>
      </c>
      <c r="G32" s="497">
        <v>0</v>
      </c>
      <c r="H32" s="499">
        <v>0</v>
      </c>
      <c r="I32" s="496">
        <v>0.55100000000000005</v>
      </c>
      <c r="J32" s="497">
        <v>0.55100000000000005</v>
      </c>
      <c r="K32" s="507" t="s">
        <v>279</v>
      </c>
    </row>
    <row r="33" spans="1:11" ht="14.4" customHeight="1" thickBot="1" x14ac:dyDescent="0.35">
      <c r="A33" s="518" t="s">
        <v>309</v>
      </c>
      <c r="B33" s="496">
        <v>12</v>
      </c>
      <c r="C33" s="496">
        <v>16.16638</v>
      </c>
      <c r="D33" s="497">
        <v>4.1663800000000002</v>
      </c>
      <c r="E33" s="498">
        <v>1.347198333333</v>
      </c>
      <c r="F33" s="496">
        <v>12</v>
      </c>
      <c r="G33" s="497">
        <v>2</v>
      </c>
      <c r="H33" s="499">
        <v>0.81957000000000002</v>
      </c>
      <c r="I33" s="496">
        <v>1.97272</v>
      </c>
      <c r="J33" s="497">
        <v>-2.7279999999E-2</v>
      </c>
      <c r="K33" s="500">
        <v>0.16439333333299999</v>
      </c>
    </row>
    <row r="34" spans="1:11" ht="14.4" customHeight="1" thickBot="1" x14ac:dyDescent="0.35">
      <c r="A34" s="518" t="s">
        <v>310</v>
      </c>
      <c r="B34" s="496">
        <v>181.98027254944</v>
      </c>
      <c r="C34" s="496">
        <v>196.7568</v>
      </c>
      <c r="D34" s="497">
        <v>14.77652745056</v>
      </c>
      <c r="E34" s="498">
        <v>1.0811985125829999</v>
      </c>
      <c r="F34" s="496">
        <v>190</v>
      </c>
      <c r="G34" s="497">
        <v>31.666666666666</v>
      </c>
      <c r="H34" s="499">
        <v>10.241440000000001</v>
      </c>
      <c r="I34" s="496">
        <v>19.96556</v>
      </c>
      <c r="J34" s="497">
        <v>-11.701106666666</v>
      </c>
      <c r="K34" s="500">
        <v>0.10508189473600001</v>
      </c>
    </row>
    <row r="35" spans="1:11" ht="14.4" customHeight="1" thickBot="1" x14ac:dyDescent="0.35">
      <c r="A35" s="518" t="s">
        <v>311</v>
      </c>
      <c r="B35" s="496">
        <v>105</v>
      </c>
      <c r="C35" s="496">
        <v>113.37689</v>
      </c>
      <c r="D35" s="497">
        <v>8.3768899999999995</v>
      </c>
      <c r="E35" s="498">
        <v>1.0797799047609999</v>
      </c>
      <c r="F35" s="496">
        <v>105</v>
      </c>
      <c r="G35" s="497">
        <v>17.5</v>
      </c>
      <c r="H35" s="499">
        <v>7.8162500000000001</v>
      </c>
      <c r="I35" s="496">
        <v>15.87025</v>
      </c>
      <c r="J35" s="497">
        <v>-1.6297499999989999</v>
      </c>
      <c r="K35" s="500">
        <v>0.151145238095</v>
      </c>
    </row>
    <row r="36" spans="1:11" ht="14.4" customHeight="1" thickBot="1" x14ac:dyDescent="0.35">
      <c r="A36" s="518" t="s">
        <v>312</v>
      </c>
      <c r="B36" s="496">
        <v>10.578590904361</v>
      </c>
      <c r="C36" s="496">
        <v>10.57269</v>
      </c>
      <c r="D36" s="497">
        <v>-5.9009043610000001E-3</v>
      </c>
      <c r="E36" s="498">
        <v>0.999442184274</v>
      </c>
      <c r="F36" s="496">
        <v>9.6461403242710002</v>
      </c>
      <c r="G36" s="497">
        <v>1.6076900540450001</v>
      </c>
      <c r="H36" s="499">
        <v>0.96567000000000003</v>
      </c>
      <c r="I36" s="496">
        <v>1.3116699999999999</v>
      </c>
      <c r="J36" s="497">
        <v>-0.29602005404499998</v>
      </c>
      <c r="K36" s="500">
        <v>0.13597873925699999</v>
      </c>
    </row>
    <row r="37" spans="1:11" ht="14.4" customHeight="1" thickBot="1" x14ac:dyDescent="0.35">
      <c r="A37" s="518" t="s">
        <v>313</v>
      </c>
      <c r="B37" s="496">
        <v>0</v>
      </c>
      <c r="C37" s="496">
        <v>1.7595000000000001</v>
      </c>
      <c r="D37" s="497">
        <v>1.7595000000000001</v>
      </c>
      <c r="E37" s="506" t="s">
        <v>303</v>
      </c>
      <c r="F37" s="496">
        <v>0</v>
      </c>
      <c r="G37" s="497">
        <v>0</v>
      </c>
      <c r="H37" s="499">
        <v>0</v>
      </c>
      <c r="I37" s="496">
        <v>0</v>
      </c>
      <c r="J37" s="497">
        <v>0</v>
      </c>
      <c r="K37" s="507" t="s">
        <v>279</v>
      </c>
    </row>
    <row r="38" spans="1:11" ht="14.4" customHeight="1" thickBot="1" x14ac:dyDescent="0.35">
      <c r="A38" s="518" t="s">
        <v>314</v>
      </c>
      <c r="B38" s="496">
        <v>0</v>
      </c>
      <c r="C38" s="496">
        <v>0.98597000000000001</v>
      </c>
      <c r="D38" s="497">
        <v>0.98597000000000001</v>
      </c>
      <c r="E38" s="506" t="s">
        <v>279</v>
      </c>
      <c r="F38" s="496">
        <v>0</v>
      </c>
      <c r="G38" s="497">
        <v>0</v>
      </c>
      <c r="H38" s="499">
        <v>0</v>
      </c>
      <c r="I38" s="496">
        <v>0</v>
      </c>
      <c r="J38" s="497">
        <v>0</v>
      </c>
      <c r="K38" s="507" t="s">
        <v>279</v>
      </c>
    </row>
    <row r="39" spans="1:11" ht="14.4" customHeight="1" thickBot="1" x14ac:dyDescent="0.35">
      <c r="A39" s="518" t="s">
        <v>315</v>
      </c>
      <c r="B39" s="496">
        <v>0</v>
      </c>
      <c r="C39" s="496">
        <v>1.0987</v>
      </c>
      <c r="D39" s="497">
        <v>1.0987</v>
      </c>
      <c r="E39" s="506" t="s">
        <v>303</v>
      </c>
      <c r="F39" s="496">
        <v>0</v>
      </c>
      <c r="G39" s="497">
        <v>0</v>
      </c>
      <c r="H39" s="499">
        <v>0</v>
      </c>
      <c r="I39" s="496">
        <v>0</v>
      </c>
      <c r="J39" s="497">
        <v>0</v>
      </c>
      <c r="K39" s="500">
        <v>2</v>
      </c>
    </row>
    <row r="40" spans="1:11" ht="14.4" customHeight="1" thickBot="1" x14ac:dyDescent="0.35">
      <c r="A40" s="518" t="s">
        <v>316</v>
      </c>
      <c r="B40" s="496">
        <v>47.225308027075997</v>
      </c>
      <c r="C40" s="496">
        <v>45.106830000000002</v>
      </c>
      <c r="D40" s="497">
        <v>-2.1184780270760002</v>
      </c>
      <c r="E40" s="498">
        <v>0.95514104374099995</v>
      </c>
      <c r="F40" s="496">
        <v>47.106638723944002</v>
      </c>
      <c r="G40" s="497">
        <v>7.85110645399</v>
      </c>
      <c r="H40" s="499">
        <v>5.6600999999999999</v>
      </c>
      <c r="I40" s="496">
        <v>6.0364100000000001</v>
      </c>
      <c r="J40" s="497">
        <v>-1.8146964539899999</v>
      </c>
      <c r="K40" s="500">
        <v>0.12814350935400001</v>
      </c>
    </row>
    <row r="41" spans="1:11" ht="14.4" customHeight="1" thickBot="1" x14ac:dyDescent="0.35">
      <c r="A41" s="518" t="s">
        <v>317</v>
      </c>
      <c r="B41" s="496">
        <v>0</v>
      </c>
      <c r="C41" s="496">
        <v>22.03894</v>
      </c>
      <c r="D41" s="497">
        <v>22.03894</v>
      </c>
      <c r="E41" s="506" t="s">
        <v>303</v>
      </c>
      <c r="F41" s="496">
        <v>0</v>
      </c>
      <c r="G41" s="497">
        <v>0</v>
      </c>
      <c r="H41" s="499">
        <v>0</v>
      </c>
      <c r="I41" s="496">
        <v>0</v>
      </c>
      <c r="J41" s="497">
        <v>0</v>
      </c>
      <c r="K41" s="507" t="s">
        <v>279</v>
      </c>
    </row>
    <row r="42" spans="1:11" ht="14.4" customHeight="1" thickBot="1" x14ac:dyDescent="0.35">
      <c r="A42" s="518" t="s">
        <v>318</v>
      </c>
      <c r="B42" s="496">
        <v>0</v>
      </c>
      <c r="C42" s="496">
        <v>8.35</v>
      </c>
      <c r="D42" s="497">
        <v>8.35</v>
      </c>
      <c r="E42" s="506" t="s">
        <v>279</v>
      </c>
      <c r="F42" s="496">
        <v>0</v>
      </c>
      <c r="G42" s="497">
        <v>0</v>
      </c>
      <c r="H42" s="499">
        <v>0</v>
      </c>
      <c r="I42" s="496">
        <v>0</v>
      </c>
      <c r="J42" s="497">
        <v>0</v>
      </c>
      <c r="K42" s="507" t="s">
        <v>279</v>
      </c>
    </row>
    <row r="43" spans="1:11" ht="14.4" customHeight="1" thickBot="1" x14ac:dyDescent="0.35">
      <c r="A43" s="518" t="s">
        <v>319</v>
      </c>
      <c r="B43" s="496">
        <v>94.401170627267007</v>
      </c>
      <c r="C43" s="496">
        <v>105.28959</v>
      </c>
      <c r="D43" s="497">
        <v>10.888419372733001</v>
      </c>
      <c r="E43" s="498">
        <v>1.1153419952350001</v>
      </c>
      <c r="F43" s="496">
        <v>100</v>
      </c>
      <c r="G43" s="497">
        <v>16.666666666666</v>
      </c>
      <c r="H43" s="499">
        <v>6.8812600000000002</v>
      </c>
      <c r="I43" s="496">
        <v>19.85134</v>
      </c>
      <c r="J43" s="497">
        <v>3.184673333333</v>
      </c>
      <c r="K43" s="500">
        <v>0.19851340000000001</v>
      </c>
    </row>
    <row r="44" spans="1:11" ht="14.4" customHeight="1" thickBot="1" x14ac:dyDescent="0.35">
      <c r="A44" s="518" t="s">
        <v>320</v>
      </c>
      <c r="B44" s="496">
        <v>13.663308730140001</v>
      </c>
      <c r="C44" s="496">
        <v>0.55659999999999998</v>
      </c>
      <c r="D44" s="497">
        <v>-13.106708730139999</v>
      </c>
      <c r="E44" s="498">
        <v>4.0736838418E-2</v>
      </c>
      <c r="F44" s="496">
        <v>0</v>
      </c>
      <c r="G44" s="497">
        <v>0</v>
      </c>
      <c r="H44" s="499">
        <v>0</v>
      </c>
      <c r="I44" s="496">
        <v>0</v>
      </c>
      <c r="J44" s="497">
        <v>0</v>
      </c>
      <c r="K44" s="507" t="s">
        <v>279</v>
      </c>
    </row>
    <row r="45" spans="1:11" ht="14.4" customHeight="1" thickBot="1" x14ac:dyDescent="0.35">
      <c r="A45" s="517" t="s">
        <v>321</v>
      </c>
      <c r="B45" s="501">
        <v>127.233267197548</v>
      </c>
      <c r="C45" s="501">
        <v>138.86073999999999</v>
      </c>
      <c r="D45" s="502">
        <v>11.627472802452001</v>
      </c>
      <c r="E45" s="508">
        <v>1.0913870488320001</v>
      </c>
      <c r="F45" s="501">
        <v>119.650555745896</v>
      </c>
      <c r="G45" s="502">
        <v>19.941759290981999</v>
      </c>
      <c r="H45" s="504">
        <v>0.32083</v>
      </c>
      <c r="I45" s="501">
        <v>2.1686299999999998</v>
      </c>
      <c r="J45" s="502">
        <v>-17.773129290981998</v>
      </c>
      <c r="K45" s="509">
        <v>1.8124696425E-2</v>
      </c>
    </row>
    <row r="46" spans="1:11" ht="14.4" customHeight="1" thickBot="1" x14ac:dyDescent="0.35">
      <c r="A46" s="518" t="s">
        <v>322</v>
      </c>
      <c r="B46" s="496">
        <v>0</v>
      </c>
      <c r="C46" s="496">
        <v>5.8229999999999997E-2</v>
      </c>
      <c r="D46" s="497">
        <v>5.8229999999999997E-2</v>
      </c>
      <c r="E46" s="506" t="s">
        <v>303</v>
      </c>
      <c r="F46" s="496">
        <v>0</v>
      </c>
      <c r="G46" s="497">
        <v>0</v>
      </c>
      <c r="H46" s="499">
        <v>0</v>
      </c>
      <c r="I46" s="496">
        <v>0</v>
      </c>
      <c r="J46" s="497">
        <v>0</v>
      </c>
      <c r="K46" s="500">
        <v>2</v>
      </c>
    </row>
    <row r="47" spans="1:11" ht="14.4" customHeight="1" thickBot="1" x14ac:dyDescent="0.35">
      <c r="A47" s="518" t="s">
        <v>323</v>
      </c>
      <c r="B47" s="496">
        <v>27.525603989368999</v>
      </c>
      <c r="C47" s="496">
        <v>30.073340000000002</v>
      </c>
      <c r="D47" s="497">
        <v>2.54773601063</v>
      </c>
      <c r="E47" s="498">
        <v>1.0925587686139999</v>
      </c>
      <c r="F47" s="496">
        <v>7.8026864153859998</v>
      </c>
      <c r="G47" s="497">
        <v>1.3004477358969999</v>
      </c>
      <c r="H47" s="499">
        <v>0</v>
      </c>
      <c r="I47" s="496">
        <v>0</v>
      </c>
      <c r="J47" s="497">
        <v>-1.3004477358969999</v>
      </c>
      <c r="K47" s="500">
        <v>0</v>
      </c>
    </row>
    <row r="48" spans="1:11" ht="14.4" customHeight="1" thickBot="1" x14ac:dyDescent="0.35">
      <c r="A48" s="518" t="s">
        <v>324</v>
      </c>
      <c r="B48" s="496">
        <v>94.811037147083994</v>
      </c>
      <c r="C48" s="496">
        <v>87.795079999999999</v>
      </c>
      <c r="D48" s="497">
        <v>-7.0159571470840003</v>
      </c>
      <c r="E48" s="498">
        <v>0.92600062863699995</v>
      </c>
      <c r="F48" s="496">
        <v>76.560469656869998</v>
      </c>
      <c r="G48" s="497">
        <v>12.760078276145</v>
      </c>
      <c r="H48" s="499">
        <v>0</v>
      </c>
      <c r="I48" s="496">
        <v>0</v>
      </c>
      <c r="J48" s="497">
        <v>-12.760078276145</v>
      </c>
      <c r="K48" s="500">
        <v>0</v>
      </c>
    </row>
    <row r="49" spans="1:11" ht="14.4" customHeight="1" thickBot="1" x14ac:dyDescent="0.35">
      <c r="A49" s="518" t="s">
        <v>325</v>
      </c>
      <c r="B49" s="496">
        <v>0</v>
      </c>
      <c r="C49" s="496">
        <v>11.042400000000001</v>
      </c>
      <c r="D49" s="497">
        <v>11.042400000000001</v>
      </c>
      <c r="E49" s="506" t="s">
        <v>279</v>
      </c>
      <c r="F49" s="496">
        <v>8.0234830576410001</v>
      </c>
      <c r="G49" s="497">
        <v>1.337247176273</v>
      </c>
      <c r="H49" s="499">
        <v>0</v>
      </c>
      <c r="I49" s="496">
        <v>0.33879999999999999</v>
      </c>
      <c r="J49" s="497">
        <v>-0.99844717627299995</v>
      </c>
      <c r="K49" s="500">
        <v>4.2226050403000003E-2</v>
      </c>
    </row>
    <row r="50" spans="1:11" ht="14.4" customHeight="1" thickBot="1" x14ac:dyDescent="0.35">
      <c r="A50" s="518" t="s">
        <v>326</v>
      </c>
      <c r="B50" s="496">
        <v>4.8966260610939996</v>
      </c>
      <c r="C50" s="496">
        <v>9.8916900000000005</v>
      </c>
      <c r="D50" s="497">
        <v>4.995063938905</v>
      </c>
      <c r="E50" s="498">
        <v>2.0201032050599999</v>
      </c>
      <c r="F50" s="496">
        <v>9.0576483134280004</v>
      </c>
      <c r="G50" s="497">
        <v>1.509608052238</v>
      </c>
      <c r="H50" s="499">
        <v>0.32083</v>
      </c>
      <c r="I50" s="496">
        <v>1.8298300000000001</v>
      </c>
      <c r="J50" s="497">
        <v>0.32022194776099999</v>
      </c>
      <c r="K50" s="500">
        <v>0.20202042921899999</v>
      </c>
    </row>
    <row r="51" spans="1:11" ht="14.4" customHeight="1" thickBot="1" x14ac:dyDescent="0.35">
      <c r="A51" s="518" t="s">
        <v>327</v>
      </c>
      <c r="B51" s="496">
        <v>0</v>
      </c>
      <c r="C51" s="496">
        <v>0</v>
      </c>
      <c r="D51" s="497">
        <v>0</v>
      </c>
      <c r="E51" s="498">
        <v>1</v>
      </c>
      <c r="F51" s="496">
        <v>18.206268302569001</v>
      </c>
      <c r="G51" s="497">
        <v>3.0343780504279998</v>
      </c>
      <c r="H51" s="499">
        <v>0</v>
      </c>
      <c r="I51" s="496">
        <v>0</v>
      </c>
      <c r="J51" s="497">
        <v>-3.0343780504279998</v>
      </c>
      <c r="K51" s="500">
        <v>0</v>
      </c>
    </row>
    <row r="52" spans="1:11" ht="14.4" customHeight="1" thickBot="1" x14ac:dyDescent="0.35">
      <c r="A52" s="517" t="s">
        <v>328</v>
      </c>
      <c r="B52" s="501">
        <v>278.44302661928799</v>
      </c>
      <c r="C52" s="501">
        <v>335.46895000000097</v>
      </c>
      <c r="D52" s="502">
        <v>57.025923380713003</v>
      </c>
      <c r="E52" s="508">
        <v>1.204802842696</v>
      </c>
      <c r="F52" s="501">
        <v>225</v>
      </c>
      <c r="G52" s="502">
        <v>37.5</v>
      </c>
      <c r="H52" s="504">
        <v>25.570060000000002</v>
      </c>
      <c r="I52" s="501">
        <v>48.431350000000002</v>
      </c>
      <c r="J52" s="502">
        <v>10.93135</v>
      </c>
      <c r="K52" s="509">
        <v>0.21525044444399999</v>
      </c>
    </row>
    <row r="53" spans="1:11" ht="14.4" customHeight="1" thickBot="1" x14ac:dyDescent="0.35">
      <c r="A53" s="518" t="s">
        <v>329</v>
      </c>
      <c r="B53" s="496">
        <v>0</v>
      </c>
      <c r="C53" s="496">
        <v>17.46153</v>
      </c>
      <c r="D53" s="497">
        <v>17.46153</v>
      </c>
      <c r="E53" s="506" t="s">
        <v>279</v>
      </c>
      <c r="F53" s="496">
        <v>0</v>
      </c>
      <c r="G53" s="497">
        <v>0</v>
      </c>
      <c r="H53" s="499">
        <v>0</v>
      </c>
      <c r="I53" s="496">
        <v>0</v>
      </c>
      <c r="J53" s="497">
        <v>0</v>
      </c>
      <c r="K53" s="507" t="s">
        <v>279</v>
      </c>
    </row>
    <row r="54" spans="1:11" ht="14.4" customHeight="1" thickBot="1" x14ac:dyDescent="0.35">
      <c r="A54" s="518" t="s">
        <v>330</v>
      </c>
      <c r="B54" s="496">
        <v>53.443026619286996</v>
      </c>
      <c r="C54" s="496">
        <v>65.190820000000002</v>
      </c>
      <c r="D54" s="497">
        <v>11.747793380712</v>
      </c>
      <c r="E54" s="498">
        <v>1.2198190133269999</v>
      </c>
      <c r="F54" s="496">
        <v>0</v>
      </c>
      <c r="G54" s="497">
        <v>0</v>
      </c>
      <c r="H54" s="499">
        <v>1.1664300000000001</v>
      </c>
      <c r="I54" s="496">
        <v>3.1883300000000001</v>
      </c>
      <c r="J54" s="497">
        <v>3.1883300000000001</v>
      </c>
      <c r="K54" s="507" t="s">
        <v>279</v>
      </c>
    </row>
    <row r="55" spans="1:11" ht="14.4" customHeight="1" thickBot="1" x14ac:dyDescent="0.35">
      <c r="A55" s="518" t="s">
        <v>331</v>
      </c>
      <c r="B55" s="496">
        <v>0</v>
      </c>
      <c r="C55" s="496">
        <v>4.9489000000000001</v>
      </c>
      <c r="D55" s="497">
        <v>4.9489000000000001</v>
      </c>
      <c r="E55" s="506" t="s">
        <v>279</v>
      </c>
      <c r="F55" s="496">
        <v>0</v>
      </c>
      <c r="G55" s="497">
        <v>0</v>
      </c>
      <c r="H55" s="499">
        <v>0</v>
      </c>
      <c r="I55" s="496">
        <v>0</v>
      </c>
      <c r="J55" s="497">
        <v>0</v>
      </c>
      <c r="K55" s="507" t="s">
        <v>279</v>
      </c>
    </row>
    <row r="56" spans="1:11" ht="14.4" customHeight="1" thickBot="1" x14ac:dyDescent="0.35">
      <c r="A56" s="518" t="s">
        <v>332</v>
      </c>
      <c r="B56" s="496">
        <v>85</v>
      </c>
      <c r="C56" s="496">
        <v>72.001540000000006</v>
      </c>
      <c r="D56" s="497">
        <v>-12.998459999999</v>
      </c>
      <c r="E56" s="498">
        <v>0.84707694117599996</v>
      </c>
      <c r="F56" s="496">
        <v>70</v>
      </c>
      <c r="G56" s="497">
        <v>11.666666666666</v>
      </c>
      <c r="H56" s="499">
        <v>4.6159800000000004</v>
      </c>
      <c r="I56" s="496">
        <v>12.499779999999999</v>
      </c>
      <c r="J56" s="497">
        <v>0.83311333333299997</v>
      </c>
      <c r="K56" s="500">
        <v>0.17856828571399999</v>
      </c>
    </row>
    <row r="57" spans="1:11" ht="14.4" customHeight="1" thickBot="1" x14ac:dyDescent="0.35">
      <c r="A57" s="518" t="s">
        <v>333</v>
      </c>
      <c r="B57" s="496">
        <v>65</v>
      </c>
      <c r="C57" s="496">
        <v>82.324380000000005</v>
      </c>
      <c r="D57" s="497">
        <v>17.324380000000001</v>
      </c>
      <c r="E57" s="498">
        <v>1.266528923076</v>
      </c>
      <c r="F57" s="496">
        <v>65</v>
      </c>
      <c r="G57" s="497">
        <v>10.833333333333</v>
      </c>
      <c r="H57" s="499">
        <v>12.41316</v>
      </c>
      <c r="I57" s="496">
        <v>18.859819999999999</v>
      </c>
      <c r="J57" s="497">
        <v>8.0264866666660009</v>
      </c>
      <c r="K57" s="500">
        <v>0.29015107692300002</v>
      </c>
    </row>
    <row r="58" spans="1:11" ht="14.4" customHeight="1" thickBot="1" x14ac:dyDescent="0.35">
      <c r="A58" s="518" t="s">
        <v>334</v>
      </c>
      <c r="B58" s="496">
        <v>75</v>
      </c>
      <c r="C58" s="496">
        <v>93.541780000000003</v>
      </c>
      <c r="D58" s="497">
        <v>18.541779999999999</v>
      </c>
      <c r="E58" s="498">
        <v>1.2472237333330001</v>
      </c>
      <c r="F58" s="496">
        <v>90</v>
      </c>
      <c r="G58" s="497">
        <v>15</v>
      </c>
      <c r="H58" s="499">
        <v>7.3744899999999998</v>
      </c>
      <c r="I58" s="496">
        <v>13.883419999999999</v>
      </c>
      <c r="J58" s="497">
        <v>-1.116579999999</v>
      </c>
      <c r="K58" s="500">
        <v>0.154260222222</v>
      </c>
    </row>
    <row r="59" spans="1:11" ht="14.4" customHeight="1" thickBot="1" x14ac:dyDescent="0.35">
      <c r="A59" s="517" t="s">
        <v>335</v>
      </c>
      <c r="B59" s="501">
        <v>0</v>
      </c>
      <c r="C59" s="501">
        <v>0</v>
      </c>
      <c r="D59" s="502">
        <v>0</v>
      </c>
      <c r="E59" s="503" t="s">
        <v>279</v>
      </c>
      <c r="F59" s="501">
        <v>0</v>
      </c>
      <c r="G59" s="502">
        <v>0</v>
      </c>
      <c r="H59" s="504">
        <v>0</v>
      </c>
      <c r="I59" s="501">
        <v>0.66</v>
      </c>
      <c r="J59" s="502">
        <v>0.66</v>
      </c>
      <c r="K59" s="505" t="s">
        <v>303</v>
      </c>
    </row>
    <row r="60" spans="1:11" ht="14.4" customHeight="1" thickBot="1" x14ac:dyDescent="0.35">
      <c r="A60" s="518" t="s">
        <v>336</v>
      </c>
      <c r="B60" s="496">
        <v>0</v>
      </c>
      <c r="C60" s="496">
        <v>0</v>
      </c>
      <c r="D60" s="497">
        <v>0</v>
      </c>
      <c r="E60" s="506" t="s">
        <v>279</v>
      </c>
      <c r="F60" s="496">
        <v>0</v>
      </c>
      <c r="G60" s="497">
        <v>0</v>
      </c>
      <c r="H60" s="499">
        <v>0</v>
      </c>
      <c r="I60" s="496">
        <v>0.66</v>
      </c>
      <c r="J60" s="497">
        <v>0.66</v>
      </c>
      <c r="K60" s="507" t="s">
        <v>303</v>
      </c>
    </row>
    <row r="61" spans="1:11" ht="14.4" customHeight="1" thickBot="1" x14ac:dyDescent="0.35">
      <c r="A61" s="516" t="s">
        <v>42</v>
      </c>
      <c r="B61" s="496">
        <v>1568.2427430815901</v>
      </c>
      <c r="C61" s="496">
        <v>1571.0440000000001</v>
      </c>
      <c r="D61" s="497">
        <v>2.8012569184139999</v>
      </c>
      <c r="E61" s="498">
        <v>1.0017862393620001</v>
      </c>
      <c r="F61" s="496">
        <v>1817.5285070525699</v>
      </c>
      <c r="G61" s="497">
        <v>302.92141784209599</v>
      </c>
      <c r="H61" s="499">
        <v>170.99100000000001</v>
      </c>
      <c r="I61" s="496">
        <v>382.811000000001</v>
      </c>
      <c r="J61" s="497">
        <v>79.889582157904997</v>
      </c>
      <c r="K61" s="500">
        <v>0.210621730836</v>
      </c>
    </row>
    <row r="62" spans="1:11" ht="14.4" customHeight="1" thickBot="1" x14ac:dyDescent="0.35">
      <c r="A62" s="517" t="s">
        <v>337</v>
      </c>
      <c r="B62" s="501">
        <v>1568.2427430815901</v>
      </c>
      <c r="C62" s="501">
        <v>1571.0440000000001</v>
      </c>
      <c r="D62" s="502">
        <v>2.8012569184139999</v>
      </c>
      <c r="E62" s="508">
        <v>1.0017862393620001</v>
      </c>
      <c r="F62" s="501">
        <v>1817.5285070525699</v>
      </c>
      <c r="G62" s="502">
        <v>302.92141784209599</v>
      </c>
      <c r="H62" s="504">
        <v>170.99100000000001</v>
      </c>
      <c r="I62" s="501">
        <v>382.811000000001</v>
      </c>
      <c r="J62" s="502">
        <v>79.889582157904997</v>
      </c>
      <c r="K62" s="509">
        <v>0.210621730836</v>
      </c>
    </row>
    <row r="63" spans="1:11" ht="14.4" customHeight="1" thickBot="1" x14ac:dyDescent="0.35">
      <c r="A63" s="518" t="s">
        <v>338</v>
      </c>
      <c r="B63" s="496">
        <v>588.93924219946803</v>
      </c>
      <c r="C63" s="496">
        <v>613.67100000000096</v>
      </c>
      <c r="D63" s="497">
        <v>24.731757800533</v>
      </c>
      <c r="E63" s="498">
        <v>1.0419937338659999</v>
      </c>
      <c r="F63" s="496">
        <v>803.48835413300401</v>
      </c>
      <c r="G63" s="497">
        <v>133.91472568883401</v>
      </c>
      <c r="H63" s="499">
        <v>64.847999999999999</v>
      </c>
      <c r="I63" s="496">
        <v>139.375</v>
      </c>
      <c r="J63" s="497">
        <v>5.4602743111659997</v>
      </c>
      <c r="K63" s="500">
        <v>0.17346237724899999</v>
      </c>
    </row>
    <row r="64" spans="1:11" ht="14.4" customHeight="1" thickBot="1" x14ac:dyDescent="0.35">
      <c r="A64" s="518" t="s">
        <v>339</v>
      </c>
      <c r="B64" s="496">
        <v>301.26868252843201</v>
      </c>
      <c r="C64" s="496">
        <v>318.81900000000098</v>
      </c>
      <c r="D64" s="497">
        <v>17.550317471568</v>
      </c>
      <c r="E64" s="498">
        <v>1.0582547024940001</v>
      </c>
      <c r="F64" s="496">
        <v>314.53127093075801</v>
      </c>
      <c r="G64" s="497">
        <v>52.421878488459001</v>
      </c>
      <c r="H64" s="499">
        <v>23.725999999999999</v>
      </c>
      <c r="I64" s="496">
        <v>57.265999999999998</v>
      </c>
      <c r="J64" s="497">
        <v>4.84412151154</v>
      </c>
      <c r="K64" s="500">
        <v>0.18206774744599999</v>
      </c>
    </row>
    <row r="65" spans="1:11" ht="14.4" customHeight="1" thickBot="1" x14ac:dyDescent="0.35">
      <c r="A65" s="518" t="s">
        <v>340</v>
      </c>
      <c r="B65" s="496">
        <v>678.03481835368802</v>
      </c>
      <c r="C65" s="496">
        <v>638.554000000001</v>
      </c>
      <c r="D65" s="497">
        <v>-39.480818353685997</v>
      </c>
      <c r="E65" s="498">
        <v>0.94177169477800005</v>
      </c>
      <c r="F65" s="496">
        <v>699.50888198881296</v>
      </c>
      <c r="G65" s="497">
        <v>116.584813664802</v>
      </c>
      <c r="H65" s="499">
        <v>82.417000000000002</v>
      </c>
      <c r="I65" s="496">
        <v>186.17</v>
      </c>
      <c r="J65" s="497">
        <v>69.585186335198003</v>
      </c>
      <c r="K65" s="500">
        <v>0.26614386863900003</v>
      </c>
    </row>
    <row r="66" spans="1:11" ht="14.4" customHeight="1" thickBot="1" x14ac:dyDescent="0.35">
      <c r="A66" s="519" t="s">
        <v>341</v>
      </c>
      <c r="B66" s="501">
        <v>17846.5089278206</v>
      </c>
      <c r="C66" s="501">
        <v>29339.872350000001</v>
      </c>
      <c r="D66" s="502">
        <v>11493.3634221795</v>
      </c>
      <c r="E66" s="508">
        <v>1.644011860732</v>
      </c>
      <c r="F66" s="501">
        <v>28522.819597376099</v>
      </c>
      <c r="G66" s="502">
        <v>4753.8032662293399</v>
      </c>
      <c r="H66" s="504">
        <v>1890.9622400000001</v>
      </c>
      <c r="I66" s="501">
        <v>3524.3853800000102</v>
      </c>
      <c r="J66" s="502">
        <v>-1229.41788622934</v>
      </c>
      <c r="K66" s="509">
        <v>0.123563708979</v>
      </c>
    </row>
    <row r="67" spans="1:11" ht="14.4" customHeight="1" thickBot="1" x14ac:dyDescent="0.35">
      <c r="A67" s="516" t="s">
        <v>45</v>
      </c>
      <c r="B67" s="496">
        <v>2701.6249865386199</v>
      </c>
      <c r="C67" s="496">
        <v>11104.78534</v>
      </c>
      <c r="D67" s="497">
        <v>8403.1603534614005</v>
      </c>
      <c r="E67" s="498">
        <v>4.1104096221089996</v>
      </c>
      <c r="F67" s="496">
        <v>8923.5909050219798</v>
      </c>
      <c r="G67" s="497">
        <v>1487.265150837</v>
      </c>
      <c r="H67" s="499">
        <v>365.08827000000099</v>
      </c>
      <c r="I67" s="496">
        <v>432.96959000000101</v>
      </c>
      <c r="J67" s="497">
        <v>-1054.295560837</v>
      </c>
      <c r="K67" s="500">
        <v>4.851965925E-2</v>
      </c>
    </row>
    <row r="68" spans="1:11" ht="14.4" customHeight="1" thickBot="1" x14ac:dyDescent="0.35">
      <c r="A68" s="520" t="s">
        <v>342</v>
      </c>
      <c r="B68" s="496">
        <v>2701.6249865386199</v>
      </c>
      <c r="C68" s="496">
        <v>11104.78534</v>
      </c>
      <c r="D68" s="497">
        <v>8403.1603534614005</v>
      </c>
      <c r="E68" s="498">
        <v>4.1104096221089996</v>
      </c>
      <c r="F68" s="496">
        <v>8923.5909050219798</v>
      </c>
      <c r="G68" s="497">
        <v>1487.265150837</v>
      </c>
      <c r="H68" s="499">
        <v>365.08827000000099</v>
      </c>
      <c r="I68" s="496">
        <v>432.96959000000101</v>
      </c>
      <c r="J68" s="497">
        <v>-1054.295560837</v>
      </c>
      <c r="K68" s="500">
        <v>4.851965925E-2</v>
      </c>
    </row>
    <row r="69" spans="1:11" ht="14.4" customHeight="1" thickBot="1" x14ac:dyDescent="0.35">
      <c r="A69" s="518" t="s">
        <v>343</v>
      </c>
      <c r="B69" s="496">
        <v>2419.1231074928701</v>
      </c>
      <c r="C69" s="496">
        <v>10725.170480000001</v>
      </c>
      <c r="D69" s="497">
        <v>8306.0473725071497</v>
      </c>
      <c r="E69" s="498">
        <v>4.4334951151429998</v>
      </c>
      <c r="F69" s="496">
        <v>8088.5954592749104</v>
      </c>
      <c r="G69" s="497">
        <v>1348.0992432124899</v>
      </c>
      <c r="H69" s="499">
        <v>344.26400000000098</v>
      </c>
      <c r="I69" s="496">
        <v>377.89395000000098</v>
      </c>
      <c r="J69" s="497">
        <v>-970.205293212485</v>
      </c>
      <c r="K69" s="500">
        <v>4.6719353428000002E-2</v>
      </c>
    </row>
    <row r="70" spans="1:11" ht="14.4" customHeight="1" thickBot="1" x14ac:dyDescent="0.35">
      <c r="A70" s="518" t="s">
        <v>344</v>
      </c>
      <c r="B70" s="496">
        <v>3.3454770808459999</v>
      </c>
      <c r="C70" s="496">
        <v>17.303000000000001</v>
      </c>
      <c r="D70" s="497">
        <v>13.957522919153</v>
      </c>
      <c r="E70" s="498">
        <v>5.1720575516910001</v>
      </c>
      <c r="F70" s="496">
        <v>28.094905458825998</v>
      </c>
      <c r="G70" s="497">
        <v>4.682484243137</v>
      </c>
      <c r="H70" s="499">
        <v>0</v>
      </c>
      <c r="I70" s="496">
        <v>0</v>
      </c>
      <c r="J70" s="497">
        <v>-4.682484243137</v>
      </c>
      <c r="K70" s="500">
        <v>0</v>
      </c>
    </row>
    <row r="71" spans="1:11" ht="14.4" customHeight="1" thickBot="1" x14ac:dyDescent="0.35">
      <c r="A71" s="518" t="s">
        <v>345</v>
      </c>
      <c r="B71" s="496">
        <v>85.632780472988003</v>
      </c>
      <c r="C71" s="496">
        <v>98.819050000000004</v>
      </c>
      <c r="D71" s="497">
        <v>13.186269527011</v>
      </c>
      <c r="E71" s="498">
        <v>1.1539862358099999</v>
      </c>
      <c r="F71" s="496">
        <v>5.9375537176420004</v>
      </c>
      <c r="G71" s="497">
        <v>0.989592286273</v>
      </c>
      <c r="H71" s="499">
        <v>3.37784</v>
      </c>
      <c r="I71" s="496">
        <v>33.27084</v>
      </c>
      <c r="J71" s="497">
        <v>32.281247713726003</v>
      </c>
      <c r="K71" s="500">
        <v>5.6034591992219998</v>
      </c>
    </row>
    <row r="72" spans="1:11" ht="14.4" customHeight="1" thickBot="1" x14ac:dyDescent="0.35">
      <c r="A72" s="518" t="s">
        <v>346</v>
      </c>
      <c r="B72" s="496">
        <v>135.014124686923</v>
      </c>
      <c r="C72" s="496">
        <v>187.00820000000101</v>
      </c>
      <c r="D72" s="497">
        <v>51.994075313076998</v>
      </c>
      <c r="E72" s="498">
        <v>1.385101006532</v>
      </c>
      <c r="F72" s="496">
        <v>542.30396696716002</v>
      </c>
      <c r="G72" s="497">
        <v>90.383994494525993</v>
      </c>
      <c r="H72" s="499">
        <v>14.753690000000001</v>
      </c>
      <c r="I72" s="496">
        <v>14.753690000000001</v>
      </c>
      <c r="J72" s="497">
        <v>-75.630304494526001</v>
      </c>
      <c r="K72" s="500">
        <v>2.7205572702000001E-2</v>
      </c>
    </row>
    <row r="73" spans="1:11" ht="14.4" customHeight="1" thickBot="1" x14ac:dyDescent="0.35">
      <c r="A73" s="518" t="s">
        <v>347</v>
      </c>
      <c r="B73" s="496">
        <v>55.185522434229</v>
      </c>
      <c r="C73" s="496">
        <v>76.484610000000004</v>
      </c>
      <c r="D73" s="497">
        <v>21.299087565770002</v>
      </c>
      <c r="E73" s="498">
        <v>1.3859542616660001</v>
      </c>
      <c r="F73" s="496">
        <v>57.640013035115999</v>
      </c>
      <c r="G73" s="497">
        <v>9.6066688391859998</v>
      </c>
      <c r="H73" s="499">
        <v>2.6927400000000001</v>
      </c>
      <c r="I73" s="496">
        <v>7.0511100000000004</v>
      </c>
      <c r="J73" s="497">
        <v>-2.5555588391859998</v>
      </c>
      <c r="K73" s="500">
        <v>0.122330125007</v>
      </c>
    </row>
    <row r="74" spans="1:11" ht="14.4" customHeight="1" thickBot="1" x14ac:dyDescent="0.35">
      <c r="A74" s="518" t="s">
        <v>348</v>
      </c>
      <c r="B74" s="496">
        <v>3.3239743707699998</v>
      </c>
      <c r="C74" s="496">
        <v>0</v>
      </c>
      <c r="D74" s="497">
        <v>-3.3239743707699998</v>
      </c>
      <c r="E74" s="498">
        <v>0</v>
      </c>
      <c r="F74" s="496">
        <v>0</v>
      </c>
      <c r="G74" s="497">
        <v>0</v>
      </c>
      <c r="H74" s="499">
        <v>0</v>
      </c>
      <c r="I74" s="496">
        <v>0</v>
      </c>
      <c r="J74" s="497">
        <v>0</v>
      </c>
      <c r="K74" s="500">
        <v>2</v>
      </c>
    </row>
    <row r="75" spans="1:11" ht="14.4" customHeight="1" thickBot="1" x14ac:dyDescent="0.35">
      <c r="A75" s="518" t="s">
        <v>349</v>
      </c>
      <c r="B75" s="496">
        <v>0</v>
      </c>
      <c r="C75" s="496">
        <v>0</v>
      </c>
      <c r="D75" s="497">
        <v>0</v>
      </c>
      <c r="E75" s="498">
        <v>1</v>
      </c>
      <c r="F75" s="496">
        <v>84.549778319938994</v>
      </c>
      <c r="G75" s="497">
        <v>14.091629719989999</v>
      </c>
      <c r="H75" s="499">
        <v>0</v>
      </c>
      <c r="I75" s="496">
        <v>0</v>
      </c>
      <c r="J75" s="497">
        <v>-14.091629719989999</v>
      </c>
      <c r="K75" s="500">
        <v>0</v>
      </c>
    </row>
    <row r="76" spans="1:11" ht="14.4" customHeight="1" thickBot="1" x14ac:dyDescent="0.35">
      <c r="A76" s="518" t="s">
        <v>350</v>
      </c>
      <c r="B76" s="496">
        <v>0</v>
      </c>
      <c r="C76" s="496">
        <v>0</v>
      </c>
      <c r="D76" s="497">
        <v>0</v>
      </c>
      <c r="E76" s="498">
        <v>1</v>
      </c>
      <c r="F76" s="496">
        <v>87.946151942656996</v>
      </c>
      <c r="G76" s="497">
        <v>14.657691990443</v>
      </c>
      <c r="H76" s="499">
        <v>0</v>
      </c>
      <c r="I76" s="496">
        <v>0</v>
      </c>
      <c r="J76" s="497">
        <v>-14.657691990443</v>
      </c>
      <c r="K76" s="500">
        <v>0</v>
      </c>
    </row>
    <row r="77" spans="1:11" ht="14.4" customHeight="1" thickBot="1" x14ac:dyDescent="0.35">
      <c r="A77" s="518" t="s">
        <v>351</v>
      </c>
      <c r="B77" s="496">
        <v>0</v>
      </c>
      <c r="C77" s="496">
        <v>0</v>
      </c>
      <c r="D77" s="497">
        <v>0</v>
      </c>
      <c r="E77" s="498">
        <v>1</v>
      </c>
      <c r="F77" s="496">
        <v>28.523076305726001</v>
      </c>
      <c r="G77" s="497">
        <v>4.7538460509540004</v>
      </c>
      <c r="H77" s="499">
        <v>0</v>
      </c>
      <c r="I77" s="496">
        <v>0</v>
      </c>
      <c r="J77" s="497">
        <v>-4.7538460509540004</v>
      </c>
      <c r="K77" s="500">
        <v>0</v>
      </c>
    </row>
    <row r="78" spans="1:11" ht="14.4" customHeight="1" thickBot="1" x14ac:dyDescent="0.35">
      <c r="A78" s="521" t="s">
        <v>46</v>
      </c>
      <c r="B78" s="501">
        <v>0</v>
      </c>
      <c r="C78" s="501">
        <v>86.393000000000001</v>
      </c>
      <c r="D78" s="502">
        <v>86.393000000000001</v>
      </c>
      <c r="E78" s="503" t="s">
        <v>279</v>
      </c>
      <c r="F78" s="501">
        <v>0</v>
      </c>
      <c r="G78" s="502">
        <v>0</v>
      </c>
      <c r="H78" s="504">
        <v>-54.912999999999997</v>
      </c>
      <c r="I78" s="501">
        <v>12.795999999999999</v>
      </c>
      <c r="J78" s="502">
        <v>12.795999999999999</v>
      </c>
      <c r="K78" s="505" t="s">
        <v>279</v>
      </c>
    </row>
    <row r="79" spans="1:11" ht="14.4" customHeight="1" thickBot="1" x14ac:dyDescent="0.35">
      <c r="A79" s="517" t="s">
        <v>352</v>
      </c>
      <c r="B79" s="501">
        <v>0</v>
      </c>
      <c r="C79" s="501">
        <v>86.393000000000001</v>
      </c>
      <c r="D79" s="502">
        <v>86.393000000000001</v>
      </c>
      <c r="E79" s="503" t="s">
        <v>279</v>
      </c>
      <c r="F79" s="501">
        <v>0</v>
      </c>
      <c r="G79" s="502">
        <v>0</v>
      </c>
      <c r="H79" s="504">
        <v>0.16400000000000001</v>
      </c>
      <c r="I79" s="501">
        <v>12.795999999999999</v>
      </c>
      <c r="J79" s="502">
        <v>12.795999999999999</v>
      </c>
      <c r="K79" s="505" t="s">
        <v>279</v>
      </c>
    </row>
    <row r="80" spans="1:11" ht="14.4" customHeight="1" thickBot="1" x14ac:dyDescent="0.35">
      <c r="A80" s="518" t="s">
        <v>353</v>
      </c>
      <c r="B80" s="496">
        <v>0</v>
      </c>
      <c r="C80" s="496">
        <v>86.393000000000001</v>
      </c>
      <c r="D80" s="497">
        <v>86.393000000000001</v>
      </c>
      <c r="E80" s="506" t="s">
        <v>279</v>
      </c>
      <c r="F80" s="496">
        <v>0</v>
      </c>
      <c r="G80" s="497">
        <v>0</v>
      </c>
      <c r="H80" s="499">
        <v>0.16400000000000001</v>
      </c>
      <c r="I80" s="496">
        <v>12.795999999999999</v>
      </c>
      <c r="J80" s="497">
        <v>12.795999999999999</v>
      </c>
      <c r="K80" s="507" t="s">
        <v>279</v>
      </c>
    </row>
    <row r="81" spans="1:11" ht="14.4" customHeight="1" thickBot="1" x14ac:dyDescent="0.35">
      <c r="A81" s="516" t="s">
        <v>47</v>
      </c>
      <c r="B81" s="496">
        <v>15144.8839412819</v>
      </c>
      <c r="C81" s="496">
        <v>18148.694009999999</v>
      </c>
      <c r="D81" s="497">
        <v>3003.81006871809</v>
      </c>
      <c r="E81" s="498">
        <v>1.1983382692369999</v>
      </c>
      <c r="F81" s="496">
        <v>19599.2286923541</v>
      </c>
      <c r="G81" s="497">
        <v>3266.5381153923499</v>
      </c>
      <c r="H81" s="499">
        <v>1580.7869700000001</v>
      </c>
      <c r="I81" s="496">
        <v>3078.6197900000102</v>
      </c>
      <c r="J81" s="497">
        <v>-187.91832539233999</v>
      </c>
      <c r="K81" s="500">
        <v>0.15707861969</v>
      </c>
    </row>
    <row r="82" spans="1:11" ht="14.4" customHeight="1" thickBot="1" x14ac:dyDescent="0.35">
      <c r="A82" s="517" t="s">
        <v>354</v>
      </c>
      <c r="B82" s="501">
        <v>70.040168610761</v>
      </c>
      <c r="C82" s="501">
        <v>72.80968</v>
      </c>
      <c r="D82" s="502">
        <v>2.7695113892380001</v>
      </c>
      <c r="E82" s="508">
        <v>1.0395417578820001</v>
      </c>
      <c r="F82" s="501">
        <v>74.240904615117998</v>
      </c>
      <c r="G82" s="502">
        <v>12.373484102519001</v>
      </c>
      <c r="H82" s="504">
        <v>4.6992200000000004</v>
      </c>
      <c r="I82" s="501">
        <v>11.331530000000001</v>
      </c>
      <c r="J82" s="502">
        <v>-1.041954102519</v>
      </c>
      <c r="K82" s="509">
        <v>0.15263189556599999</v>
      </c>
    </row>
    <row r="83" spans="1:11" ht="14.4" customHeight="1" thickBot="1" x14ac:dyDescent="0.35">
      <c r="A83" s="518" t="s">
        <v>355</v>
      </c>
      <c r="B83" s="496">
        <v>45.615878220479999</v>
      </c>
      <c r="C83" s="496">
        <v>45.835799999999999</v>
      </c>
      <c r="D83" s="497">
        <v>0.21992177951899999</v>
      </c>
      <c r="E83" s="498">
        <v>1.0048211672789999</v>
      </c>
      <c r="F83" s="496">
        <v>47.170579668437</v>
      </c>
      <c r="G83" s="497">
        <v>7.8617632780719999</v>
      </c>
      <c r="H83" s="499">
        <v>2.7406000000000001</v>
      </c>
      <c r="I83" s="496">
        <v>7.8122999999999996</v>
      </c>
      <c r="J83" s="497">
        <v>-4.9463278072000003E-2</v>
      </c>
      <c r="K83" s="500">
        <v>0.16561806225199999</v>
      </c>
    </row>
    <row r="84" spans="1:11" ht="14.4" customHeight="1" thickBot="1" x14ac:dyDescent="0.35">
      <c r="A84" s="518" t="s">
        <v>356</v>
      </c>
      <c r="B84" s="496">
        <v>24.424290390281001</v>
      </c>
      <c r="C84" s="496">
        <v>26.973880000000001</v>
      </c>
      <c r="D84" s="497">
        <v>2.5495896097180002</v>
      </c>
      <c r="E84" s="498">
        <v>1.1043874589180001</v>
      </c>
      <c r="F84" s="496">
        <v>27.07032494668</v>
      </c>
      <c r="G84" s="497">
        <v>4.5117208244459999</v>
      </c>
      <c r="H84" s="499">
        <v>1.95862</v>
      </c>
      <c r="I84" s="496">
        <v>3.5192299999999999</v>
      </c>
      <c r="J84" s="497">
        <v>-0.99249082444600001</v>
      </c>
      <c r="K84" s="500">
        <v>0.13000324181299999</v>
      </c>
    </row>
    <row r="85" spans="1:11" ht="14.4" customHeight="1" thickBot="1" x14ac:dyDescent="0.35">
      <c r="A85" s="517" t="s">
        <v>357</v>
      </c>
      <c r="B85" s="501">
        <v>24.321357574663001</v>
      </c>
      <c r="C85" s="501">
        <v>21.743200000000002</v>
      </c>
      <c r="D85" s="502">
        <v>-2.5781575746629999</v>
      </c>
      <c r="E85" s="508">
        <v>0.89399614857999998</v>
      </c>
      <c r="F85" s="501">
        <v>17.999999999999002</v>
      </c>
      <c r="G85" s="502">
        <v>2.9999999999989999</v>
      </c>
      <c r="H85" s="504">
        <v>0</v>
      </c>
      <c r="I85" s="501">
        <v>6.4377300000000002</v>
      </c>
      <c r="J85" s="502">
        <v>3.4377300000000002</v>
      </c>
      <c r="K85" s="509">
        <v>0.35765166666600001</v>
      </c>
    </row>
    <row r="86" spans="1:11" ht="14.4" customHeight="1" thickBot="1" x14ac:dyDescent="0.35">
      <c r="A86" s="518" t="s">
        <v>358</v>
      </c>
      <c r="B86" s="496">
        <v>14.481126760563001</v>
      </c>
      <c r="C86" s="496">
        <v>14.58</v>
      </c>
      <c r="D86" s="497">
        <v>9.8873239436000002E-2</v>
      </c>
      <c r="E86" s="498">
        <v>1.006827731092</v>
      </c>
      <c r="F86" s="496">
        <v>17.999999999999002</v>
      </c>
      <c r="G86" s="497">
        <v>2.9999999999989999</v>
      </c>
      <c r="H86" s="499">
        <v>0</v>
      </c>
      <c r="I86" s="496">
        <v>4.05</v>
      </c>
      <c r="J86" s="497">
        <v>1.05</v>
      </c>
      <c r="K86" s="500">
        <v>0.22500000000000001</v>
      </c>
    </row>
    <row r="87" spans="1:11" ht="14.4" customHeight="1" thickBot="1" x14ac:dyDescent="0.35">
      <c r="A87" s="518" t="s">
        <v>359</v>
      </c>
      <c r="B87" s="496">
        <v>9.8402308140989998</v>
      </c>
      <c r="C87" s="496">
        <v>7.1631999999999998</v>
      </c>
      <c r="D87" s="497">
        <v>-2.677030814099</v>
      </c>
      <c r="E87" s="498">
        <v>0.72795040434699998</v>
      </c>
      <c r="F87" s="496">
        <v>0</v>
      </c>
      <c r="G87" s="497">
        <v>0</v>
      </c>
      <c r="H87" s="499">
        <v>0</v>
      </c>
      <c r="I87" s="496">
        <v>2.3877299999999999</v>
      </c>
      <c r="J87" s="497">
        <v>2.3877299999999999</v>
      </c>
      <c r="K87" s="507" t="s">
        <v>279</v>
      </c>
    </row>
    <row r="88" spans="1:11" ht="14.4" customHeight="1" thickBot="1" x14ac:dyDescent="0.35">
      <c r="A88" s="517" t="s">
        <v>360</v>
      </c>
      <c r="B88" s="501">
        <v>0</v>
      </c>
      <c r="C88" s="501">
        <v>38.72</v>
      </c>
      <c r="D88" s="502">
        <v>38.72</v>
      </c>
      <c r="E88" s="503" t="s">
        <v>279</v>
      </c>
      <c r="F88" s="501">
        <v>0</v>
      </c>
      <c r="G88" s="502">
        <v>0</v>
      </c>
      <c r="H88" s="504">
        <v>0</v>
      </c>
      <c r="I88" s="501">
        <v>0</v>
      </c>
      <c r="J88" s="502">
        <v>0</v>
      </c>
      <c r="K88" s="505" t="s">
        <v>279</v>
      </c>
    </row>
    <row r="89" spans="1:11" ht="14.4" customHeight="1" thickBot="1" x14ac:dyDescent="0.35">
      <c r="A89" s="518" t="s">
        <v>361</v>
      </c>
      <c r="B89" s="496">
        <v>0</v>
      </c>
      <c r="C89" s="496">
        <v>38.72</v>
      </c>
      <c r="D89" s="497">
        <v>38.72</v>
      </c>
      <c r="E89" s="506" t="s">
        <v>279</v>
      </c>
      <c r="F89" s="496">
        <v>0</v>
      </c>
      <c r="G89" s="497">
        <v>0</v>
      </c>
      <c r="H89" s="499">
        <v>0</v>
      </c>
      <c r="I89" s="496">
        <v>0</v>
      </c>
      <c r="J89" s="497">
        <v>0</v>
      </c>
      <c r="K89" s="507" t="s">
        <v>279</v>
      </c>
    </row>
    <row r="90" spans="1:11" ht="14.4" customHeight="1" thickBot="1" x14ac:dyDescent="0.35">
      <c r="A90" s="517" t="s">
        <v>362</v>
      </c>
      <c r="B90" s="501">
        <v>1290.03493959204</v>
      </c>
      <c r="C90" s="501">
        <v>1263.2584099999999</v>
      </c>
      <c r="D90" s="502">
        <v>-26.776529592039999</v>
      </c>
      <c r="E90" s="508">
        <v>0.97924356250300004</v>
      </c>
      <c r="F90" s="501">
        <v>1274.62464529404</v>
      </c>
      <c r="G90" s="502">
        <v>212.43744088233899</v>
      </c>
      <c r="H90" s="504">
        <v>104.70811</v>
      </c>
      <c r="I90" s="501">
        <v>209.99891</v>
      </c>
      <c r="J90" s="502">
        <v>-2.4385308823390002</v>
      </c>
      <c r="K90" s="509">
        <v>0.164753530206</v>
      </c>
    </row>
    <row r="91" spans="1:11" ht="14.4" customHeight="1" thickBot="1" x14ac:dyDescent="0.35">
      <c r="A91" s="518" t="s">
        <v>363</v>
      </c>
      <c r="B91" s="496">
        <v>1115.64996484058</v>
      </c>
      <c r="C91" s="496">
        <v>1068.98729</v>
      </c>
      <c r="D91" s="497">
        <v>-46.662674840576997</v>
      </c>
      <c r="E91" s="498">
        <v>0.95817444869699997</v>
      </c>
      <c r="F91" s="496">
        <v>1105.8618828215201</v>
      </c>
      <c r="G91" s="497">
        <v>184.31031380358601</v>
      </c>
      <c r="H91" s="499">
        <v>90.265550000000005</v>
      </c>
      <c r="I91" s="496">
        <v>180.53110000000001</v>
      </c>
      <c r="J91" s="497">
        <v>-3.7792138035849998</v>
      </c>
      <c r="K91" s="500">
        <v>0.16324922922499999</v>
      </c>
    </row>
    <row r="92" spans="1:11" ht="14.4" customHeight="1" thickBot="1" x14ac:dyDescent="0.35">
      <c r="A92" s="518" t="s">
        <v>364</v>
      </c>
      <c r="B92" s="496">
        <v>3.506456414269</v>
      </c>
      <c r="C92" s="496">
        <v>31.750399999999999</v>
      </c>
      <c r="D92" s="497">
        <v>28.243943585730001</v>
      </c>
      <c r="E92" s="498">
        <v>9.0548394871790006</v>
      </c>
      <c r="F92" s="496">
        <v>0</v>
      </c>
      <c r="G92" s="497">
        <v>0</v>
      </c>
      <c r="H92" s="499">
        <v>0</v>
      </c>
      <c r="I92" s="496">
        <v>0</v>
      </c>
      <c r="J92" s="497">
        <v>0</v>
      </c>
      <c r="K92" s="507" t="s">
        <v>279</v>
      </c>
    </row>
    <row r="93" spans="1:11" ht="14.4" customHeight="1" thickBot="1" x14ac:dyDescent="0.35">
      <c r="A93" s="518" t="s">
        <v>365</v>
      </c>
      <c r="B93" s="496">
        <v>170.87851833719401</v>
      </c>
      <c r="C93" s="496">
        <v>162.52072000000001</v>
      </c>
      <c r="D93" s="497">
        <v>-8.3577983371929996</v>
      </c>
      <c r="E93" s="498">
        <v>0.95108923919400001</v>
      </c>
      <c r="F93" s="496">
        <v>168.76276247252099</v>
      </c>
      <c r="G93" s="497">
        <v>28.127127078752999</v>
      </c>
      <c r="H93" s="499">
        <v>14.44256</v>
      </c>
      <c r="I93" s="496">
        <v>29.46781</v>
      </c>
      <c r="J93" s="497">
        <v>1.3406829212460001</v>
      </c>
      <c r="K93" s="500">
        <v>0.17461085353299999</v>
      </c>
    </row>
    <row r="94" spans="1:11" ht="14.4" customHeight="1" thickBot="1" x14ac:dyDescent="0.35">
      <c r="A94" s="517" t="s">
        <v>366</v>
      </c>
      <c r="B94" s="501">
        <v>13760.4874755045</v>
      </c>
      <c r="C94" s="501">
        <v>16738.323219999998</v>
      </c>
      <c r="D94" s="502">
        <v>2977.83574449556</v>
      </c>
      <c r="E94" s="508">
        <v>1.216404814858</v>
      </c>
      <c r="F94" s="501">
        <v>18223.664810745999</v>
      </c>
      <c r="G94" s="502">
        <v>3037.2774684576598</v>
      </c>
      <c r="H94" s="504">
        <v>1471.3796400000001</v>
      </c>
      <c r="I94" s="501">
        <v>2850.8516200000099</v>
      </c>
      <c r="J94" s="502">
        <v>-186.42584845765401</v>
      </c>
      <c r="K94" s="509">
        <v>0.15643678972399999</v>
      </c>
    </row>
    <row r="95" spans="1:11" ht="14.4" customHeight="1" thickBot="1" x14ac:dyDescent="0.35">
      <c r="A95" s="518" t="s">
        <v>367</v>
      </c>
      <c r="B95" s="496">
        <v>0</v>
      </c>
      <c r="C95" s="496">
        <v>46.745899999999999</v>
      </c>
      <c r="D95" s="497">
        <v>46.745899999999999</v>
      </c>
      <c r="E95" s="506" t="s">
        <v>279</v>
      </c>
      <c r="F95" s="496">
        <v>37.396492629324001</v>
      </c>
      <c r="G95" s="497">
        <v>6.2327487715540002</v>
      </c>
      <c r="H95" s="499">
        <v>34.828000000000003</v>
      </c>
      <c r="I95" s="496">
        <v>34.828000000000003</v>
      </c>
      <c r="J95" s="497">
        <v>28.595251228445001</v>
      </c>
      <c r="K95" s="500">
        <v>0.93131728542600001</v>
      </c>
    </row>
    <row r="96" spans="1:11" ht="14.4" customHeight="1" thickBot="1" x14ac:dyDescent="0.35">
      <c r="A96" s="518" t="s">
        <v>368</v>
      </c>
      <c r="B96" s="496">
        <v>778.05698070928997</v>
      </c>
      <c r="C96" s="496">
        <v>881.40482000000202</v>
      </c>
      <c r="D96" s="497">
        <v>103.347839290712</v>
      </c>
      <c r="E96" s="498">
        <v>1.1328281113759999</v>
      </c>
      <c r="F96" s="496">
        <v>900.45767997642201</v>
      </c>
      <c r="G96" s="497">
        <v>150.07627999607001</v>
      </c>
      <c r="H96" s="499">
        <v>78.474209999999999</v>
      </c>
      <c r="I96" s="496">
        <v>190.71635000000001</v>
      </c>
      <c r="J96" s="497">
        <v>40.640070003929999</v>
      </c>
      <c r="K96" s="500">
        <v>0.211799348532</v>
      </c>
    </row>
    <row r="97" spans="1:11" ht="14.4" customHeight="1" thickBot="1" x14ac:dyDescent="0.35">
      <c r="A97" s="518" t="s">
        <v>369</v>
      </c>
      <c r="B97" s="496">
        <v>14.848851892413</v>
      </c>
      <c r="C97" s="496">
        <v>6.1930500000000004</v>
      </c>
      <c r="D97" s="497">
        <v>-8.6558018924130007</v>
      </c>
      <c r="E97" s="498">
        <v>0.417072649445</v>
      </c>
      <c r="F97" s="496">
        <v>6</v>
      </c>
      <c r="G97" s="497">
        <v>1</v>
      </c>
      <c r="H97" s="499">
        <v>0</v>
      </c>
      <c r="I97" s="496">
        <v>2.08</v>
      </c>
      <c r="J97" s="497">
        <v>1.08</v>
      </c>
      <c r="K97" s="500">
        <v>0.34666666666599999</v>
      </c>
    </row>
    <row r="98" spans="1:11" ht="14.4" customHeight="1" thickBot="1" x14ac:dyDescent="0.35">
      <c r="A98" s="518" t="s">
        <v>370</v>
      </c>
      <c r="B98" s="496">
        <v>0</v>
      </c>
      <c r="C98" s="496">
        <v>9.2257300000000004</v>
      </c>
      <c r="D98" s="497">
        <v>9.2257300000000004</v>
      </c>
      <c r="E98" s="506" t="s">
        <v>303</v>
      </c>
      <c r="F98" s="496">
        <v>11.521073512595001</v>
      </c>
      <c r="G98" s="497">
        <v>1.920178918765</v>
      </c>
      <c r="H98" s="499">
        <v>0</v>
      </c>
      <c r="I98" s="496">
        <v>0</v>
      </c>
      <c r="J98" s="497">
        <v>-1.920178918765</v>
      </c>
      <c r="K98" s="500">
        <v>0</v>
      </c>
    </row>
    <row r="99" spans="1:11" ht="14.4" customHeight="1" thickBot="1" x14ac:dyDescent="0.35">
      <c r="A99" s="518" t="s">
        <v>371</v>
      </c>
      <c r="B99" s="496">
        <v>12967.5816429028</v>
      </c>
      <c r="C99" s="496">
        <v>15794.753720000001</v>
      </c>
      <c r="D99" s="497">
        <v>2827.1720770972602</v>
      </c>
      <c r="E99" s="498">
        <v>1.218018452086</v>
      </c>
      <c r="F99" s="496">
        <v>17268.289564627601</v>
      </c>
      <c r="G99" s="497">
        <v>2878.0482607712702</v>
      </c>
      <c r="H99" s="499">
        <v>1358.07743</v>
      </c>
      <c r="I99" s="496">
        <v>2623.2272700000099</v>
      </c>
      <c r="J99" s="497">
        <v>-254.82099077126401</v>
      </c>
      <c r="K99" s="500">
        <v>0.15191008120300001</v>
      </c>
    </row>
    <row r="100" spans="1:11" ht="14.4" customHeight="1" thickBot="1" x14ac:dyDescent="0.35">
      <c r="A100" s="517" t="s">
        <v>372</v>
      </c>
      <c r="B100" s="501">
        <v>0</v>
      </c>
      <c r="C100" s="501">
        <v>13.839499999999999</v>
      </c>
      <c r="D100" s="502">
        <v>13.839499999999999</v>
      </c>
      <c r="E100" s="503" t="s">
        <v>279</v>
      </c>
      <c r="F100" s="501">
        <v>8.6983316989570003</v>
      </c>
      <c r="G100" s="502">
        <v>1.4497219498259999</v>
      </c>
      <c r="H100" s="504">
        <v>0</v>
      </c>
      <c r="I100" s="501">
        <v>0</v>
      </c>
      <c r="J100" s="502">
        <v>-1.4497219498259999</v>
      </c>
      <c r="K100" s="509">
        <v>0</v>
      </c>
    </row>
    <row r="101" spans="1:11" ht="14.4" customHeight="1" thickBot="1" x14ac:dyDescent="0.35">
      <c r="A101" s="518" t="s">
        <v>373</v>
      </c>
      <c r="B101" s="496">
        <v>0</v>
      </c>
      <c r="C101" s="496">
        <v>4.4640000000000004</v>
      </c>
      <c r="D101" s="497">
        <v>4.4640000000000004</v>
      </c>
      <c r="E101" s="506" t="s">
        <v>279</v>
      </c>
      <c r="F101" s="496">
        <v>0</v>
      </c>
      <c r="G101" s="497">
        <v>0</v>
      </c>
      <c r="H101" s="499">
        <v>0</v>
      </c>
      <c r="I101" s="496">
        <v>0</v>
      </c>
      <c r="J101" s="497">
        <v>0</v>
      </c>
      <c r="K101" s="507" t="s">
        <v>279</v>
      </c>
    </row>
    <row r="102" spans="1:11" ht="14.4" customHeight="1" thickBot="1" x14ac:dyDescent="0.35">
      <c r="A102" s="518" t="s">
        <v>374</v>
      </c>
      <c r="B102" s="496">
        <v>0</v>
      </c>
      <c r="C102" s="496">
        <v>9.3755000000000006</v>
      </c>
      <c r="D102" s="497">
        <v>9.3755000000000006</v>
      </c>
      <c r="E102" s="506" t="s">
        <v>279</v>
      </c>
      <c r="F102" s="496">
        <v>8.6983316989570003</v>
      </c>
      <c r="G102" s="497">
        <v>1.4497219498259999</v>
      </c>
      <c r="H102" s="499">
        <v>0</v>
      </c>
      <c r="I102" s="496">
        <v>0</v>
      </c>
      <c r="J102" s="497">
        <v>-1.4497219498259999</v>
      </c>
      <c r="K102" s="500">
        <v>0</v>
      </c>
    </row>
    <row r="103" spans="1:11" ht="14.4" customHeight="1" thickBot="1" x14ac:dyDescent="0.35">
      <c r="A103" s="515" t="s">
        <v>48</v>
      </c>
      <c r="B103" s="496">
        <v>82858.7849999998</v>
      </c>
      <c r="C103" s="496">
        <v>90928.010730000096</v>
      </c>
      <c r="D103" s="497">
        <v>8069.2257300003403</v>
      </c>
      <c r="E103" s="498">
        <v>1.0973852770100001</v>
      </c>
      <c r="F103" s="496">
        <v>92483.073689584096</v>
      </c>
      <c r="G103" s="497">
        <v>15413.8456149307</v>
      </c>
      <c r="H103" s="499">
        <v>7470.77279000002</v>
      </c>
      <c r="I103" s="496">
        <v>15059.478220000001</v>
      </c>
      <c r="J103" s="497">
        <v>-354.36739493064101</v>
      </c>
      <c r="K103" s="500">
        <v>0.16283496665</v>
      </c>
    </row>
    <row r="104" spans="1:11" ht="14.4" customHeight="1" thickBot="1" x14ac:dyDescent="0.35">
      <c r="A104" s="521" t="s">
        <v>375</v>
      </c>
      <c r="B104" s="501">
        <v>60963.944999999803</v>
      </c>
      <c r="C104" s="501">
        <v>66955.179570000095</v>
      </c>
      <c r="D104" s="502">
        <v>5991.2345700002898</v>
      </c>
      <c r="E104" s="508">
        <v>1.0982750471610001</v>
      </c>
      <c r="F104" s="501">
        <v>66543.19</v>
      </c>
      <c r="G104" s="502">
        <v>11090.5316666667</v>
      </c>
      <c r="H104" s="504">
        <v>5503.1770000000097</v>
      </c>
      <c r="I104" s="501">
        <v>11087.048000000001</v>
      </c>
      <c r="J104" s="502">
        <v>-3.4836666666370002</v>
      </c>
      <c r="K104" s="509">
        <v>0.166614314702</v>
      </c>
    </row>
    <row r="105" spans="1:11" ht="14.4" customHeight="1" thickBot="1" x14ac:dyDescent="0.35">
      <c r="A105" s="517" t="s">
        <v>376</v>
      </c>
      <c r="B105" s="501">
        <v>60818.999999999804</v>
      </c>
      <c r="C105" s="501">
        <v>66635.985000000102</v>
      </c>
      <c r="D105" s="502">
        <v>5816.9850000003098</v>
      </c>
      <c r="E105" s="508">
        <v>1.0956442065800001</v>
      </c>
      <c r="F105" s="501">
        <v>66457.350000000006</v>
      </c>
      <c r="G105" s="502">
        <v>11076.225</v>
      </c>
      <c r="H105" s="504">
        <v>5461.3300000000099</v>
      </c>
      <c r="I105" s="501">
        <v>11028.504000000001</v>
      </c>
      <c r="J105" s="502">
        <v>-47.720999999972001</v>
      </c>
      <c r="K105" s="509">
        <v>0.165948597107</v>
      </c>
    </row>
    <row r="106" spans="1:11" ht="14.4" customHeight="1" thickBot="1" x14ac:dyDescent="0.35">
      <c r="A106" s="518" t="s">
        <v>377</v>
      </c>
      <c r="B106" s="496">
        <v>60818.999999999804</v>
      </c>
      <c r="C106" s="496">
        <v>66635.985000000102</v>
      </c>
      <c r="D106" s="497">
        <v>5816.9850000003098</v>
      </c>
      <c r="E106" s="498">
        <v>1.0956442065800001</v>
      </c>
      <c r="F106" s="496">
        <v>66457.350000000006</v>
      </c>
      <c r="G106" s="497">
        <v>11076.225</v>
      </c>
      <c r="H106" s="499">
        <v>5461.3300000000099</v>
      </c>
      <c r="I106" s="496">
        <v>11028.504000000001</v>
      </c>
      <c r="J106" s="497">
        <v>-47.720999999972001</v>
      </c>
      <c r="K106" s="500">
        <v>0.165948597107</v>
      </c>
    </row>
    <row r="107" spans="1:11" ht="14.4" customHeight="1" thickBot="1" x14ac:dyDescent="0.35">
      <c r="A107" s="517" t="s">
        <v>378</v>
      </c>
      <c r="B107" s="501">
        <v>0</v>
      </c>
      <c r="C107" s="501">
        <v>-1.5134300000000001</v>
      </c>
      <c r="D107" s="502">
        <v>-1.5134300000000001</v>
      </c>
      <c r="E107" s="503" t="s">
        <v>303</v>
      </c>
      <c r="F107" s="501">
        <v>0</v>
      </c>
      <c r="G107" s="502">
        <v>0</v>
      </c>
      <c r="H107" s="504">
        <v>0</v>
      </c>
      <c r="I107" s="501">
        <v>0</v>
      </c>
      <c r="J107" s="502">
        <v>0</v>
      </c>
      <c r="K107" s="505" t="s">
        <v>279</v>
      </c>
    </row>
    <row r="108" spans="1:11" ht="14.4" customHeight="1" thickBot="1" x14ac:dyDescent="0.35">
      <c r="A108" s="518" t="s">
        <v>379</v>
      </c>
      <c r="B108" s="496">
        <v>0</v>
      </c>
      <c r="C108" s="496">
        <v>-1.5134300000000001</v>
      </c>
      <c r="D108" s="497">
        <v>-1.5134300000000001</v>
      </c>
      <c r="E108" s="506" t="s">
        <v>303</v>
      </c>
      <c r="F108" s="496">
        <v>0</v>
      </c>
      <c r="G108" s="497">
        <v>0</v>
      </c>
      <c r="H108" s="499">
        <v>0</v>
      </c>
      <c r="I108" s="496">
        <v>0</v>
      </c>
      <c r="J108" s="497">
        <v>0</v>
      </c>
      <c r="K108" s="507" t="s">
        <v>279</v>
      </c>
    </row>
    <row r="109" spans="1:11" ht="14.4" customHeight="1" thickBot="1" x14ac:dyDescent="0.35">
      <c r="A109" s="517" t="s">
        <v>380</v>
      </c>
      <c r="B109" s="501">
        <v>0</v>
      </c>
      <c r="C109" s="501">
        <v>0</v>
      </c>
      <c r="D109" s="502">
        <v>0</v>
      </c>
      <c r="E109" s="508">
        <v>1</v>
      </c>
      <c r="F109" s="501">
        <v>0</v>
      </c>
      <c r="G109" s="502">
        <v>0</v>
      </c>
      <c r="H109" s="504">
        <v>14.75</v>
      </c>
      <c r="I109" s="501">
        <v>23.75</v>
      </c>
      <c r="J109" s="502">
        <v>23.75</v>
      </c>
      <c r="K109" s="505" t="s">
        <v>303</v>
      </c>
    </row>
    <row r="110" spans="1:11" ht="14.4" customHeight="1" thickBot="1" x14ac:dyDescent="0.35">
      <c r="A110" s="518" t="s">
        <v>381</v>
      </c>
      <c r="B110" s="496">
        <v>0</v>
      </c>
      <c r="C110" s="496">
        <v>0</v>
      </c>
      <c r="D110" s="497">
        <v>0</v>
      </c>
      <c r="E110" s="498">
        <v>1</v>
      </c>
      <c r="F110" s="496">
        <v>0</v>
      </c>
      <c r="G110" s="497">
        <v>0</v>
      </c>
      <c r="H110" s="499">
        <v>14.75</v>
      </c>
      <c r="I110" s="496">
        <v>23.75</v>
      </c>
      <c r="J110" s="497">
        <v>23.75</v>
      </c>
      <c r="K110" s="507" t="s">
        <v>303</v>
      </c>
    </row>
    <row r="111" spans="1:11" ht="14.4" customHeight="1" thickBot="1" x14ac:dyDescent="0.35">
      <c r="A111" s="517" t="s">
        <v>382</v>
      </c>
      <c r="B111" s="501">
        <v>144.94499999999999</v>
      </c>
      <c r="C111" s="501">
        <v>70.957999999999998</v>
      </c>
      <c r="D111" s="502">
        <v>-73.986999999999</v>
      </c>
      <c r="E111" s="508">
        <v>0.48955120907900002</v>
      </c>
      <c r="F111" s="501">
        <v>85.839999999998994</v>
      </c>
      <c r="G111" s="502">
        <v>14.306666666666001</v>
      </c>
      <c r="H111" s="504">
        <v>24.097000000000001</v>
      </c>
      <c r="I111" s="501">
        <v>30.294</v>
      </c>
      <c r="J111" s="502">
        <v>15.987333333333</v>
      </c>
      <c r="K111" s="509">
        <v>0.35291239515299999</v>
      </c>
    </row>
    <row r="112" spans="1:11" ht="14.4" customHeight="1" thickBot="1" x14ac:dyDescent="0.35">
      <c r="A112" s="518" t="s">
        <v>383</v>
      </c>
      <c r="B112" s="496">
        <v>144.94499999999999</v>
      </c>
      <c r="C112" s="496">
        <v>70.957999999999998</v>
      </c>
      <c r="D112" s="497">
        <v>-73.986999999999</v>
      </c>
      <c r="E112" s="498">
        <v>0.48955120907900002</v>
      </c>
      <c r="F112" s="496">
        <v>85.839999999998994</v>
      </c>
      <c r="G112" s="497">
        <v>14.306666666666001</v>
      </c>
      <c r="H112" s="499">
        <v>24.097000000000001</v>
      </c>
      <c r="I112" s="496">
        <v>30.294</v>
      </c>
      <c r="J112" s="497">
        <v>15.987333333333</v>
      </c>
      <c r="K112" s="500">
        <v>0.35291239515299999</v>
      </c>
    </row>
    <row r="113" spans="1:11" ht="14.4" customHeight="1" thickBot="1" x14ac:dyDescent="0.35">
      <c r="A113" s="520" t="s">
        <v>384</v>
      </c>
      <c r="B113" s="496">
        <v>0</v>
      </c>
      <c r="C113" s="496">
        <v>249.75000000000099</v>
      </c>
      <c r="D113" s="497">
        <v>249.75000000000099</v>
      </c>
      <c r="E113" s="506" t="s">
        <v>279</v>
      </c>
      <c r="F113" s="496">
        <v>0</v>
      </c>
      <c r="G113" s="497">
        <v>0</v>
      </c>
      <c r="H113" s="499">
        <v>3</v>
      </c>
      <c r="I113" s="496">
        <v>4.5</v>
      </c>
      <c r="J113" s="497">
        <v>4.5</v>
      </c>
      <c r="K113" s="507" t="s">
        <v>279</v>
      </c>
    </row>
    <row r="114" spans="1:11" ht="14.4" customHeight="1" thickBot="1" x14ac:dyDescent="0.35">
      <c r="A114" s="518" t="s">
        <v>385</v>
      </c>
      <c r="B114" s="496">
        <v>0</v>
      </c>
      <c r="C114" s="496">
        <v>249.75000000000099</v>
      </c>
      <c r="D114" s="497">
        <v>249.75000000000099</v>
      </c>
      <c r="E114" s="506" t="s">
        <v>279</v>
      </c>
      <c r="F114" s="496">
        <v>0</v>
      </c>
      <c r="G114" s="497">
        <v>0</v>
      </c>
      <c r="H114" s="499">
        <v>3</v>
      </c>
      <c r="I114" s="496">
        <v>4.5</v>
      </c>
      <c r="J114" s="497">
        <v>4.5</v>
      </c>
      <c r="K114" s="507" t="s">
        <v>279</v>
      </c>
    </row>
    <row r="115" spans="1:11" ht="14.4" customHeight="1" thickBot="1" x14ac:dyDescent="0.35">
      <c r="A115" s="516" t="s">
        <v>386</v>
      </c>
      <c r="B115" s="496">
        <v>20678.46</v>
      </c>
      <c r="C115" s="496">
        <v>22638.695240000001</v>
      </c>
      <c r="D115" s="497">
        <v>1960.23524000005</v>
      </c>
      <c r="E115" s="498">
        <v>1.0947959973800001</v>
      </c>
      <c r="F115" s="496">
        <v>24508.11</v>
      </c>
      <c r="G115" s="497">
        <v>4084.6849999999999</v>
      </c>
      <c r="H115" s="499">
        <v>1857.8778</v>
      </c>
      <c r="I115" s="496">
        <v>3751.23198000001</v>
      </c>
      <c r="J115" s="497">
        <v>-333.45301999998901</v>
      </c>
      <c r="K115" s="500">
        <v>0.15306084312400001</v>
      </c>
    </row>
    <row r="116" spans="1:11" ht="14.4" customHeight="1" thickBot="1" x14ac:dyDescent="0.35">
      <c r="A116" s="517" t="s">
        <v>387</v>
      </c>
      <c r="B116" s="501">
        <v>5473.71000000001</v>
      </c>
      <c r="C116" s="501">
        <v>6019.7010900000096</v>
      </c>
      <c r="D116" s="502">
        <v>545.99108999999805</v>
      </c>
      <c r="E116" s="508">
        <v>1.0997479022450001</v>
      </c>
      <c r="F116" s="501">
        <v>6521.2299999999896</v>
      </c>
      <c r="G116" s="502">
        <v>1086.8716666666701</v>
      </c>
      <c r="H116" s="504">
        <v>491.79530000000102</v>
      </c>
      <c r="I116" s="501">
        <v>992.98098000000198</v>
      </c>
      <c r="J116" s="502">
        <v>-93.890686666662006</v>
      </c>
      <c r="K116" s="509">
        <v>0.15226897073000001</v>
      </c>
    </row>
    <row r="117" spans="1:11" ht="14.4" customHeight="1" thickBot="1" x14ac:dyDescent="0.35">
      <c r="A117" s="518" t="s">
        <v>388</v>
      </c>
      <c r="B117" s="496">
        <v>5473.71000000001</v>
      </c>
      <c r="C117" s="496">
        <v>6019.7010900000096</v>
      </c>
      <c r="D117" s="497">
        <v>545.99108999999805</v>
      </c>
      <c r="E117" s="498">
        <v>1.0997479022450001</v>
      </c>
      <c r="F117" s="496">
        <v>6521.2299999999896</v>
      </c>
      <c r="G117" s="497">
        <v>1086.8716666666701</v>
      </c>
      <c r="H117" s="499">
        <v>491.79530000000102</v>
      </c>
      <c r="I117" s="496">
        <v>992.98098000000198</v>
      </c>
      <c r="J117" s="497">
        <v>-93.890686666662006</v>
      </c>
      <c r="K117" s="500">
        <v>0.15226897073000001</v>
      </c>
    </row>
    <row r="118" spans="1:11" ht="14.4" customHeight="1" thickBot="1" x14ac:dyDescent="0.35">
      <c r="A118" s="517" t="s">
        <v>389</v>
      </c>
      <c r="B118" s="501">
        <v>15204.75</v>
      </c>
      <c r="C118" s="501">
        <v>16619.508720000002</v>
      </c>
      <c r="D118" s="502">
        <v>1414.7587200000501</v>
      </c>
      <c r="E118" s="508">
        <v>1.093047154343</v>
      </c>
      <c r="F118" s="501">
        <v>17986.88</v>
      </c>
      <c r="G118" s="502">
        <v>2997.8133333333299</v>
      </c>
      <c r="H118" s="504">
        <v>1366.0825</v>
      </c>
      <c r="I118" s="501">
        <v>2758.2510000000102</v>
      </c>
      <c r="J118" s="502">
        <v>-239.56233333332599</v>
      </c>
      <c r="K118" s="509">
        <v>0.15334794027599999</v>
      </c>
    </row>
    <row r="119" spans="1:11" ht="14.4" customHeight="1" thickBot="1" x14ac:dyDescent="0.35">
      <c r="A119" s="518" t="s">
        <v>390</v>
      </c>
      <c r="B119" s="496">
        <v>15204.75</v>
      </c>
      <c r="C119" s="496">
        <v>16619.508720000002</v>
      </c>
      <c r="D119" s="497">
        <v>1414.7587200000501</v>
      </c>
      <c r="E119" s="498">
        <v>1.093047154343</v>
      </c>
      <c r="F119" s="496">
        <v>17986.88</v>
      </c>
      <c r="G119" s="497">
        <v>2997.8133333333299</v>
      </c>
      <c r="H119" s="499">
        <v>1366.0825</v>
      </c>
      <c r="I119" s="496">
        <v>2758.2510000000102</v>
      </c>
      <c r="J119" s="497">
        <v>-239.56233333332599</v>
      </c>
      <c r="K119" s="500">
        <v>0.15334794027599999</v>
      </c>
    </row>
    <row r="120" spans="1:11" ht="14.4" customHeight="1" thickBot="1" x14ac:dyDescent="0.35">
      <c r="A120" s="517" t="s">
        <v>391</v>
      </c>
      <c r="B120" s="501">
        <v>0</v>
      </c>
      <c r="C120" s="501">
        <v>-0.13621</v>
      </c>
      <c r="D120" s="502">
        <v>-0.13621</v>
      </c>
      <c r="E120" s="503" t="s">
        <v>303</v>
      </c>
      <c r="F120" s="501">
        <v>0</v>
      </c>
      <c r="G120" s="502">
        <v>0</v>
      </c>
      <c r="H120" s="504">
        <v>0</v>
      </c>
      <c r="I120" s="501">
        <v>0</v>
      </c>
      <c r="J120" s="502">
        <v>0</v>
      </c>
      <c r="K120" s="505" t="s">
        <v>279</v>
      </c>
    </row>
    <row r="121" spans="1:11" ht="14.4" customHeight="1" thickBot="1" x14ac:dyDescent="0.35">
      <c r="A121" s="518" t="s">
        <v>392</v>
      </c>
      <c r="B121" s="496">
        <v>0</v>
      </c>
      <c r="C121" s="496">
        <v>-0.13621</v>
      </c>
      <c r="D121" s="497">
        <v>-0.13621</v>
      </c>
      <c r="E121" s="506" t="s">
        <v>303</v>
      </c>
      <c r="F121" s="496">
        <v>0</v>
      </c>
      <c r="G121" s="497">
        <v>0</v>
      </c>
      <c r="H121" s="499">
        <v>0</v>
      </c>
      <c r="I121" s="496">
        <v>0</v>
      </c>
      <c r="J121" s="497">
        <v>0</v>
      </c>
      <c r="K121" s="507" t="s">
        <v>279</v>
      </c>
    </row>
    <row r="122" spans="1:11" ht="14.4" customHeight="1" thickBot="1" x14ac:dyDescent="0.35">
      <c r="A122" s="517" t="s">
        <v>393</v>
      </c>
      <c r="B122" s="501">
        <v>0</v>
      </c>
      <c r="C122" s="501">
        <v>-0.37835999999999997</v>
      </c>
      <c r="D122" s="502">
        <v>-0.37835999999999997</v>
      </c>
      <c r="E122" s="503" t="s">
        <v>303</v>
      </c>
      <c r="F122" s="501">
        <v>0</v>
      </c>
      <c r="G122" s="502">
        <v>0</v>
      </c>
      <c r="H122" s="504">
        <v>0</v>
      </c>
      <c r="I122" s="501">
        <v>0</v>
      </c>
      <c r="J122" s="502">
        <v>0</v>
      </c>
      <c r="K122" s="505" t="s">
        <v>279</v>
      </c>
    </row>
    <row r="123" spans="1:11" ht="14.4" customHeight="1" thickBot="1" x14ac:dyDescent="0.35">
      <c r="A123" s="518" t="s">
        <v>394</v>
      </c>
      <c r="B123" s="496">
        <v>0</v>
      </c>
      <c r="C123" s="496">
        <v>-0.37835999999999997</v>
      </c>
      <c r="D123" s="497">
        <v>-0.37835999999999997</v>
      </c>
      <c r="E123" s="506" t="s">
        <v>303</v>
      </c>
      <c r="F123" s="496">
        <v>0</v>
      </c>
      <c r="G123" s="497">
        <v>0</v>
      </c>
      <c r="H123" s="499">
        <v>0</v>
      </c>
      <c r="I123" s="496">
        <v>0</v>
      </c>
      <c r="J123" s="497">
        <v>0</v>
      </c>
      <c r="K123" s="507" t="s">
        <v>279</v>
      </c>
    </row>
    <row r="124" spans="1:11" ht="14.4" customHeight="1" thickBot="1" x14ac:dyDescent="0.35">
      <c r="A124" s="516" t="s">
        <v>395</v>
      </c>
      <c r="B124" s="496">
        <v>1216.3800000000001</v>
      </c>
      <c r="C124" s="496">
        <v>1334.1359199999999</v>
      </c>
      <c r="D124" s="497">
        <v>117.755919999997</v>
      </c>
      <c r="E124" s="498">
        <v>1.096808497344</v>
      </c>
      <c r="F124" s="496">
        <v>1431.7736895841099</v>
      </c>
      <c r="G124" s="497">
        <v>238.62894826401799</v>
      </c>
      <c r="H124" s="499">
        <v>109.71799</v>
      </c>
      <c r="I124" s="496">
        <v>221.19824</v>
      </c>
      <c r="J124" s="497">
        <v>-17.430708264016999</v>
      </c>
      <c r="K124" s="500">
        <v>0.15449246037200001</v>
      </c>
    </row>
    <row r="125" spans="1:11" ht="14.4" customHeight="1" thickBot="1" x14ac:dyDescent="0.35">
      <c r="A125" s="517" t="s">
        <v>396</v>
      </c>
      <c r="B125" s="501">
        <v>1216.3800000000001</v>
      </c>
      <c r="C125" s="501">
        <v>1334.1359199999999</v>
      </c>
      <c r="D125" s="502">
        <v>117.755919999997</v>
      </c>
      <c r="E125" s="508">
        <v>1.096808497344</v>
      </c>
      <c r="F125" s="501">
        <v>1431.7736895841099</v>
      </c>
      <c r="G125" s="502">
        <v>238.62894826401799</v>
      </c>
      <c r="H125" s="504">
        <v>109.71799</v>
      </c>
      <c r="I125" s="501">
        <v>221.19824</v>
      </c>
      <c r="J125" s="502">
        <v>-17.430708264016999</v>
      </c>
      <c r="K125" s="509">
        <v>0.15449246037200001</v>
      </c>
    </row>
    <row r="126" spans="1:11" ht="14.4" customHeight="1" thickBot="1" x14ac:dyDescent="0.35">
      <c r="A126" s="518" t="s">
        <v>397</v>
      </c>
      <c r="B126" s="496">
        <v>1216.3800000000001</v>
      </c>
      <c r="C126" s="496">
        <v>1334.1359199999999</v>
      </c>
      <c r="D126" s="497">
        <v>117.755919999997</v>
      </c>
      <c r="E126" s="498">
        <v>1.096808497344</v>
      </c>
      <c r="F126" s="496">
        <v>1431.7736895841099</v>
      </c>
      <c r="G126" s="497">
        <v>238.62894826401799</v>
      </c>
      <c r="H126" s="499">
        <v>109.71799</v>
      </c>
      <c r="I126" s="496">
        <v>221.19824</v>
      </c>
      <c r="J126" s="497">
        <v>-17.430708264016999</v>
      </c>
      <c r="K126" s="500">
        <v>0.15449246037200001</v>
      </c>
    </row>
    <row r="127" spans="1:11" ht="14.4" customHeight="1" thickBot="1" x14ac:dyDescent="0.35">
      <c r="A127" s="515" t="s">
        <v>398</v>
      </c>
      <c r="B127" s="496">
        <v>7.8185897070279999</v>
      </c>
      <c r="C127" s="496">
        <v>93.746499999999997</v>
      </c>
      <c r="D127" s="497">
        <v>85.927910292971006</v>
      </c>
      <c r="E127" s="498">
        <v>11.990205844376</v>
      </c>
      <c r="F127" s="496">
        <v>13.237292437747</v>
      </c>
      <c r="G127" s="497">
        <v>2.2062154062910002</v>
      </c>
      <c r="H127" s="499">
        <v>1</v>
      </c>
      <c r="I127" s="496">
        <v>7.5</v>
      </c>
      <c r="J127" s="497">
        <v>5.2937845937079997</v>
      </c>
      <c r="K127" s="500">
        <v>0.56658112187700005</v>
      </c>
    </row>
    <row r="128" spans="1:11" ht="14.4" customHeight="1" thickBot="1" x14ac:dyDescent="0.35">
      <c r="A128" s="516" t="s">
        <v>399</v>
      </c>
      <c r="B128" s="496">
        <v>7.8185897070279999</v>
      </c>
      <c r="C128" s="496">
        <v>93.746499999999997</v>
      </c>
      <c r="D128" s="497">
        <v>85.927910292971006</v>
      </c>
      <c r="E128" s="498">
        <v>11.990205844376</v>
      </c>
      <c r="F128" s="496">
        <v>13.237292437747</v>
      </c>
      <c r="G128" s="497">
        <v>2.2062154062910002</v>
      </c>
      <c r="H128" s="499">
        <v>1</v>
      </c>
      <c r="I128" s="496">
        <v>7.5</v>
      </c>
      <c r="J128" s="497">
        <v>5.2937845937079997</v>
      </c>
      <c r="K128" s="500">
        <v>0.56658112187700005</v>
      </c>
    </row>
    <row r="129" spans="1:11" ht="14.4" customHeight="1" thickBot="1" x14ac:dyDescent="0.35">
      <c r="A129" s="517" t="s">
        <v>400</v>
      </c>
      <c r="B129" s="501">
        <v>0</v>
      </c>
      <c r="C129" s="501">
        <v>61.096499999999999</v>
      </c>
      <c r="D129" s="502">
        <v>61.096499999999999</v>
      </c>
      <c r="E129" s="503" t="s">
        <v>279</v>
      </c>
      <c r="F129" s="501">
        <v>13.237292437747</v>
      </c>
      <c r="G129" s="502">
        <v>2.2062154062910002</v>
      </c>
      <c r="H129" s="504">
        <v>0</v>
      </c>
      <c r="I129" s="501">
        <v>0</v>
      </c>
      <c r="J129" s="502">
        <v>-2.2062154062910002</v>
      </c>
      <c r="K129" s="509">
        <v>0</v>
      </c>
    </row>
    <row r="130" spans="1:11" ht="14.4" customHeight="1" thickBot="1" x14ac:dyDescent="0.35">
      <c r="A130" s="518" t="s">
        <v>401</v>
      </c>
      <c r="B130" s="496">
        <v>0</v>
      </c>
      <c r="C130" s="496">
        <v>2.0265</v>
      </c>
      <c r="D130" s="497">
        <v>2.0265</v>
      </c>
      <c r="E130" s="506" t="s">
        <v>279</v>
      </c>
      <c r="F130" s="496">
        <v>13.237292437747</v>
      </c>
      <c r="G130" s="497">
        <v>2.2062154062910002</v>
      </c>
      <c r="H130" s="499">
        <v>0</v>
      </c>
      <c r="I130" s="496">
        <v>0</v>
      </c>
      <c r="J130" s="497">
        <v>-2.2062154062910002</v>
      </c>
      <c r="K130" s="500">
        <v>0</v>
      </c>
    </row>
    <row r="131" spans="1:11" ht="14.4" customHeight="1" thickBot="1" x14ac:dyDescent="0.35">
      <c r="A131" s="518" t="s">
        <v>402</v>
      </c>
      <c r="B131" s="496">
        <v>0</v>
      </c>
      <c r="C131" s="496">
        <v>58.63</v>
      </c>
      <c r="D131" s="497">
        <v>58.63</v>
      </c>
      <c r="E131" s="506" t="s">
        <v>279</v>
      </c>
      <c r="F131" s="496">
        <v>0</v>
      </c>
      <c r="G131" s="497">
        <v>0</v>
      </c>
      <c r="H131" s="499">
        <v>0</v>
      </c>
      <c r="I131" s="496">
        <v>0</v>
      </c>
      <c r="J131" s="497">
        <v>0</v>
      </c>
      <c r="K131" s="507" t="s">
        <v>279</v>
      </c>
    </row>
    <row r="132" spans="1:11" ht="14.4" customHeight="1" thickBot="1" x14ac:dyDescent="0.35">
      <c r="A132" s="518" t="s">
        <v>403</v>
      </c>
      <c r="B132" s="496">
        <v>0</v>
      </c>
      <c r="C132" s="496">
        <v>0.44</v>
      </c>
      <c r="D132" s="497">
        <v>0.44</v>
      </c>
      <c r="E132" s="506" t="s">
        <v>303</v>
      </c>
      <c r="F132" s="496">
        <v>0</v>
      </c>
      <c r="G132" s="497">
        <v>0</v>
      </c>
      <c r="H132" s="499">
        <v>0</v>
      </c>
      <c r="I132" s="496">
        <v>0</v>
      </c>
      <c r="J132" s="497">
        <v>0</v>
      </c>
      <c r="K132" s="507" t="s">
        <v>279</v>
      </c>
    </row>
    <row r="133" spans="1:11" ht="14.4" customHeight="1" thickBot="1" x14ac:dyDescent="0.35">
      <c r="A133" s="520" t="s">
        <v>404</v>
      </c>
      <c r="B133" s="496">
        <v>7.8185897070279999</v>
      </c>
      <c r="C133" s="496">
        <v>26.95</v>
      </c>
      <c r="D133" s="497">
        <v>19.131410292971001</v>
      </c>
      <c r="E133" s="498">
        <v>3.4469131914890001</v>
      </c>
      <c r="F133" s="496">
        <v>0</v>
      </c>
      <c r="G133" s="497">
        <v>0</v>
      </c>
      <c r="H133" s="499">
        <v>0</v>
      </c>
      <c r="I133" s="496">
        <v>6.5</v>
      </c>
      <c r="J133" s="497">
        <v>6.5</v>
      </c>
      <c r="K133" s="507" t="s">
        <v>279</v>
      </c>
    </row>
    <row r="134" spans="1:11" ht="14.4" customHeight="1" thickBot="1" x14ac:dyDescent="0.35">
      <c r="A134" s="518" t="s">
        <v>405</v>
      </c>
      <c r="B134" s="496">
        <v>7.8185897070279999</v>
      </c>
      <c r="C134" s="496">
        <v>26.95</v>
      </c>
      <c r="D134" s="497">
        <v>19.131410292971001</v>
      </c>
      <c r="E134" s="498">
        <v>3.4469131914890001</v>
      </c>
      <c r="F134" s="496">
        <v>0</v>
      </c>
      <c r="G134" s="497">
        <v>0</v>
      </c>
      <c r="H134" s="499">
        <v>0</v>
      </c>
      <c r="I134" s="496">
        <v>6.5</v>
      </c>
      <c r="J134" s="497">
        <v>6.5</v>
      </c>
      <c r="K134" s="507" t="s">
        <v>279</v>
      </c>
    </row>
    <row r="135" spans="1:11" ht="14.4" customHeight="1" thickBot="1" x14ac:dyDescent="0.35">
      <c r="A135" s="520" t="s">
        <v>406</v>
      </c>
      <c r="B135" s="496">
        <v>0</v>
      </c>
      <c r="C135" s="496">
        <v>5.7</v>
      </c>
      <c r="D135" s="497">
        <v>5.7</v>
      </c>
      <c r="E135" s="506" t="s">
        <v>279</v>
      </c>
      <c r="F135" s="496">
        <v>0</v>
      </c>
      <c r="G135" s="497">
        <v>0</v>
      </c>
      <c r="H135" s="499">
        <v>1</v>
      </c>
      <c r="I135" s="496">
        <v>1</v>
      </c>
      <c r="J135" s="497">
        <v>1</v>
      </c>
      <c r="K135" s="507" t="s">
        <v>279</v>
      </c>
    </row>
    <row r="136" spans="1:11" ht="14.4" customHeight="1" thickBot="1" x14ac:dyDescent="0.35">
      <c r="A136" s="518" t="s">
        <v>407</v>
      </c>
      <c r="B136" s="496">
        <v>0</v>
      </c>
      <c r="C136" s="496">
        <v>5.7</v>
      </c>
      <c r="D136" s="497">
        <v>5.7</v>
      </c>
      <c r="E136" s="506" t="s">
        <v>279</v>
      </c>
      <c r="F136" s="496">
        <v>0</v>
      </c>
      <c r="G136" s="497">
        <v>0</v>
      </c>
      <c r="H136" s="499">
        <v>1</v>
      </c>
      <c r="I136" s="496">
        <v>1</v>
      </c>
      <c r="J136" s="497">
        <v>1</v>
      </c>
      <c r="K136" s="507" t="s">
        <v>279</v>
      </c>
    </row>
    <row r="137" spans="1:11" ht="14.4" customHeight="1" thickBot="1" x14ac:dyDescent="0.35">
      <c r="A137" s="515" t="s">
        <v>408</v>
      </c>
      <c r="B137" s="496">
        <v>30907.825631109801</v>
      </c>
      <c r="C137" s="496">
        <v>28154.7649100001</v>
      </c>
      <c r="D137" s="497">
        <v>-2753.0607211097899</v>
      </c>
      <c r="E137" s="498">
        <v>0.91092674217900005</v>
      </c>
      <c r="F137" s="496">
        <v>28515.100623400998</v>
      </c>
      <c r="G137" s="497">
        <v>4752.51677056684</v>
      </c>
      <c r="H137" s="499">
        <v>2435.2841600000002</v>
      </c>
      <c r="I137" s="496">
        <v>4896.8068400000102</v>
      </c>
      <c r="J137" s="497">
        <v>144.29006943316799</v>
      </c>
      <c r="K137" s="500">
        <v>0.17172679502900001</v>
      </c>
    </row>
    <row r="138" spans="1:11" ht="14.4" customHeight="1" thickBot="1" x14ac:dyDescent="0.35">
      <c r="A138" s="516" t="s">
        <v>409</v>
      </c>
      <c r="B138" s="496">
        <v>30805.825631109801</v>
      </c>
      <c r="C138" s="496">
        <v>27734.265000000101</v>
      </c>
      <c r="D138" s="497">
        <v>-3071.5606311097899</v>
      </c>
      <c r="E138" s="498">
        <v>0.90029286447599999</v>
      </c>
      <c r="F138" s="496">
        <v>28393.9999999996</v>
      </c>
      <c r="G138" s="497">
        <v>4732.3333333332603</v>
      </c>
      <c r="H138" s="499">
        <v>2435.2841600000002</v>
      </c>
      <c r="I138" s="496">
        <v>4896.8068400000102</v>
      </c>
      <c r="J138" s="497">
        <v>164.473506666746</v>
      </c>
      <c r="K138" s="500">
        <v>0.17245921110000001</v>
      </c>
    </row>
    <row r="139" spans="1:11" ht="14.4" customHeight="1" thickBot="1" x14ac:dyDescent="0.35">
      <c r="A139" s="517" t="s">
        <v>410</v>
      </c>
      <c r="B139" s="501">
        <v>30805.825631109801</v>
      </c>
      <c r="C139" s="501">
        <v>27708.419000000002</v>
      </c>
      <c r="D139" s="502">
        <v>-3097.4066311097999</v>
      </c>
      <c r="E139" s="508">
        <v>0.89945386732300003</v>
      </c>
      <c r="F139" s="501">
        <v>28393.9999999996</v>
      </c>
      <c r="G139" s="502">
        <v>4732.3333333332603</v>
      </c>
      <c r="H139" s="504">
        <v>2435.2841600000002</v>
      </c>
      <c r="I139" s="501">
        <v>4896.8068400000102</v>
      </c>
      <c r="J139" s="502">
        <v>164.473506666746</v>
      </c>
      <c r="K139" s="509">
        <v>0.17245921110000001</v>
      </c>
    </row>
    <row r="140" spans="1:11" ht="14.4" customHeight="1" thickBot="1" x14ac:dyDescent="0.35">
      <c r="A140" s="518" t="s">
        <v>411</v>
      </c>
      <c r="B140" s="496">
        <v>472.58421490295098</v>
      </c>
      <c r="C140" s="496">
        <v>525.33100000000104</v>
      </c>
      <c r="D140" s="497">
        <v>52.746785097050001</v>
      </c>
      <c r="E140" s="498">
        <v>1.111613514446</v>
      </c>
      <c r="F140" s="496">
        <v>517.99999999999204</v>
      </c>
      <c r="G140" s="497">
        <v>86.333333333332007</v>
      </c>
      <c r="H140" s="499">
        <v>43.405470000000001</v>
      </c>
      <c r="I140" s="496">
        <v>86.666539999999998</v>
      </c>
      <c r="J140" s="497">
        <v>0.33320666666799997</v>
      </c>
      <c r="K140" s="500">
        <v>0.167309922779</v>
      </c>
    </row>
    <row r="141" spans="1:11" ht="14.4" customHeight="1" thickBot="1" x14ac:dyDescent="0.35">
      <c r="A141" s="518" t="s">
        <v>412</v>
      </c>
      <c r="B141" s="496">
        <v>6401.0219298662596</v>
      </c>
      <c r="C141" s="496">
        <v>7449.6980000000103</v>
      </c>
      <c r="D141" s="497">
        <v>1048.67607013376</v>
      </c>
      <c r="E141" s="498">
        <v>1.163829476234</v>
      </c>
      <c r="F141" s="496">
        <v>9379.9999999998599</v>
      </c>
      <c r="G141" s="497">
        <v>1563.3333333333101</v>
      </c>
      <c r="H141" s="499">
        <v>760.88869000000102</v>
      </c>
      <c r="I141" s="496">
        <v>1521.7773999999999</v>
      </c>
      <c r="J141" s="497">
        <v>-41.555933333307003</v>
      </c>
      <c r="K141" s="500">
        <v>0.16223639658799999</v>
      </c>
    </row>
    <row r="142" spans="1:11" ht="14.4" customHeight="1" thickBot="1" x14ac:dyDescent="0.35">
      <c r="A142" s="518" t="s">
        <v>413</v>
      </c>
      <c r="B142" s="496">
        <v>488.99104211201399</v>
      </c>
      <c r="C142" s="496">
        <v>469.191000000001</v>
      </c>
      <c r="D142" s="497">
        <v>-19.800042112012999</v>
      </c>
      <c r="E142" s="498">
        <v>0.959508374577</v>
      </c>
      <c r="F142" s="496">
        <v>206.99999999999699</v>
      </c>
      <c r="G142" s="497">
        <v>34.499999999998998</v>
      </c>
      <c r="H142" s="499">
        <v>14.984999999999999</v>
      </c>
      <c r="I142" s="496">
        <v>56.353000000000002</v>
      </c>
      <c r="J142" s="497">
        <v>21.853000000000002</v>
      </c>
      <c r="K142" s="500">
        <v>0.27223671497500002</v>
      </c>
    </row>
    <row r="143" spans="1:11" ht="14.4" customHeight="1" thickBot="1" x14ac:dyDescent="0.35">
      <c r="A143" s="518" t="s">
        <v>414</v>
      </c>
      <c r="B143" s="496">
        <v>1914.7409257603799</v>
      </c>
      <c r="C143" s="496">
        <v>1810.3009999999999</v>
      </c>
      <c r="D143" s="497">
        <v>-104.439925760375</v>
      </c>
      <c r="E143" s="498">
        <v>0.94545480051300002</v>
      </c>
      <c r="F143" s="496">
        <v>1802.99999999997</v>
      </c>
      <c r="G143" s="497">
        <v>300.49999999999602</v>
      </c>
      <c r="H143" s="499">
        <v>150.12468999999999</v>
      </c>
      <c r="I143" s="496">
        <v>300.24930000000103</v>
      </c>
      <c r="J143" s="497">
        <v>-0.25069999999499998</v>
      </c>
      <c r="K143" s="500">
        <v>0.166527620632</v>
      </c>
    </row>
    <row r="144" spans="1:11" ht="14.4" customHeight="1" thickBot="1" x14ac:dyDescent="0.35">
      <c r="A144" s="518" t="s">
        <v>415</v>
      </c>
      <c r="B144" s="496">
        <v>21528.487518468199</v>
      </c>
      <c r="C144" s="496">
        <v>17453.898000000001</v>
      </c>
      <c r="D144" s="497">
        <v>-4074.5895184682199</v>
      </c>
      <c r="E144" s="498">
        <v>0.81073498475100003</v>
      </c>
      <c r="F144" s="496">
        <v>16485.9999999998</v>
      </c>
      <c r="G144" s="497">
        <v>2747.6666666666301</v>
      </c>
      <c r="H144" s="499">
        <v>1465.88031</v>
      </c>
      <c r="I144" s="496">
        <v>2931.7606000000101</v>
      </c>
      <c r="J144" s="497">
        <v>184.09393333337999</v>
      </c>
      <c r="K144" s="500">
        <v>0.177833349508</v>
      </c>
    </row>
    <row r="145" spans="1:11" ht="14.4" customHeight="1" thickBot="1" x14ac:dyDescent="0.35">
      <c r="A145" s="517" t="s">
        <v>416</v>
      </c>
      <c r="B145" s="501">
        <v>0</v>
      </c>
      <c r="C145" s="501">
        <v>25.846</v>
      </c>
      <c r="D145" s="502">
        <v>25.846</v>
      </c>
      <c r="E145" s="503" t="s">
        <v>303</v>
      </c>
      <c r="F145" s="501">
        <v>0</v>
      </c>
      <c r="G145" s="502">
        <v>0</v>
      </c>
      <c r="H145" s="504">
        <v>0</v>
      </c>
      <c r="I145" s="501">
        <v>0</v>
      </c>
      <c r="J145" s="502">
        <v>0</v>
      </c>
      <c r="K145" s="505" t="s">
        <v>279</v>
      </c>
    </row>
    <row r="146" spans="1:11" ht="14.4" customHeight="1" thickBot="1" x14ac:dyDescent="0.35">
      <c r="A146" s="518" t="s">
        <v>417</v>
      </c>
      <c r="B146" s="496">
        <v>0</v>
      </c>
      <c r="C146" s="496">
        <v>0.98799999999999999</v>
      </c>
      <c r="D146" s="497">
        <v>0.98799999999999999</v>
      </c>
      <c r="E146" s="506" t="s">
        <v>303</v>
      </c>
      <c r="F146" s="496">
        <v>0</v>
      </c>
      <c r="G146" s="497">
        <v>0</v>
      </c>
      <c r="H146" s="499">
        <v>0</v>
      </c>
      <c r="I146" s="496">
        <v>0</v>
      </c>
      <c r="J146" s="497">
        <v>0</v>
      </c>
      <c r="K146" s="507" t="s">
        <v>279</v>
      </c>
    </row>
    <row r="147" spans="1:11" ht="14.4" customHeight="1" thickBot="1" x14ac:dyDescent="0.35">
      <c r="A147" s="518" t="s">
        <v>418</v>
      </c>
      <c r="B147" s="496">
        <v>0</v>
      </c>
      <c r="C147" s="496">
        <v>24.858000000000001</v>
      </c>
      <c r="D147" s="497">
        <v>24.858000000000001</v>
      </c>
      <c r="E147" s="506" t="s">
        <v>303</v>
      </c>
      <c r="F147" s="496">
        <v>0</v>
      </c>
      <c r="G147" s="497">
        <v>0</v>
      </c>
      <c r="H147" s="499">
        <v>0</v>
      </c>
      <c r="I147" s="496">
        <v>0</v>
      </c>
      <c r="J147" s="497">
        <v>0</v>
      </c>
      <c r="K147" s="507" t="s">
        <v>279</v>
      </c>
    </row>
    <row r="148" spans="1:11" ht="14.4" customHeight="1" thickBot="1" x14ac:dyDescent="0.35">
      <c r="A148" s="516" t="s">
        <v>419</v>
      </c>
      <c r="B148" s="496">
        <v>102</v>
      </c>
      <c r="C148" s="496">
        <v>420.49991000000102</v>
      </c>
      <c r="D148" s="497">
        <v>318.49991000000102</v>
      </c>
      <c r="E148" s="498">
        <v>4.1225481372540003</v>
      </c>
      <c r="F148" s="496">
        <v>121.10062340147</v>
      </c>
      <c r="G148" s="497">
        <v>20.183437233578001</v>
      </c>
      <c r="H148" s="499">
        <v>0</v>
      </c>
      <c r="I148" s="496">
        <v>0</v>
      </c>
      <c r="J148" s="497">
        <v>-20.183437233578001</v>
      </c>
      <c r="K148" s="500">
        <v>0</v>
      </c>
    </row>
    <row r="149" spans="1:11" ht="14.4" customHeight="1" thickBot="1" x14ac:dyDescent="0.35">
      <c r="A149" s="517" t="s">
        <v>420</v>
      </c>
      <c r="B149" s="501">
        <v>102</v>
      </c>
      <c r="C149" s="501">
        <v>102.26484000000001</v>
      </c>
      <c r="D149" s="502">
        <v>0.26484000000000002</v>
      </c>
      <c r="E149" s="508">
        <v>1.0025964705879999</v>
      </c>
      <c r="F149" s="501">
        <v>15.794456833691999</v>
      </c>
      <c r="G149" s="502">
        <v>2.6324094722820002</v>
      </c>
      <c r="H149" s="504">
        <v>0</v>
      </c>
      <c r="I149" s="501">
        <v>0</v>
      </c>
      <c r="J149" s="502">
        <v>-2.6324094722820002</v>
      </c>
      <c r="K149" s="509">
        <v>0</v>
      </c>
    </row>
    <row r="150" spans="1:11" ht="14.4" customHeight="1" thickBot="1" x14ac:dyDescent="0.35">
      <c r="A150" s="518" t="s">
        <v>421</v>
      </c>
      <c r="B150" s="496">
        <v>102</v>
      </c>
      <c r="C150" s="496">
        <v>102.26484000000001</v>
      </c>
      <c r="D150" s="497">
        <v>0.26484000000000002</v>
      </c>
      <c r="E150" s="498">
        <v>1.0025964705879999</v>
      </c>
      <c r="F150" s="496">
        <v>15.794456833691999</v>
      </c>
      <c r="G150" s="497">
        <v>2.6324094722820002</v>
      </c>
      <c r="H150" s="499">
        <v>0</v>
      </c>
      <c r="I150" s="496">
        <v>0</v>
      </c>
      <c r="J150" s="497">
        <v>-2.6324094722820002</v>
      </c>
      <c r="K150" s="500">
        <v>0</v>
      </c>
    </row>
    <row r="151" spans="1:11" ht="14.4" customHeight="1" thickBot="1" x14ac:dyDescent="0.35">
      <c r="A151" s="517" t="s">
        <v>422</v>
      </c>
      <c r="B151" s="501">
        <v>0</v>
      </c>
      <c r="C151" s="501">
        <v>59.100999999999999</v>
      </c>
      <c r="D151" s="502">
        <v>59.100999999999999</v>
      </c>
      <c r="E151" s="503" t="s">
        <v>279</v>
      </c>
      <c r="F151" s="501">
        <v>0.94196054412899999</v>
      </c>
      <c r="G151" s="502">
        <v>0.156993424021</v>
      </c>
      <c r="H151" s="504">
        <v>0</v>
      </c>
      <c r="I151" s="501">
        <v>0</v>
      </c>
      <c r="J151" s="502">
        <v>-0.156993424021</v>
      </c>
      <c r="K151" s="509">
        <v>0</v>
      </c>
    </row>
    <row r="152" spans="1:11" ht="14.4" customHeight="1" thickBot="1" x14ac:dyDescent="0.35">
      <c r="A152" s="518" t="s">
        <v>423</v>
      </c>
      <c r="B152" s="496">
        <v>0</v>
      </c>
      <c r="C152" s="496">
        <v>52.022500000000001</v>
      </c>
      <c r="D152" s="497">
        <v>52.022500000000001</v>
      </c>
      <c r="E152" s="506" t="s">
        <v>279</v>
      </c>
      <c r="F152" s="496">
        <v>0</v>
      </c>
      <c r="G152" s="497">
        <v>0</v>
      </c>
      <c r="H152" s="499">
        <v>0</v>
      </c>
      <c r="I152" s="496">
        <v>0</v>
      </c>
      <c r="J152" s="497">
        <v>0</v>
      </c>
      <c r="K152" s="507" t="s">
        <v>279</v>
      </c>
    </row>
    <row r="153" spans="1:11" ht="14.4" customHeight="1" thickBot="1" x14ac:dyDescent="0.35">
      <c r="A153" s="518" t="s">
        <v>424</v>
      </c>
      <c r="B153" s="496">
        <v>0</v>
      </c>
      <c r="C153" s="496">
        <v>2.9039999999989998</v>
      </c>
      <c r="D153" s="497">
        <v>2.9039999999989998</v>
      </c>
      <c r="E153" s="506" t="s">
        <v>303</v>
      </c>
      <c r="F153" s="496">
        <v>0</v>
      </c>
      <c r="G153" s="497">
        <v>0</v>
      </c>
      <c r="H153" s="499">
        <v>0</v>
      </c>
      <c r="I153" s="496">
        <v>0</v>
      </c>
      <c r="J153" s="497">
        <v>0</v>
      </c>
      <c r="K153" s="507" t="s">
        <v>279</v>
      </c>
    </row>
    <row r="154" spans="1:11" ht="14.4" customHeight="1" thickBot="1" x14ac:dyDescent="0.35">
      <c r="A154" s="518" t="s">
        <v>425</v>
      </c>
      <c r="B154" s="496">
        <v>0</v>
      </c>
      <c r="C154" s="496">
        <v>4.1745000000000001</v>
      </c>
      <c r="D154" s="497">
        <v>4.1745000000000001</v>
      </c>
      <c r="E154" s="506" t="s">
        <v>303</v>
      </c>
      <c r="F154" s="496">
        <v>0.94196054412899999</v>
      </c>
      <c r="G154" s="497">
        <v>0.156993424021</v>
      </c>
      <c r="H154" s="499">
        <v>0</v>
      </c>
      <c r="I154" s="496">
        <v>0</v>
      </c>
      <c r="J154" s="497">
        <v>-0.156993424021</v>
      </c>
      <c r="K154" s="500">
        <v>0</v>
      </c>
    </row>
    <row r="155" spans="1:11" ht="14.4" customHeight="1" thickBot="1" x14ac:dyDescent="0.35">
      <c r="A155" s="517" t="s">
        <v>426</v>
      </c>
      <c r="B155" s="501">
        <v>0</v>
      </c>
      <c r="C155" s="501">
        <v>65.061700000000002</v>
      </c>
      <c r="D155" s="502">
        <v>65.061700000000002</v>
      </c>
      <c r="E155" s="503" t="s">
        <v>279</v>
      </c>
      <c r="F155" s="501">
        <v>104.364206023647</v>
      </c>
      <c r="G155" s="502">
        <v>17.394034337274</v>
      </c>
      <c r="H155" s="504">
        <v>0</v>
      </c>
      <c r="I155" s="501">
        <v>0</v>
      </c>
      <c r="J155" s="502">
        <v>-17.394034337274</v>
      </c>
      <c r="K155" s="509">
        <v>0</v>
      </c>
    </row>
    <row r="156" spans="1:11" ht="14.4" customHeight="1" thickBot="1" x14ac:dyDescent="0.35">
      <c r="A156" s="518" t="s">
        <v>427</v>
      </c>
      <c r="B156" s="496">
        <v>0</v>
      </c>
      <c r="C156" s="496">
        <v>5.4450000000000003</v>
      </c>
      <c r="D156" s="497">
        <v>5.4450000000000003</v>
      </c>
      <c r="E156" s="506" t="s">
        <v>303</v>
      </c>
      <c r="F156" s="496">
        <v>12.523979056707001</v>
      </c>
      <c r="G156" s="497">
        <v>2.0873298427839999</v>
      </c>
      <c r="H156" s="499">
        <v>0</v>
      </c>
      <c r="I156" s="496">
        <v>0</v>
      </c>
      <c r="J156" s="497">
        <v>-2.0873298427839999</v>
      </c>
      <c r="K156" s="500">
        <v>0</v>
      </c>
    </row>
    <row r="157" spans="1:11" ht="14.4" customHeight="1" thickBot="1" x14ac:dyDescent="0.35">
      <c r="A157" s="518" t="s">
        <v>428</v>
      </c>
      <c r="B157" s="496">
        <v>0</v>
      </c>
      <c r="C157" s="496">
        <v>59.616700000000002</v>
      </c>
      <c r="D157" s="497">
        <v>59.616700000000002</v>
      </c>
      <c r="E157" s="506" t="s">
        <v>279</v>
      </c>
      <c r="F157" s="496">
        <v>91.840226966938999</v>
      </c>
      <c r="G157" s="497">
        <v>15.306704494489001</v>
      </c>
      <c r="H157" s="499">
        <v>0</v>
      </c>
      <c r="I157" s="496">
        <v>0</v>
      </c>
      <c r="J157" s="497">
        <v>-15.306704494489001</v>
      </c>
      <c r="K157" s="500">
        <v>0</v>
      </c>
    </row>
    <row r="158" spans="1:11" ht="14.4" customHeight="1" thickBot="1" x14ac:dyDescent="0.35">
      <c r="A158" s="517" t="s">
        <v>429</v>
      </c>
      <c r="B158" s="501">
        <v>0</v>
      </c>
      <c r="C158" s="501">
        <v>161.53753</v>
      </c>
      <c r="D158" s="502">
        <v>161.53753</v>
      </c>
      <c r="E158" s="503" t="s">
        <v>279</v>
      </c>
      <c r="F158" s="501">
        <v>0</v>
      </c>
      <c r="G158" s="502">
        <v>0</v>
      </c>
      <c r="H158" s="504">
        <v>0</v>
      </c>
      <c r="I158" s="501">
        <v>0</v>
      </c>
      <c r="J158" s="502">
        <v>0</v>
      </c>
      <c r="K158" s="505" t="s">
        <v>279</v>
      </c>
    </row>
    <row r="159" spans="1:11" ht="14.4" customHeight="1" thickBot="1" x14ac:dyDescent="0.35">
      <c r="A159" s="518" t="s">
        <v>430</v>
      </c>
      <c r="B159" s="496">
        <v>0</v>
      </c>
      <c r="C159" s="496">
        <v>133.29118</v>
      </c>
      <c r="D159" s="497">
        <v>133.29118</v>
      </c>
      <c r="E159" s="506" t="s">
        <v>303</v>
      </c>
      <c r="F159" s="496">
        <v>0</v>
      </c>
      <c r="G159" s="497">
        <v>0</v>
      </c>
      <c r="H159" s="499">
        <v>0</v>
      </c>
      <c r="I159" s="496">
        <v>0</v>
      </c>
      <c r="J159" s="497">
        <v>0</v>
      </c>
      <c r="K159" s="507" t="s">
        <v>279</v>
      </c>
    </row>
    <row r="160" spans="1:11" ht="14.4" customHeight="1" thickBot="1" x14ac:dyDescent="0.35">
      <c r="A160" s="518" t="s">
        <v>431</v>
      </c>
      <c r="B160" s="496">
        <v>0</v>
      </c>
      <c r="C160" s="496">
        <v>28.24635</v>
      </c>
      <c r="D160" s="497">
        <v>28.24635</v>
      </c>
      <c r="E160" s="506" t="s">
        <v>279</v>
      </c>
      <c r="F160" s="496">
        <v>0</v>
      </c>
      <c r="G160" s="497">
        <v>0</v>
      </c>
      <c r="H160" s="499">
        <v>0</v>
      </c>
      <c r="I160" s="496">
        <v>0</v>
      </c>
      <c r="J160" s="497">
        <v>0</v>
      </c>
      <c r="K160" s="507" t="s">
        <v>279</v>
      </c>
    </row>
    <row r="161" spans="1:11" ht="14.4" customHeight="1" thickBot="1" x14ac:dyDescent="0.35">
      <c r="A161" s="517" t="s">
        <v>432</v>
      </c>
      <c r="B161" s="501">
        <v>0</v>
      </c>
      <c r="C161" s="501">
        <v>32.534840000000003</v>
      </c>
      <c r="D161" s="502">
        <v>32.534840000000003</v>
      </c>
      <c r="E161" s="503" t="s">
        <v>279</v>
      </c>
      <c r="F161" s="501">
        <v>0</v>
      </c>
      <c r="G161" s="502">
        <v>0</v>
      </c>
      <c r="H161" s="504">
        <v>0</v>
      </c>
      <c r="I161" s="501">
        <v>0</v>
      </c>
      <c r="J161" s="502">
        <v>0</v>
      </c>
      <c r="K161" s="505" t="s">
        <v>279</v>
      </c>
    </row>
    <row r="162" spans="1:11" ht="14.4" customHeight="1" thickBot="1" x14ac:dyDescent="0.35">
      <c r="A162" s="518" t="s">
        <v>433</v>
      </c>
      <c r="B162" s="496">
        <v>0</v>
      </c>
      <c r="C162" s="496">
        <v>32.534840000000003</v>
      </c>
      <c r="D162" s="497">
        <v>32.534840000000003</v>
      </c>
      <c r="E162" s="506" t="s">
        <v>279</v>
      </c>
      <c r="F162" s="496">
        <v>0</v>
      </c>
      <c r="G162" s="497">
        <v>0</v>
      </c>
      <c r="H162" s="499">
        <v>0</v>
      </c>
      <c r="I162" s="496">
        <v>0</v>
      </c>
      <c r="J162" s="497">
        <v>0</v>
      </c>
      <c r="K162" s="507" t="s">
        <v>279</v>
      </c>
    </row>
    <row r="163" spans="1:11" ht="14.4" customHeight="1" thickBot="1" x14ac:dyDescent="0.35">
      <c r="A163" s="515" t="s">
        <v>434</v>
      </c>
      <c r="B163" s="496">
        <v>0</v>
      </c>
      <c r="C163" s="496">
        <v>0.2792</v>
      </c>
      <c r="D163" s="497">
        <v>0.2792</v>
      </c>
      <c r="E163" s="506" t="s">
        <v>303</v>
      </c>
      <c r="F163" s="496">
        <v>0</v>
      </c>
      <c r="G163" s="497">
        <v>0</v>
      </c>
      <c r="H163" s="499">
        <v>0</v>
      </c>
      <c r="I163" s="496">
        <v>0</v>
      </c>
      <c r="J163" s="497">
        <v>0</v>
      </c>
      <c r="K163" s="507" t="s">
        <v>279</v>
      </c>
    </row>
    <row r="164" spans="1:11" ht="14.4" customHeight="1" thickBot="1" x14ac:dyDescent="0.35">
      <c r="A164" s="516" t="s">
        <v>435</v>
      </c>
      <c r="B164" s="496">
        <v>0</v>
      </c>
      <c r="C164" s="496">
        <v>0.2792</v>
      </c>
      <c r="D164" s="497">
        <v>0.2792</v>
      </c>
      <c r="E164" s="506" t="s">
        <v>303</v>
      </c>
      <c r="F164" s="496">
        <v>0</v>
      </c>
      <c r="G164" s="497">
        <v>0</v>
      </c>
      <c r="H164" s="499">
        <v>0</v>
      </c>
      <c r="I164" s="496">
        <v>0</v>
      </c>
      <c r="J164" s="497">
        <v>0</v>
      </c>
      <c r="K164" s="507" t="s">
        <v>279</v>
      </c>
    </row>
    <row r="165" spans="1:11" ht="14.4" customHeight="1" thickBot="1" x14ac:dyDescent="0.35">
      <c r="A165" s="517" t="s">
        <v>436</v>
      </c>
      <c r="B165" s="501">
        <v>0</v>
      </c>
      <c r="C165" s="501">
        <v>0.2792</v>
      </c>
      <c r="D165" s="502">
        <v>0.2792</v>
      </c>
      <c r="E165" s="503" t="s">
        <v>303</v>
      </c>
      <c r="F165" s="501">
        <v>0</v>
      </c>
      <c r="G165" s="502">
        <v>0</v>
      </c>
      <c r="H165" s="504">
        <v>0</v>
      </c>
      <c r="I165" s="501">
        <v>0</v>
      </c>
      <c r="J165" s="502">
        <v>0</v>
      </c>
      <c r="K165" s="505" t="s">
        <v>279</v>
      </c>
    </row>
    <row r="166" spans="1:11" ht="14.4" customHeight="1" thickBot="1" x14ac:dyDescent="0.35">
      <c r="A166" s="518" t="s">
        <v>437</v>
      </c>
      <c r="B166" s="496">
        <v>0</v>
      </c>
      <c r="C166" s="496">
        <v>0.2792</v>
      </c>
      <c r="D166" s="497">
        <v>0.2792</v>
      </c>
      <c r="E166" s="506" t="s">
        <v>303</v>
      </c>
      <c r="F166" s="496">
        <v>0</v>
      </c>
      <c r="G166" s="497">
        <v>0</v>
      </c>
      <c r="H166" s="499">
        <v>0</v>
      </c>
      <c r="I166" s="496">
        <v>0</v>
      </c>
      <c r="J166" s="497">
        <v>0</v>
      </c>
      <c r="K166" s="507" t="s">
        <v>279</v>
      </c>
    </row>
    <row r="167" spans="1:11" ht="14.4" customHeight="1" thickBot="1" x14ac:dyDescent="0.35">
      <c r="A167" s="514" t="s">
        <v>438</v>
      </c>
      <c r="B167" s="496">
        <v>326001.44686934102</v>
      </c>
      <c r="C167" s="496">
        <v>357036.44634999998</v>
      </c>
      <c r="D167" s="497">
        <v>31034.9994806594</v>
      </c>
      <c r="E167" s="498">
        <v>1.0951989623930001</v>
      </c>
      <c r="F167" s="496">
        <v>396400.96747463697</v>
      </c>
      <c r="G167" s="497">
        <v>66066.827912439505</v>
      </c>
      <c r="H167" s="499">
        <v>35172.614419999903</v>
      </c>
      <c r="I167" s="496">
        <v>63903.278789999997</v>
      </c>
      <c r="J167" s="497">
        <v>-2163.54912243949</v>
      </c>
      <c r="K167" s="500">
        <v>0.161208685228</v>
      </c>
    </row>
    <row r="168" spans="1:11" ht="14.4" customHeight="1" thickBot="1" x14ac:dyDescent="0.35">
      <c r="A168" s="515" t="s">
        <v>439</v>
      </c>
      <c r="B168" s="496">
        <v>325929.05404837499</v>
      </c>
      <c r="C168" s="496">
        <v>356653.24566999997</v>
      </c>
      <c r="D168" s="497">
        <v>30724.191621625501</v>
      </c>
      <c r="E168" s="498">
        <v>1.0942665013749999</v>
      </c>
      <c r="F168" s="496">
        <v>396168.58350569598</v>
      </c>
      <c r="G168" s="497">
        <v>66028.0972509493</v>
      </c>
      <c r="H168" s="499">
        <v>35164.622679999899</v>
      </c>
      <c r="I168" s="496">
        <v>63889.152370000003</v>
      </c>
      <c r="J168" s="497">
        <v>-2138.9448809493001</v>
      </c>
      <c r="K168" s="500">
        <v>0.16126758917699999</v>
      </c>
    </row>
    <row r="169" spans="1:11" ht="14.4" customHeight="1" thickBot="1" x14ac:dyDescent="0.35">
      <c r="A169" s="516" t="s">
        <v>440</v>
      </c>
      <c r="B169" s="496">
        <v>325929.05404837499</v>
      </c>
      <c r="C169" s="496">
        <v>356653.24566999997</v>
      </c>
      <c r="D169" s="497">
        <v>30724.191621625501</v>
      </c>
      <c r="E169" s="498">
        <v>1.0942665013749999</v>
      </c>
      <c r="F169" s="496">
        <v>396168.58350569598</v>
      </c>
      <c r="G169" s="497">
        <v>66028.0972509493</v>
      </c>
      <c r="H169" s="499">
        <v>35164.622679999899</v>
      </c>
      <c r="I169" s="496">
        <v>63889.152370000003</v>
      </c>
      <c r="J169" s="497">
        <v>-2138.9448809493001</v>
      </c>
      <c r="K169" s="500">
        <v>0.16126758917699999</v>
      </c>
    </row>
    <row r="170" spans="1:11" ht="14.4" customHeight="1" thickBot="1" x14ac:dyDescent="0.35">
      <c r="A170" s="517" t="s">
        <v>441</v>
      </c>
      <c r="B170" s="501">
        <v>771.27277164752695</v>
      </c>
      <c r="C170" s="501">
        <v>685.51134000000002</v>
      </c>
      <c r="D170" s="502">
        <v>-85.761431647527004</v>
      </c>
      <c r="E170" s="508">
        <v>0.88880531661399997</v>
      </c>
      <c r="F170" s="501">
        <v>671.81964496158901</v>
      </c>
      <c r="G170" s="502">
        <v>111.96994082693099</v>
      </c>
      <c r="H170" s="504">
        <v>61.977299999998998</v>
      </c>
      <c r="I170" s="501">
        <v>80.333199999998996</v>
      </c>
      <c r="J170" s="502">
        <v>-31.636740826931</v>
      </c>
      <c r="K170" s="509">
        <v>0.11957554472</v>
      </c>
    </row>
    <row r="171" spans="1:11" ht="14.4" customHeight="1" thickBot="1" x14ac:dyDescent="0.35">
      <c r="A171" s="518" t="s">
        <v>442</v>
      </c>
      <c r="B171" s="496">
        <v>53.942548611558998</v>
      </c>
      <c r="C171" s="496">
        <v>45.359740000000002</v>
      </c>
      <c r="D171" s="497">
        <v>-8.5828086115590008</v>
      </c>
      <c r="E171" s="498">
        <v>0.84088982014199998</v>
      </c>
      <c r="F171" s="496">
        <v>41.356499955647998</v>
      </c>
      <c r="G171" s="497">
        <v>6.8927499926079996</v>
      </c>
      <c r="H171" s="499">
        <v>4.217949999999</v>
      </c>
      <c r="I171" s="496">
        <v>7.4940100000000003</v>
      </c>
      <c r="J171" s="497">
        <v>0.60126000739100005</v>
      </c>
      <c r="K171" s="500">
        <v>0.181205131189</v>
      </c>
    </row>
    <row r="172" spans="1:11" ht="14.4" customHeight="1" thickBot="1" x14ac:dyDescent="0.35">
      <c r="A172" s="518" t="s">
        <v>443</v>
      </c>
      <c r="B172" s="496">
        <v>1.9890172454949999</v>
      </c>
      <c r="C172" s="496">
        <v>12.619199999999999</v>
      </c>
      <c r="D172" s="497">
        <v>10.630182754504</v>
      </c>
      <c r="E172" s="498">
        <v>6.3444397119109999</v>
      </c>
      <c r="F172" s="496">
        <v>13.193390807788999</v>
      </c>
      <c r="G172" s="497">
        <v>2.1988984679639998</v>
      </c>
      <c r="H172" s="499">
        <v>0.436759999999</v>
      </c>
      <c r="I172" s="496">
        <v>0.436759999999</v>
      </c>
      <c r="J172" s="497">
        <v>-1.762138467964</v>
      </c>
      <c r="K172" s="500">
        <v>3.3104454068E-2</v>
      </c>
    </row>
    <row r="173" spans="1:11" ht="14.4" customHeight="1" thickBot="1" x14ac:dyDescent="0.35">
      <c r="A173" s="518" t="s">
        <v>444</v>
      </c>
      <c r="B173" s="496">
        <v>535.82781912818803</v>
      </c>
      <c r="C173" s="496">
        <v>441.32549</v>
      </c>
      <c r="D173" s="497">
        <v>-94.502329128187995</v>
      </c>
      <c r="E173" s="498">
        <v>0.82363302957600004</v>
      </c>
      <c r="F173" s="496">
        <v>438.20150127157899</v>
      </c>
      <c r="G173" s="497">
        <v>73.033583545262999</v>
      </c>
      <c r="H173" s="499">
        <v>40.762089999998999</v>
      </c>
      <c r="I173" s="496">
        <v>47.981749999999003</v>
      </c>
      <c r="J173" s="497">
        <v>-25.051833545263001</v>
      </c>
      <c r="K173" s="500">
        <v>0.109497000491</v>
      </c>
    </row>
    <row r="174" spans="1:11" ht="14.4" customHeight="1" thickBot="1" x14ac:dyDescent="0.35">
      <c r="A174" s="518" t="s">
        <v>445</v>
      </c>
      <c r="B174" s="496">
        <v>179.51338666228301</v>
      </c>
      <c r="C174" s="496">
        <v>186.20690999999999</v>
      </c>
      <c r="D174" s="497">
        <v>6.6935233377159999</v>
      </c>
      <c r="E174" s="498">
        <v>1.0372870428330001</v>
      </c>
      <c r="F174" s="496">
        <v>179.068252926572</v>
      </c>
      <c r="G174" s="497">
        <v>29.844708821095001</v>
      </c>
      <c r="H174" s="499">
        <v>16.560500000000001</v>
      </c>
      <c r="I174" s="496">
        <v>24.420680000000001</v>
      </c>
      <c r="J174" s="497">
        <v>-5.4240288210949998</v>
      </c>
      <c r="K174" s="500">
        <v>0.13637637940200001</v>
      </c>
    </row>
    <row r="175" spans="1:11" ht="14.4" customHeight="1" thickBot="1" x14ac:dyDescent="0.35">
      <c r="A175" s="517" t="s">
        <v>446</v>
      </c>
      <c r="B175" s="501">
        <v>633.45376495715198</v>
      </c>
      <c r="C175" s="501">
        <v>1005.06411</v>
      </c>
      <c r="D175" s="502">
        <v>371.610345042848</v>
      </c>
      <c r="E175" s="508">
        <v>1.58664162343</v>
      </c>
      <c r="F175" s="501">
        <v>0</v>
      </c>
      <c r="G175" s="502">
        <v>0</v>
      </c>
      <c r="H175" s="504">
        <v>0</v>
      </c>
      <c r="I175" s="501">
        <v>0</v>
      </c>
      <c r="J175" s="502">
        <v>0</v>
      </c>
      <c r="K175" s="505" t="s">
        <v>279</v>
      </c>
    </row>
    <row r="176" spans="1:11" ht="14.4" customHeight="1" thickBot="1" x14ac:dyDescent="0.35">
      <c r="A176" s="518" t="s">
        <v>447</v>
      </c>
      <c r="B176" s="496">
        <v>616.38900336266295</v>
      </c>
      <c r="C176" s="496">
        <v>991.03701999999998</v>
      </c>
      <c r="D176" s="497">
        <v>374.64801663733698</v>
      </c>
      <c r="E176" s="498">
        <v>1.6078110001849999</v>
      </c>
      <c r="F176" s="496">
        <v>0</v>
      </c>
      <c r="G176" s="497">
        <v>0</v>
      </c>
      <c r="H176" s="499">
        <v>0</v>
      </c>
      <c r="I176" s="496">
        <v>0</v>
      </c>
      <c r="J176" s="497">
        <v>0</v>
      </c>
      <c r="K176" s="507" t="s">
        <v>279</v>
      </c>
    </row>
    <row r="177" spans="1:11" ht="14.4" customHeight="1" thickBot="1" x14ac:dyDescent="0.35">
      <c r="A177" s="518" t="s">
        <v>448</v>
      </c>
      <c r="B177" s="496">
        <v>17.064761594488999</v>
      </c>
      <c r="C177" s="496">
        <v>14.027089999999999</v>
      </c>
      <c r="D177" s="497">
        <v>-3.0376715944889998</v>
      </c>
      <c r="E177" s="498">
        <v>0.82199155976000005</v>
      </c>
      <c r="F177" s="496">
        <v>0</v>
      </c>
      <c r="G177" s="497">
        <v>0</v>
      </c>
      <c r="H177" s="499">
        <v>0</v>
      </c>
      <c r="I177" s="496">
        <v>0</v>
      </c>
      <c r="J177" s="497">
        <v>0</v>
      </c>
      <c r="K177" s="507" t="s">
        <v>279</v>
      </c>
    </row>
    <row r="178" spans="1:11" ht="14.4" customHeight="1" thickBot="1" x14ac:dyDescent="0.35">
      <c r="A178" s="520" t="s">
        <v>449</v>
      </c>
      <c r="B178" s="496">
        <v>1163.94057938478</v>
      </c>
      <c r="C178" s="496">
        <v>1243.03323</v>
      </c>
      <c r="D178" s="497">
        <v>79.092650615219995</v>
      </c>
      <c r="E178" s="498">
        <v>1.0679524814370001</v>
      </c>
      <c r="F178" s="496">
        <v>1464.54099023204</v>
      </c>
      <c r="G178" s="497">
        <v>244.09016503867301</v>
      </c>
      <c r="H178" s="499">
        <v>170.59527</v>
      </c>
      <c r="I178" s="496">
        <v>397.94376999999997</v>
      </c>
      <c r="J178" s="497">
        <v>153.85360496132699</v>
      </c>
      <c r="K178" s="500">
        <v>0.27171910697899998</v>
      </c>
    </row>
    <row r="179" spans="1:11" ht="14.4" customHeight="1" thickBot="1" x14ac:dyDescent="0.35">
      <c r="A179" s="518" t="s">
        <v>450</v>
      </c>
      <c r="B179" s="496">
        <v>0</v>
      </c>
      <c r="C179" s="496">
        <v>0</v>
      </c>
      <c r="D179" s="497">
        <v>0</v>
      </c>
      <c r="E179" s="498">
        <v>1</v>
      </c>
      <c r="F179" s="496">
        <v>699.083953987678</v>
      </c>
      <c r="G179" s="497">
        <v>116.51399233127999</v>
      </c>
      <c r="H179" s="499">
        <v>77.717349999999001</v>
      </c>
      <c r="I179" s="496">
        <v>164.78192999999999</v>
      </c>
      <c r="J179" s="497">
        <v>48.267937668720002</v>
      </c>
      <c r="K179" s="500">
        <v>0.235711217601</v>
      </c>
    </row>
    <row r="180" spans="1:11" ht="14.4" customHeight="1" thickBot="1" x14ac:dyDescent="0.35">
      <c r="A180" s="518" t="s">
        <v>451</v>
      </c>
      <c r="B180" s="496">
        <v>0</v>
      </c>
      <c r="C180" s="496">
        <v>0</v>
      </c>
      <c r="D180" s="497">
        <v>0</v>
      </c>
      <c r="E180" s="498">
        <v>1</v>
      </c>
      <c r="F180" s="496">
        <v>765.45703624436203</v>
      </c>
      <c r="G180" s="497">
        <v>127.57617270739399</v>
      </c>
      <c r="H180" s="499">
        <v>92.877919999998994</v>
      </c>
      <c r="I180" s="496">
        <v>233.16184000000001</v>
      </c>
      <c r="J180" s="497">
        <v>105.585667292606</v>
      </c>
      <c r="K180" s="500">
        <v>0.304604738032</v>
      </c>
    </row>
    <row r="181" spans="1:11" ht="14.4" customHeight="1" thickBot="1" x14ac:dyDescent="0.35">
      <c r="A181" s="518" t="s">
        <v>452</v>
      </c>
      <c r="B181" s="496">
        <v>70.635224078606001</v>
      </c>
      <c r="C181" s="496">
        <v>62.384459999999997</v>
      </c>
      <c r="D181" s="497">
        <v>-8.2507640786060001</v>
      </c>
      <c r="E181" s="498">
        <v>0.88319193169900001</v>
      </c>
      <c r="F181" s="496">
        <v>0</v>
      </c>
      <c r="G181" s="497">
        <v>0</v>
      </c>
      <c r="H181" s="499">
        <v>0</v>
      </c>
      <c r="I181" s="496">
        <v>0</v>
      </c>
      <c r="J181" s="497">
        <v>0</v>
      </c>
      <c r="K181" s="507" t="s">
        <v>279</v>
      </c>
    </row>
    <row r="182" spans="1:11" ht="14.4" customHeight="1" thickBot="1" x14ac:dyDescent="0.35">
      <c r="A182" s="518" t="s">
        <v>453</v>
      </c>
      <c r="B182" s="496">
        <v>950</v>
      </c>
      <c r="C182" s="496">
        <v>975.78614000000005</v>
      </c>
      <c r="D182" s="497">
        <v>25.78614</v>
      </c>
      <c r="E182" s="498">
        <v>1.0271433052629999</v>
      </c>
      <c r="F182" s="496">
        <v>0</v>
      </c>
      <c r="G182" s="497">
        <v>0</v>
      </c>
      <c r="H182" s="499">
        <v>0</v>
      </c>
      <c r="I182" s="496">
        <v>0</v>
      </c>
      <c r="J182" s="497">
        <v>0</v>
      </c>
      <c r="K182" s="507" t="s">
        <v>279</v>
      </c>
    </row>
    <row r="183" spans="1:11" ht="14.4" customHeight="1" thickBot="1" x14ac:dyDescent="0.35">
      <c r="A183" s="518" t="s">
        <v>454</v>
      </c>
      <c r="B183" s="496">
        <v>143.30535530617399</v>
      </c>
      <c r="C183" s="496">
        <v>204.86263</v>
      </c>
      <c r="D183" s="497">
        <v>61.557274693825001</v>
      </c>
      <c r="E183" s="498">
        <v>1.429553205198</v>
      </c>
      <c r="F183" s="496">
        <v>0</v>
      </c>
      <c r="G183" s="497">
        <v>0</v>
      </c>
      <c r="H183" s="499">
        <v>0</v>
      </c>
      <c r="I183" s="496">
        <v>0</v>
      </c>
      <c r="J183" s="497">
        <v>0</v>
      </c>
      <c r="K183" s="507" t="s">
        <v>279</v>
      </c>
    </row>
    <row r="184" spans="1:11" ht="14.4" customHeight="1" thickBot="1" x14ac:dyDescent="0.35">
      <c r="A184" s="517" t="s">
        <v>455</v>
      </c>
      <c r="B184" s="501">
        <v>60.158088723169001</v>
      </c>
      <c r="C184" s="501">
        <v>64.118960000000001</v>
      </c>
      <c r="D184" s="502">
        <v>3.9608712768299998</v>
      </c>
      <c r="E184" s="508">
        <v>1.065841042508</v>
      </c>
      <c r="F184" s="501">
        <v>57.427074120293</v>
      </c>
      <c r="G184" s="502">
        <v>9.5711790200479996</v>
      </c>
      <c r="H184" s="504">
        <v>0.96119999999899997</v>
      </c>
      <c r="I184" s="501">
        <v>1.9565999999999999</v>
      </c>
      <c r="J184" s="502">
        <v>-7.6145790200479997</v>
      </c>
      <c r="K184" s="509">
        <v>3.4071037571000003E-2</v>
      </c>
    </row>
    <row r="185" spans="1:11" ht="14.4" customHeight="1" thickBot="1" x14ac:dyDescent="0.35">
      <c r="A185" s="518" t="s">
        <v>456</v>
      </c>
      <c r="B185" s="496">
        <v>60.158088723169001</v>
      </c>
      <c r="C185" s="496">
        <v>64.118960000000001</v>
      </c>
      <c r="D185" s="497">
        <v>3.9608712768299998</v>
      </c>
      <c r="E185" s="498">
        <v>1.065841042508</v>
      </c>
      <c r="F185" s="496">
        <v>57.427074120293</v>
      </c>
      <c r="G185" s="497">
        <v>9.5711790200479996</v>
      </c>
      <c r="H185" s="499">
        <v>0.96119999999899997</v>
      </c>
      <c r="I185" s="496">
        <v>1.9565999999999999</v>
      </c>
      <c r="J185" s="497">
        <v>-7.6145790200479997</v>
      </c>
      <c r="K185" s="500">
        <v>3.4071037571000003E-2</v>
      </c>
    </row>
    <row r="186" spans="1:11" ht="14.4" customHeight="1" thickBot="1" x14ac:dyDescent="0.35">
      <c r="A186" s="517" t="s">
        <v>457</v>
      </c>
      <c r="B186" s="501">
        <v>323300.22884366201</v>
      </c>
      <c r="C186" s="501">
        <v>338314.68638999999</v>
      </c>
      <c r="D186" s="502">
        <v>15014.457546338101</v>
      </c>
      <c r="E186" s="508">
        <v>1.0464412215229999</v>
      </c>
      <c r="F186" s="501">
        <v>393974.79579638201</v>
      </c>
      <c r="G186" s="502">
        <v>65662.465966063595</v>
      </c>
      <c r="H186" s="504">
        <v>29351.605589999901</v>
      </c>
      <c r="I186" s="501">
        <v>57148.452649999999</v>
      </c>
      <c r="J186" s="502">
        <v>-8514.0133160636506</v>
      </c>
      <c r="K186" s="509">
        <v>0.14505611338499999</v>
      </c>
    </row>
    <row r="187" spans="1:11" ht="14.4" customHeight="1" thickBot="1" x14ac:dyDescent="0.35">
      <c r="A187" s="518" t="s">
        <v>458</v>
      </c>
      <c r="B187" s="496">
        <v>143115.12090176801</v>
      </c>
      <c r="C187" s="496">
        <v>142088.40483000001</v>
      </c>
      <c r="D187" s="497">
        <v>-1026.71607176826</v>
      </c>
      <c r="E187" s="498">
        <v>0.99282594274199998</v>
      </c>
      <c r="F187" s="496">
        <v>0</v>
      </c>
      <c r="G187" s="497">
        <v>0</v>
      </c>
      <c r="H187" s="499">
        <v>0</v>
      </c>
      <c r="I187" s="496">
        <v>0</v>
      </c>
      <c r="J187" s="497">
        <v>0</v>
      </c>
      <c r="K187" s="507" t="s">
        <v>279</v>
      </c>
    </row>
    <row r="188" spans="1:11" ht="14.4" customHeight="1" thickBot="1" x14ac:dyDescent="0.35">
      <c r="A188" s="518" t="s">
        <v>459</v>
      </c>
      <c r="B188" s="496">
        <v>180185.10794189401</v>
      </c>
      <c r="C188" s="496">
        <v>196226.28156</v>
      </c>
      <c r="D188" s="497">
        <v>16041.173618106401</v>
      </c>
      <c r="E188" s="498">
        <v>1.089026078799</v>
      </c>
      <c r="F188" s="496">
        <v>393974.79579638201</v>
      </c>
      <c r="G188" s="497">
        <v>65662.465966063595</v>
      </c>
      <c r="H188" s="499">
        <v>29351.605589999901</v>
      </c>
      <c r="I188" s="496">
        <v>57148.452649999999</v>
      </c>
      <c r="J188" s="497">
        <v>-8514.0133160636506</v>
      </c>
      <c r="K188" s="500">
        <v>0.14505611338499999</v>
      </c>
    </row>
    <row r="189" spans="1:11" ht="14.4" customHeight="1" thickBot="1" x14ac:dyDescent="0.35">
      <c r="A189" s="517" t="s">
        <v>460</v>
      </c>
      <c r="B189" s="501">
        <v>0</v>
      </c>
      <c r="C189" s="501">
        <v>15340.83164</v>
      </c>
      <c r="D189" s="502">
        <v>15340.83164</v>
      </c>
      <c r="E189" s="503" t="s">
        <v>279</v>
      </c>
      <c r="F189" s="501">
        <v>0</v>
      </c>
      <c r="G189" s="502">
        <v>0</v>
      </c>
      <c r="H189" s="504">
        <v>5579.4833199999903</v>
      </c>
      <c r="I189" s="501">
        <v>6260.4661499999902</v>
      </c>
      <c r="J189" s="502">
        <v>6260.4661499999902</v>
      </c>
      <c r="K189" s="505" t="s">
        <v>279</v>
      </c>
    </row>
    <row r="190" spans="1:11" ht="14.4" customHeight="1" thickBot="1" x14ac:dyDescent="0.35">
      <c r="A190" s="518" t="s">
        <v>461</v>
      </c>
      <c r="B190" s="496">
        <v>0</v>
      </c>
      <c r="C190" s="496">
        <v>5159.4723700000004</v>
      </c>
      <c r="D190" s="497">
        <v>5159.4723700000004</v>
      </c>
      <c r="E190" s="506" t="s">
        <v>279</v>
      </c>
      <c r="F190" s="496">
        <v>0</v>
      </c>
      <c r="G190" s="497">
        <v>0</v>
      </c>
      <c r="H190" s="499">
        <v>0</v>
      </c>
      <c r="I190" s="496">
        <v>0</v>
      </c>
      <c r="J190" s="497">
        <v>0</v>
      </c>
      <c r="K190" s="507" t="s">
        <v>279</v>
      </c>
    </row>
    <row r="191" spans="1:11" ht="14.4" customHeight="1" thickBot="1" x14ac:dyDescent="0.35">
      <c r="A191" s="518" t="s">
        <v>462</v>
      </c>
      <c r="B191" s="496">
        <v>0</v>
      </c>
      <c r="C191" s="496">
        <v>10181.359270000001</v>
      </c>
      <c r="D191" s="497">
        <v>10181.359270000001</v>
      </c>
      <c r="E191" s="506" t="s">
        <v>279</v>
      </c>
      <c r="F191" s="496">
        <v>0</v>
      </c>
      <c r="G191" s="497">
        <v>0</v>
      </c>
      <c r="H191" s="499">
        <v>5579.4833199999903</v>
      </c>
      <c r="I191" s="496">
        <v>6260.4661499999902</v>
      </c>
      <c r="J191" s="497">
        <v>6260.4661499999902</v>
      </c>
      <c r="K191" s="507" t="s">
        <v>279</v>
      </c>
    </row>
    <row r="192" spans="1:11" ht="14.4" customHeight="1" thickBot="1" x14ac:dyDescent="0.35">
      <c r="A192" s="515" t="s">
        <v>463</v>
      </c>
      <c r="B192" s="496">
        <v>72.392820966146999</v>
      </c>
      <c r="C192" s="496">
        <v>383.20067999999998</v>
      </c>
      <c r="D192" s="497">
        <v>310.80785903385203</v>
      </c>
      <c r="E192" s="498">
        <v>5.2933519496240002</v>
      </c>
      <c r="F192" s="496">
        <v>232.38396894118301</v>
      </c>
      <c r="G192" s="497">
        <v>38.730661490197001</v>
      </c>
      <c r="H192" s="499">
        <v>7.991739999999</v>
      </c>
      <c r="I192" s="496">
        <v>14.12642</v>
      </c>
      <c r="J192" s="497">
        <v>-24.604241490197001</v>
      </c>
      <c r="K192" s="500">
        <v>6.0789133021000002E-2</v>
      </c>
    </row>
    <row r="193" spans="1:11" ht="14.4" customHeight="1" thickBot="1" x14ac:dyDescent="0.35">
      <c r="A193" s="516" t="s">
        <v>464</v>
      </c>
      <c r="B193" s="496">
        <v>0</v>
      </c>
      <c r="C193" s="496">
        <v>249.75</v>
      </c>
      <c r="D193" s="497">
        <v>249.75</v>
      </c>
      <c r="E193" s="506" t="s">
        <v>279</v>
      </c>
      <c r="F193" s="496">
        <v>224.83940859848801</v>
      </c>
      <c r="G193" s="497">
        <v>37.473234766414002</v>
      </c>
      <c r="H193" s="499">
        <v>3</v>
      </c>
      <c r="I193" s="496">
        <v>4.5</v>
      </c>
      <c r="J193" s="497">
        <v>-32.973234766414002</v>
      </c>
      <c r="K193" s="500">
        <v>2.0014284986999999E-2</v>
      </c>
    </row>
    <row r="194" spans="1:11" ht="14.4" customHeight="1" thickBot="1" x14ac:dyDescent="0.35">
      <c r="A194" s="517" t="s">
        <v>465</v>
      </c>
      <c r="B194" s="501">
        <v>0</v>
      </c>
      <c r="C194" s="501">
        <v>249.75</v>
      </c>
      <c r="D194" s="502">
        <v>249.75</v>
      </c>
      <c r="E194" s="503" t="s">
        <v>279</v>
      </c>
      <c r="F194" s="501">
        <v>224.83940859848801</v>
      </c>
      <c r="G194" s="502">
        <v>37.473234766414002</v>
      </c>
      <c r="H194" s="504">
        <v>3</v>
      </c>
      <c r="I194" s="501">
        <v>4.5</v>
      </c>
      <c r="J194" s="502">
        <v>-32.973234766414002</v>
      </c>
      <c r="K194" s="509">
        <v>2.0014284986999999E-2</v>
      </c>
    </row>
    <row r="195" spans="1:11" ht="14.4" customHeight="1" thickBot="1" x14ac:dyDescent="0.35">
      <c r="A195" s="518" t="s">
        <v>466</v>
      </c>
      <c r="B195" s="496">
        <v>0</v>
      </c>
      <c r="C195" s="496">
        <v>249.75</v>
      </c>
      <c r="D195" s="497">
        <v>249.75</v>
      </c>
      <c r="E195" s="506" t="s">
        <v>279</v>
      </c>
      <c r="F195" s="496">
        <v>224.83940859848801</v>
      </c>
      <c r="G195" s="497">
        <v>37.473234766414002</v>
      </c>
      <c r="H195" s="499">
        <v>3</v>
      </c>
      <c r="I195" s="496">
        <v>4.5</v>
      </c>
      <c r="J195" s="497">
        <v>-32.973234766414002</v>
      </c>
      <c r="K195" s="500">
        <v>2.0014284986999999E-2</v>
      </c>
    </row>
    <row r="196" spans="1:11" ht="14.4" customHeight="1" thickBot="1" x14ac:dyDescent="0.35">
      <c r="A196" s="521" t="s">
        <v>467</v>
      </c>
      <c r="B196" s="501">
        <v>72.392820966146999</v>
      </c>
      <c r="C196" s="501">
        <v>133.45068000000001</v>
      </c>
      <c r="D196" s="502">
        <v>61.057859033851997</v>
      </c>
      <c r="E196" s="508">
        <v>1.843424226587</v>
      </c>
      <c r="F196" s="501">
        <v>7.5445603426950001</v>
      </c>
      <c r="G196" s="502">
        <v>1.257426723782</v>
      </c>
      <c r="H196" s="504">
        <v>4.991739999999</v>
      </c>
      <c r="I196" s="501">
        <v>9.6264199999999995</v>
      </c>
      <c r="J196" s="502">
        <v>8.3689932762169992</v>
      </c>
      <c r="K196" s="509">
        <v>1.2759418127419999</v>
      </c>
    </row>
    <row r="197" spans="1:11" ht="14.4" customHeight="1" thickBot="1" x14ac:dyDescent="0.35">
      <c r="A197" s="517" t="s">
        <v>468</v>
      </c>
      <c r="B197" s="501">
        <v>0</v>
      </c>
      <c r="C197" s="501">
        <v>2.6520000000000001</v>
      </c>
      <c r="D197" s="502">
        <v>2.6520000000000001</v>
      </c>
      <c r="E197" s="503" t="s">
        <v>303</v>
      </c>
      <c r="F197" s="501">
        <v>0</v>
      </c>
      <c r="G197" s="502">
        <v>0</v>
      </c>
      <c r="H197" s="504">
        <v>0</v>
      </c>
      <c r="I197" s="501">
        <v>0</v>
      </c>
      <c r="J197" s="502">
        <v>0</v>
      </c>
      <c r="K197" s="509">
        <v>2</v>
      </c>
    </row>
    <row r="198" spans="1:11" ht="14.4" customHeight="1" thickBot="1" x14ac:dyDescent="0.35">
      <c r="A198" s="518" t="s">
        <v>469</v>
      </c>
      <c r="B198" s="496">
        <v>0</v>
      </c>
      <c r="C198" s="496">
        <v>2.6520000000000001</v>
      </c>
      <c r="D198" s="497">
        <v>2.6520000000000001</v>
      </c>
      <c r="E198" s="506" t="s">
        <v>303</v>
      </c>
      <c r="F198" s="496">
        <v>0</v>
      </c>
      <c r="G198" s="497">
        <v>0</v>
      </c>
      <c r="H198" s="499">
        <v>0</v>
      </c>
      <c r="I198" s="496">
        <v>0</v>
      </c>
      <c r="J198" s="497">
        <v>0</v>
      </c>
      <c r="K198" s="500">
        <v>2</v>
      </c>
    </row>
    <row r="199" spans="1:11" ht="14.4" customHeight="1" thickBot="1" x14ac:dyDescent="0.35">
      <c r="A199" s="517" t="s">
        <v>470</v>
      </c>
      <c r="B199" s="501">
        <v>0</v>
      </c>
      <c r="C199" s="501">
        <v>5.1267300000000002</v>
      </c>
      <c r="D199" s="502">
        <v>5.1267300000000002</v>
      </c>
      <c r="E199" s="503" t="s">
        <v>279</v>
      </c>
      <c r="F199" s="501">
        <v>-7.29827638E-4</v>
      </c>
      <c r="G199" s="502">
        <v>-1.21637939E-4</v>
      </c>
      <c r="H199" s="504">
        <v>9.9999999999999805E-6</v>
      </c>
      <c r="I199" s="501">
        <v>9.9999999999999805E-6</v>
      </c>
      <c r="J199" s="502">
        <v>1.31637939E-4</v>
      </c>
      <c r="K199" s="509">
        <v>-1.3701865299000001E-2</v>
      </c>
    </row>
    <row r="200" spans="1:11" ht="14.4" customHeight="1" thickBot="1" x14ac:dyDescent="0.35">
      <c r="A200" s="518" t="s">
        <v>471</v>
      </c>
      <c r="B200" s="496">
        <v>0</v>
      </c>
      <c r="C200" s="496">
        <v>-2.6999999900000001E-4</v>
      </c>
      <c r="D200" s="497">
        <v>-2.6999999900000001E-4</v>
      </c>
      <c r="E200" s="506" t="s">
        <v>279</v>
      </c>
      <c r="F200" s="496">
        <v>-7.29827638E-4</v>
      </c>
      <c r="G200" s="497">
        <v>-1.21637939E-4</v>
      </c>
      <c r="H200" s="499">
        <v>9.9999999999999805E-6</v>
      </c>
      <c r="I200" s="496">
        <v>9.9999999999999805E-6</v>
      </c>
      <c r="J200" s="497">
        <v>1.31637939E-4</v>
      </c>
      <c r="K200" s="500">
        <v>-1.3701865299000001E-2</v>
      </c>
    </row>
    <row r="201" spans="1:11" ht="14.4" customHeight="1" thickBot="1" x14ac:dyDescent="0.35">
      <c r="A201" s="518" t="s">
        <v>472</v>
      </c>
      <c r="B201" s="496">
        <v>0</v>
      </c>
      <c r="C201" s="496">
        <v>5.1269999999999998</v>
      </c>
      <c r="D201" s="497">
        <v>5.1269999999999998</v>
      </c>
      <c r="E201" s="506" t="s">
        <v>279</v>
      </c>
      <c r="F201" s="496">
        <v>0</v>
      </c>
      <c r="G201" s="497">
        <v>0</v>
      </c>
      <c r="H201" s="499">
        <v>0</v>
      </c>
      <c r="I201" s="496">
        <v>0</v>
      </c>
      <c r="J201" s="497">
        <v>0</v>
      </c>
      <c r="K201" s="507" t="s">
        <v>279</v>
      </c>
    </row>
    <row r="202" spans="1:11" ht="14.4" customHeight="1" thickBot="1" x14ac:dyDescent="0.35">
      <c r="A202" s="517" t="s">
        <v>473</v>
      </c>
      <c r="B202" s="501">
        <v>72.392820966146999</v>
      </c>
      <c r="C202" s="501">
        <v>125.67195</v>
      </c>
      <c r="D202" s="502">
        <v>53.279129033852001</v>
      </c>
      <c r="E202" s="508">
        <v>1.735972549802</v>
      </c>
      <c r="F202" s="501">
        <v>7.5452901703339998</v>
      </c>
      <c r="G202" s="502">
        <v>1.257548361722</v>
      </c>
      <c r="H202" s="504">
        <v>4.9917299999990004</v>
      </c>
      <c r="I202" s="501">
        <v>9.6264099999999999</v>
      </c>
      <c r="J202" s="502">
        <v>8.368861638277</v>
      </c>
      <c r="K202" s="509">
        <v>1.275817070342</v>
      </c>
    </row>
    <row r="203" spans="1:11" ht="14.4" customHeight="1" thickBot="1" x14ac:dyDescent="0.35">
      <c r="A203" s="518" t="s">
        <v>474</v>
      </c>
      <c r="B203" s="496">
        <v>0.14662901010400001</v>
      </c>
      <c r="C203" s="496">
        <v>0.1333</v>
      </c>
      <c r="D203" s="497">
        <v>-1.3329010104E-2</v>
      </c>
      <c r="E203" s="498">
        <v>0.90909704638199995</v>
      </c>
      <c r="F203" s="496">
        <v>0.37356609647900002</v>
      </c>
      <c r="G203" s="497">
        <v>6.2261016079000003E-2</v>
      </c>
      <c r="H203" s="499">
        <v>0</v>
      </c>
      <c r="I203" s="496">
        <v>0</v>
      </c>
      <c r="J203" s="497">
        <v>-6.2261016079000003E-2</v>
      </c>
      <c r="K203" s="500">
        <v>0</v>
      </c>
    </row>
    <row r="204" spans="1:11" ht="14.4" customHeight="1" thickBot="1" x14ac:dyDescent="0.35">
      <c r="A204" s="518" t="s">
        <v>475</v>
      </c>
      <c r="B204" s="496">
        <v>68.485512953756</v>
      </c>
      <c r="C204" s="496">
        <v>120.28928000000001</v>
      </c>
      <c r="D204" s="497">
        <v>51.803767046243003</v>
      </c>
      <c r="E204" s="498">
        <v>1.7564193478579999</v>
      </c>
      <c r="F204" s="496">
        <v>0</v>
      </c>
      <c r="G204" s="497">
        <v>0</v>
      </c>
      <c r="H204" s="499">
        <v>4.4627999999989996</v>
      </c>
      <c r="I204" s="496">
        <v>8.5950299999999995</v>
      </c>
      <c r="J204" s="497">
        <v>8.5950299999999995</v>
      </c>
      <c r="K204" s="507" t="s">
        <v>279</v>
      </c>
    </row>
    <row r="205" spans="1:11" ht="14.4" customHeight="1" thickBot="1" x14ac:dyDescent="0.35">
      <c r="A205" s="518" t="s">
        <v>476</v>
      </c>
      <c r="B205" s="496">
        <v>3.760679002287</v>
      </c>
      <c r="C205" s="496">
        <v>5.2493699999999999</v>
      </c>
      <c r="D205" s="497">
        <v>1.488690997712</v>
      </c>
      <c r="E205" s="498">
        <v>1.3958569707240001</v>
      </c>
      <c r="F205" s="496">
        <v>7.1717240738539996</v>
      </c>
      <c r="G205" s="497">
        <v>1.1952873456419999</v>
      </c>
      <c r="H205" s="499">
        <v>0.52892999999900003</v>
      </c>
      <c r="I205" s="496">
        <v>1.03138</v>
      </c>
      <c r="J205" s="497">
        <v>-0.16390734564199999</v>
      </c>
      <c r="K205" s="500">
        <v>0.14381200243799999</v>
      </c>
    </row>
    <row r="206" spans="1:11" ht="14.4" customHeight="1" thickBot="1" x14ac:dyDescent="0.35">
      <c r="A206" s="514" t="s">
        <v>477</v>
      </c>
      <c r="B206" s="496">
        <v>11408.678998547</v>
      </c>
      <c r="C206" s="496">
        <v>11976.46925</v>
      </c>
      <c r="D206" s="497">
        <v>567.79025145295998</v>
      </c>
      <c r="E206" s="498">
        <v>1.0497682730419999</v>
      </c>
      <c r="F206" s="496">
        <v>0</v>
      </c>
      <c r="G206" s="497">
        <v>0</v>
      </c>
      <c r="H206" s="499">
        <v>1091.7820899999999</v>
      </c>
      <c r="I206" s="496">
        <v>2056.6055500000002</v>
      </c>
      <c r="J206" s="497">
        <v>2056.6055500000002</v>
      </c>
      <c r="K206" s="507" t="s">
        <v>303</v>
      </c>
    </row>
    <row r="207" spans="1:11" ht="14.4" customHeight="1" thickBot="1" x14ac:dyDescent="0.35">
      <c r="A207" s="519" t="s">
        <v>478</v>
      </c>
      <c r="B207" s="501">
        <v>11408.678998547</v>
      </c>
      <c r="C207" s="501">
        <v>11976.46925</v>
      </c>
      <c r="D207" s="502">
        <v>567.79025145295998</v>
      </c>
      <c r="E207" s="508">
        <v>1.0497682730419999</v>
      </c>
      <c r="F207" s="501">
        <v>0</v>
      </c>
      <c r="G207" s="502">
        <v>0</v>
      </c>
      <c r="H207" s="504">
        <v>1091.7820899999999</v>
      </c>
      <c r="I207" s="501">
        <v>2056.6055500000002</v>
      </c>
      <c r="J207" s="502">
        <v>2056.6055500000002</v>
      </c>
      <c r="K207" s="505" t="s">
        <v>303</v>
      </c>
    </row>
    <row r="208" spans="1:11" ht="14.4" customHeight="1" thickBot="1" x14ac:dyDescent="0.35">
      <c r="A208" s="521" t="s">
        <v>54</v>
      </c>
      <c r="B208" s="501">
        <v>11408.678998547</v>
      </c>
      <c r="C208" s="501">
        <v>11976.46925</v>
      </c>
      <c r="D208" s="502">
        <v>567.79025145295998</v>
      </c>
      <c r="E208" s="508">
        <v>1.0497682730419999</v>
      </c>
      <c r="F208" s="501">
        <v>0</v>
      </c>
      <c r="G208" s="502">
        <v>0</v>
      </c>
      <c r="H208" s="504">
        <v>1091.7820899999999</v>
      </c>
      <c r="I208" s="501">
        <v>2056.6055500000002</v>
      </c>
      <c r="J208" s="502">
        <v>2056.6055500000002</v>
      </c>
      <c r="K208" s="505" t="s">
        <v>303</v>
      </c>
    </row>
    <row r="209" spans="1:11" ht="14.4" customHeight="1" thickBot="1" x14ac:dyDescent="0.35">
      <c r="A209" s="520" t="s">
        <v>479</v>
      </c>
      <c r="B209" s="496">
        <v>0</v>
      </c>
      <c r="C209" s="496">
        <v>73.912130000000005</v>
      </c>
      <c r="D209" s="497">
        <v>73.912130000000005</v>
      </c>
      <c r="E209" s="506" t="s">
        <v>303</v>
      </c>
      <c r="F209" s="496">
        <v>0</v>
      </c>
      <c r="G209" s="497">
        <v>0</v>
      </c>
      <c r="H209" s="499">
        <v>16.34684</v>
      </c>
      <c r="I209" s="496">
        <v>26.870979999999999</v>
      </c>
      <c r="J209" s="497">
        <v>26.870979999999999</v>
      </c>
      <c r="K209" s="507" t="s">
        <v>303</v>
      </c>
    </row>
    <row r="210" spans="1:11" ht="14.4" customHeight="1" thickBot="1" x14ac:dyDescent="0.35">
      <c r="A210" s="518" t="s">
        <v>480</v>
      </c>
      <c r="B210" s="496">
        <v>0</v>
      </c>
      <c r="C210" s="496">
        <v>73.912130000000005</v>
      </c>
      <c r="D210" s="497">
        <v>73.912130000000005</v>
      </c>
      <c r="E210" s="506" t="s">
        <v>303</v>
      </c>
      <c r="F210" s="496">
        <v>0</v>
      </c>
      <c r="G210" s="497">
        <v>0</v>
      </c>
      <c r="H210" s="499">
        <v>16.34684</v>
      </c>
      <c r="I210" s="496">
        <v>26.870979999999999</v>
      </c>
      <c r="J210" s="497">
        <v>26.870979999999999</v>
      </c>
      <c r="K210" s="507" t="s">
        <v>303</v>
      </c>
    </row>
    <row r="211" spans="1:11" ht="14.4" customHeight="1" thickBot="1" x14ac:dyDescent="0.35">
      <c r="A211" s="517" t="s">
        <v>481</v>
      </c>
      <c r="B211" s="501">
        <v>102.282672701623</v>
      </c>
      <c r="C211" s="501">
        <v>90.953000000000003</v>
      </c>
      <c r="D211" s="502">
        <v>-11.329672701623</v>
      </c>
      <c r="E211" s="508">
        <v>0.88923174959700002</v>
      </c>
      <c r="F211" s="501">
        <v>0</v>
      </c>
      <c r="G211" s="502">
        <v>0</v>
      </c>
      <c r="H211" s="504">
        <v>2.8875000000000002</v>
      </c>
      <c r="I211" s="501">
        <v>4.1624999999999996</v>
      </c>
      <c r="J211" s="502">
        <v>4.1624999999999996</v>
      </c>
      <c r="K211" s="505" t="s">
        <v>303</v>
      </c>
    </row>
    <row r="212" spans="1:11" ht="14.4" customHeight="1" thickBot="1" x14ac:dyDescent="0.35">
      <c r="A212" s="518" t="s">
        <v>482</v>
      </c>
      <c r="B212" s="496">
        <v>102.282672701623</v>
      </c>
      <c r="C212" s="496">
        <v>90.953000000000003</v>
      </c>
      <c r="D212" s="497">
        <v>-11.329672701623</v>
      </c>
      <c r="E212" s="498">
        <v>0.88923174959700002</v>
      </c>
      <c r="F212" s="496">
        <v>0</v>
      </c>
      <c r="G212" s="497">
        <v>0</v>
      </c>
      <c r="H212" s="499">
        <v>2.8875000000000002</v>
      </c>
      <c r="I212" s="496">
        <v>4.1624999999999996</v>
      </c>
      <c r="J212" s="497">
        <v>4.1624999999999996</v>
      </c>
      <c r="K212" s="507" t="s">
        <v>303</v>
      </c>
    </row>
    <row r="213" spans="1:11" ht="14.4" customHeight="1" thickBot="1" x14ac:dyDescent="0.35">
      <c r="A213" s="517" t="s">
        <v>483</v>
      </c>
      <c r="B213" s="501">
        <v>249.145659687989</v>
      </c>
      <c r="C213" s="501">
        <v>143.51254</v>
      </c>
      <c r="D213" s="502">
        <v>-105.63311968798899</v>
      </c>
      <c r="E213" s="508">
        <v>0.57601862372199997</v>
      </c>
      <c r="F213" s="501">
        <v>0</v>
      </c>
      <c r="G213" s="502">
        <v>0</v>
      </c>
      <c r="H213" s="504">
        <v>12.966699999999999</v>
      </c>
      <c r="I213" s="501">
        <v>25.478300000000001</v>
      </c>
      <c r="J213" s="502">
        <v>25.478300000000001</v>
      </c>
      <c r="K213" s="505" t="s">
        <v>303</v>
      </c>
    </row>
    <row r="214" spans="1:11" ht="14.4" customHeight="1" thickBot="1" x14ac:dyDescent="0.35">
      <c r="A214" s="518" t="s">
        <v>484</v>
      </c>
      <c r="B214" s="496">
        <v>25.686331204386999</v>
      </c>
      <c r="C214" s="496">
        <v>56.603999999999999</v>
      </c>
      <c r="D214" s="497">
        <v>30.917668795611998</v>
      </c>
      <c r="E214" s="498">
        <v>2.2036623116620002</v>
      </c>
      <c r="F214" s="496">
        <v>0</v>
      </c>
      <c r="G214" s="497">
        <v>0</v>
      </c>
      <c r="H214" s="499">
        <v>3.1680000000000001</v>
      </c>
      <c r="I214" s="496">
        <v>12.54</v>
      </c>
      <c r="J214" s="497">
        <v>12.54</v>
      </c>
      <c r="K214" s="507" t="s">
        <v>303</v>
      </c>
    </row>
    <row r="215" spans="1:11" ht="14.4" customHeight="1" thickBot="1" x14ac:dyDescent="0.35">
      <c r="A215" s="518" t="s">
        <v>485</v>
      </c>
      <c r="B215" s="496">
        <v>215.24951365728299</v>
      </c>
      <c r="C215" s="496">
        <v>76.792000000000002</v>
      </c>
      <c r="D215" s="497">
        <v>-138.45751365728299</v>
      </c>
      <c r="E215" s="498">
        <v>0.356758065071</v>
      </c>
      <c r="F215" s="496">
        <v>0</v>
      </c>
      <c r="G215" s="497">
        <v>0</v>
      </c>
      <c r="H215" s="499">
        <v>7.4466999999999999</v>
      </c>
      <c r="I215" s="496">
        <v>10.145300000000001</v>
      </c>
      <c r="J215" s="497">
        <v>10.145300000000001</v>
      </c>
      <c r="K215" s="507" t="s">
        <v>303</v>
      </c>
    </row>
    <row r="216" spans="1:11" ht="14.4" customHeight="1" thickBot="1" x14ac:dyDescent="0.35">
      <c r="A216" s="518" t="s">
        <v>486</v>
      </c>
      <c r="B216" s="496">
        <v>8.2098148263180004</v>
      </c>
      <c r="C216" s="496">
        <v>10.116540000000001</v>
      </c>
      <c r="D216" s="497">
        <v>1.906725173681</v>
      </c>
      <c r="E216" s="498">
        <v>1.2322494738330001</v>
      </c>
      <c r="F216" s="496">
        <v>0</v>
      </c>
      <c r="G216" s="497">
        <v>0</v>
      </c>
      <c r="H216" s="499">
        <v>2.3519999999999999</v>
      </c>
      <c r="I216" s="496">
        <v>2.7930000000000001</v>
      </c>
      <c r="J216" s="497">
        <v>2.7930000000000001</v>
      </c>
      <c r="K216" s="507" t="s">
        <v>303</v>
      </c>
    </row>
    <row r="217" spans="1:11" ht="14.4" customHeight="1" thickBot="1" x14ac:dyDescent="0.35">
      <c r="A217" s="517" t="s">
        <v>487</v>
      </c>
      <c r="B217" s="501">
        <v>282.47118106729198</v>
      </c>
      <c r="C217" s="501">
        <v>298.34971999999999</v>
      </c>
      <c r="D217" s="502">
        <v>15.878538932708</v>
      </c>
      <c r="E217" s="508">
        <v>1.056212951964</v>
      </c>
      <c r="F217" s="501">
        <v>0</v>
      </c>
      <c r="G217" s="502">
        <v>0</v>
      </c>
      <c r="H217" s="504">
        <v>24.700030000000002</v>
      </c>
      <c r="I217" s="501">
        <v>53.690440000000002</v>
      </c>
      <c r="J217" s="502">
        <v>53.690440000000002</v>
      </c>
      <c r="K217" s="505" t="s">
        <v>303</v>
      </c>
    </row>
    <row r="218" spans="1:11" ht="14.4" customHeight="1" thickBot="1" x14ac:dyDescent="0.35">
      <c r="A218" s="518" t="s">
        <v>488</v>
      </c>
      <c r="B218" s="496">
        <v>282.47118106729198</v>
      </c>
      <c r="C218" s="496">
        <v>298.34971999999999</v>
      </c>
      <c r="D218" s="497">
        <v>15.878538932708</v>
      </c>
      <c r="E218" s="498">
        <v>1.056212951964</v>
      </c>
      <c r="F218" s="496">
        <v>0</v>
      </c>
      <c r="G218" s="497">
        <v>0</v>
      </c>
      <c r="H218" s="499">
        <v>24.700030000000002</v>
      </c>
      <c r="I218" s="496">
        <v>53.690440000000002</v>
      </c>
      <c r="J218" s="497">
        <v>53.690440000000002</v>
      </c>
      <c r="K218" s="507" t="s">
        <v>303</v>
      </c>
    </row>
    <row r="219" spans="1:11" ht="14.4" customHeight="1" thickBot="1" x14ac:dyDescent="0.35">
      <c r="A219" s="517" t="s">
        <v>489</v>
      </c>
      <c r="B219" s="501">
        <v>0</v>
      </c>
      <c r="C219" s="501">
        <v>3.077</v>
      </c>
      <c r="D219" s="502">
        <v>3.077</v>
      </c>
      <c r="E219" s="503" t="s">
        <v>303</v>
      </c>
      <c r="F219" s="501">
        <v>0</v>
      </c>
      <c r="G219" s="502">
        <v>0</v>
      </c>
      <c r="H219" s="504">
        <v>1</v>
      </c>
      <c r="I219" s="501">
        <v>2</v>
      </c>
      <c r="J219" s="502">
        <v>2</v>
      </c>
      <c r="K219" s="505" t="s">
        <v>303</v>
      </c>
    </row>
    <row r="220" spans="1:11" ht="14.4" customHeight="1" thickBot="1" x14ac:dyDescent="0.35">
      <c r="A220" s="518" t="s">
        <v>490</v>
      </c>
      <c r="B220" s="496">
        <v>0</v>
      </c>
      <c r="C220" s="496">
        <v>3.077</v>
      </c>
      <c r="D220" s="497">
        <v>3.077</v>
      </c>
      <c r="E220" s="506" t="s">
        <v>303</v>
      </c>
      <c r="F220" s="496">
        <v>0</v>
      </c>
      <c r="G220" s="497">
        <v>0</v>
      </c>
      <c r="H220" s="499">
        <v>1</v>
      </c>
      <c r="I220" s="496">
        <v>2</v>
      </c>
      <c r="J220" s="497">
        <v>2</v>
      </c>
      <c r="K220" s="507" t="s">
        <v>303</v>
      </c>
    </row>
    <row r="221" spans="1:11" ht="14.4" customHeight="1" thickBot="1" x14ac:dyDescent="0.35">
      <c r="A221" s="517" t="s">
        <v>491</v>
      </c>
      <c r="B221" s="501">
        <v>2351.4360831200402</v>
      </c>
      <c r="C221" s="501">
        <v>1969.4482599999999</v>
      </c>
      <c r="D221" s="502">
        <v>-381.98782312003999</v>
      </c>
      <c r="E221" s="508">
        <v>0.837551262455</v>
      </c>
      <c r="F221" s="501">
        <v>0</v>
      </c>
      <c r="G221" s="502">
        <v>0</v>
      </c>
      <c r="H221" s="504">
        <v>189.59162000000001</v>
      </c>
      <c r="I221" s="501">
        <v>422.83096</v>
      </c>
      <c r="J221" s="502">
        <v>422.83096</v>
      </c>
      <c r="K221" s="505" t="s">
        <v>303</v>
      </c>
    </row>
    <row r="222" spans="1:11" ht="14.4" customHeight="1" thickBot="1" x14ac:dyDescent="0.35">
      <c r="A222" s="518" t="s">
        <v>492</v>
      </c>
      <c r="B222" s="496">
        <v>2351.4360831200402</v>
      </c>
      <c r="C222" s="496">
        <v>1969.4482599999999</v>
      </c>
      <c r="D222" s="497">
        <v>-381.98782312003999</v>
      </c>
      <c r="E222" s="498">
        <v>0.837551262455</v>
      </c>
      <c r="F222" s="496">
        <v>0</v>
      </c>
      <c r="G222" s="497">
        <v>0</v>
      </c>
      <c r="H222" s="499">
        <v>189.59162000000001</v>
      </c>
      <c r="I222" s="496">
        <v>422.83096</v>
      </c>
      <c r="J222" s="497">
        <v>422.83096</v>
      </c>
      <c r="K222" s="507" t="s">
        <v>303</v>
      </c>
    </row>
    <row r="223" spans="1:11" ht="14.4" customHeight="1" thickBot="1" x14ac:dyDescent="0.35">
      <c r="A223" s="517" t="s">
        <v>493</v>
      </c>
      <c r="B223" s="501">
        <v>8423.3434019700999</v>
      </c>
      <c r="C223" s="501">
        <v>9397.2165999999997</v>
      </c>
      <c r="D223" s="502">
        <v>973.87319802990498</v>
      </c>
      <c r="E223" s="508">
        <v>1.1156159913649999</v>
      </c>
      <c r="F223" s="501">
        <v>0</v>
      </c>
      <c r="G223" s="502">
        <v>0</v>
      </c>
      <c r="H223" s="504">
        <v>844.2894</v>
      </c>
      <c r="I223" s="501">
        <v>1521.5723700000001</v>
      </c>
      <c r="J223" s="502">
        <v>1521.5723700000001</v>
      </c>
      <c r="K223" s="505" t="s">
        <v>303</v>
      </c>
    </row>
    <row r="224" spans="1:11" ht="14.4" customHeight="1" thickBot="1" x14ac:dyDescent="0.35">
      <c r="A224" s="518" t="s">
        <v>494</v>
      </c>
      <c r="B224" s="496">
        <v>8423.3434019700999</v>
      </c>
      <c r="C224" s="496">
        <v>9397.2165999999997</v>
      </c>
      <c r="D224" s="497">
        <v>973.87319802990498</v>
      </c>
      <c r="E224" s="498">
        <v>1.1156159913649999</v>
      </c>
      <c r="F224" s="496">
        <v>0</v>
      </c>
      <c r="G224" s="497">
        <v>0</v>
      </c>
      <c r="H224" s="499">
        <v>844.2894</v>
      </c>
      <c r="I224" s="496">
        <v>1521.5723700000001</v>
      </c>
      <c r="J224" s="497">
        <v>1521.5723700000001</v>
      </c>
      <c r="K224" s="507" t="s">
        <v>303</v>
      </c>
    </row>
    <row r="225" spans="1:11" ht="14.4" customHeight="1" thickBot="1" x14ac:dyDescent="0.35">
      <c r="A225" s="514" t="s">
        <v>495</v>
      </c>
      <c r="B225" s="496">
        <v>0</v>
      </c>
      <c r="C225" s="496">
        <v>8521.5383000000002</v>
      </c>
      <c r="D225" s="497">
        <v>8521.5383000000002</v>
      </c>
      <c r="E225" s="506" t="s">
        <v>279</v>
      </c>
      <c r="F225" s="496">
        <v>0</v>
      </c>
      <c r="G225" s="497">
        <v>0</v>
      </c>
      <c r="H225" s="499">
        <v>858.41980999999998</v>
      </c>
      <c r="I225" s="496">
        <v>1253.2743399999999</v>
      </c>
      <c r="J225" s="497">
        <v>1253.2743399999999</v>
      </c>
      <c r="K225" s="507" t="s">
        <v>303</v>
      </c>
    </row>
    <row r="226" spans="1:11" ht="14.4" customHeight="1" thickBot="1" x14ac:dyDescent="0.35">
      <c r="A226" s="519" t="s">
        <v>496</v>
      </c>
      <c r="B226" s="501">
        <v>0</v>
      </c>
      <c r="C226" s="501">
        <v>8521.5383000000002</v>
      </c>
      <c r="D226" s="502">
        <v>8521.5383000000002</v>
      </c>
      <c r="E226" s="503" t="s">
        <v>279</v>
      </c>
      <c r="F226" s="501">
        <v>0</v>
      </c>
      <c r="G226" s="502">
        <v>0</v>
      </c>
      <c r="H226" s="504">
        <v>858.41980999999998</v>
      </c>
      <c r="I226" s="501">
        <v>1253.2743399999999</v>
      </c>
      <c r="J226" s="502">
        <v>1253.2743399999999</v>
      </c>
      <c r="K226" s="505" t="s">
        <v>303</v>
      </c>
    </row>
    <row r="227" spans="1:11" ht="14.4" customHeight="1" thickBot="1" x14ac:dyDescent="0.35">
      <c r="A227" s="521" t="s">
        <v>497</v>
      </c>
      <c r="B227" s="501">
        <v>0</v>
      </c>
      <c r="C227" s="501">
        <v>8521.5383000000002</v>
      </c>
      <c r="D227" s="502">
        <v>8521.5383000000002</v>
      </c>
      <c r="E227" s="503" t="s">
        <v>279</v>
      </c>
      <c r="F227" s="501">
        <v>0</v>
      </c>
      <c r="G227" s="502">
        <v>0</v>
      </c>
      <c r="H227" s="504">
        <v>858.41980999999998</v>
      </c>
      <c r="I227" s="501">
        <v>1253.2743399999999</v>
      </c>
      <c r="J227" s="502">
        <v>1253.2743399999999</v>
      </c>
      <c r="K227" s="505" t="s">
        <v>303</v>
      </c>
    </row>
    <row r="228" spans="1:11" ht="14.4" customHeight="1" thickBot="1" x14ac:dyDescent="0.35">
      <c r="A228" s="517" t="s">
        <v>498</v>
      </c>
      <c r="B228" s="501">
        <v>0</v>
      </c>
      <c r="C228" s="501">
        <v>8521.5383000000002</v>
      </c>
      <c r="D228" s="502">
        <v>8521.5383000000002</v>
      </c>
      <c r="E228" s="503" t="s">
        <v>303</v>
      </c>
      <c r="F228" s="501">
        <v>0</v>
      </c>
      <c r="G228" s="502">
        <v>0</v>
      </c>
      <c r="H228" s="504">
        <v>858.41980999999998</v>
      </c>
      <c r="I228" s="501">
        <v>1253.2743399999999</v>
      </c>
      <c r="J228" s="502">
        <v>1253.2743399999999</v>
      </c>
      <c r="K228" s="505" t="s">
        <v>303</v>
      </c>
    </row>
    <row r="229" spans="1:11" ht="14.4" customHeight="1" thickBot="1" x14ac:dyDescent="0.35">
      <c r="A229" s="518" t="s">
        <v>499</v>
      </c>
      <c r="B229" s="496">
        <v>0</v>
      </c>
      <c r="C229" s="496">
        <v>5166.6405800000002</v>
      </c>
      <c r="D229" s="497">
        <v>5166.6405800000002</v>
      </c>
      <c r="E229" s="506" t="s">
        <v>303</v>
      </c>
      <c r="F229" s="496">
        <v>0</v>
      </c>
      <c r="G229" s="497">
        <v>0</v>
      </c>
      <c r="H229" s="499">
        <v>451.55101000000002</v>
      </c>
      <c r="I229" s="496">
        <v>883.41394000000003</v>
      </c>
      <c r="J229" s="497">
        <v>883.41394000000003</v>
      </c>
      <c r="K229" s="507" t="s">
        <v>303</v>
      </c>
    </row>
    <row r="230" spans="1:11" ht="14.4" customHeight="1" thickBot="1" x14ac:dyDescent="0.35">
      <c r="A230" s="518" t="s">
        <v>500</v>
      </c>
      <c r="B230" s="496">
        <v>0</v>
      </c>
      <c r="C230" s="496">
        <v>69.500540000000001</v>
      </c>
      <c r="D230" s="497">
        <v>69.500540000000001</v>
      </c>
      <c r="E230" s="506" t="s">
        <v>303</v>
      </c>
      <c r="F230" s="496">
        <v>0</v>
      </c>
      <c r="G230" s="497">
        <v>0</v>
      </c>
      <c r="H230" s="499">
        <v>0</v>
      </c>
      <c r="I230" s="496">
        <v>0</v>
      </c>
      <c r="J230" s="497">
        <v>0</v>
      </c>
      <c r="K230" s="500">
        <v>2</v>
      </c>
    </row>
    <row r="231" spans="1:11" ht="14.4" customHeight="1" thickBot="1" x14ac:dyDescent="0.35">
      <c r="A231" s="518" t="s">
        <v>501</v>
      </c>
      <c r="B231" s="496">
        <v>0</v>
      </c>
      <c r="C231" s="496">
        <v>3285.3971799999999</v>
      </c>
      <c r="D231" s="497">
        <v>3285.3971799999999</v>
      </c>
      <c r="E231" s="506" t="s">
        <v>303</v>
      </c>
      <c r="F231" s="496">
        <v>0</v>
      </c>
      <c r="G231" s="497">
        <v>0</v>
      </c>
      <c r="H231" s="499">
        <v>406.86880000000002</v>
      </c>
      <c r="I231" s="496">
        <v>369.86040000000003</v>
      </c>
      <c r="J231" s="497">
        <v>369.86040000000003</v>
      </c>
      <c r="K231" s="507" t="s">
        <v>303</v>
      </c>
    </row>
    <row r="232" spans="1:11" ht="14.4" customHeight="1" thickBot="1" x14ac:dyDescent="0.35">
      <c r="A232" s="522"/>
      <c r="B232" s="496">
        <v>120541.898276583</v>
      </c>
      <c r="C232" s="496">
        <v>143000.36575</v>
      </c>
      <c r="D232" s="497">
        <v>22458.467473417099</v>
      </c>
      <c r="E232" s="498">
        <v>1.1863125419</v>
      </c>
      <c r="F232" s="496">
        <v>185561.33317699001</v>
      </c>
      <c r="G232" s="497">
        <v>30926.8888628317</v>
      </c>
      <c r="H232" s="499">
        <v>17029.715559999899</v>
      </c>
      <c r="I232" s="496">
        <v>28861.5500599999</v>
      </c>
      <c r="J232" s="497">
        <v>-2065.33880283184</v>
      </c>
      <c r="K232" s="500">
        <v>0.155536444828</v>
      </c>
    </row>
    <row r="233" spans="1:11" ht="14.4" customHeight="1" thickBot="1" x14ac:dyDescent="0.35">
      <c r="A233" s="523" t="s">
        <v>66</v>
      </c>
      <c r="B233" s="510">
        <v>120541.898276583</v>
      </c>
      <c r="C233" s="510">
        <v>143000.36575</v>
      </c>
      <c r="D233" s="511">
        <v>22458.467473417099</v>
      </c>
      <c r="E233" s="512" t="s">
        <v>279</v>
      </c>
      <c r="F233" s="510">
        <v>185561.33317699001</v>
      </c>
      <c r="G233" s="511">
        <v>30926.8888628317</v>
      </c>
      <c r="H233" s="510">
        <v>17029.715559999899</v>
      </c>
      <c r="I233" s="510">
        <v>28861.5500599999</v>
      </c>
      <c r="J233" s="511">
        <v>-2065.33880283184</v>
      </c>
      <c r="K233" s="513">
        <v>0.155536444828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37" customWidth="1"/>
    <col min="2" max="2" width="61.109375" style="237" customWidth="1"/>
    <col min="3" max="3" width="9.5546875" style="157" hidden="1" customWidth="1" outlineLevel="1"/>
    <col min="4" max="4" width="9.5546875" style="238" customWidth="1" collapsed="1"/>
    <col min="5" max="5" width="2.21875" style="238" customWidth="1"/>
    <col min="6" max="6" width="9.5546875" style="239" customWidth="1"/>
    <col min="7" max="7" width="9.5546875" style="236" customWidth="1"/>
    <col min="8" max="9" width="9.5546875" style="157" customWidth="1"/>
    <col min="10" max="10" width="0" style="157" hidden="1" customWidth="1"/>
    <col min="11" max="16384" width="8.88671875" style="157"/>
  </cols>
  <sheetData>
    <row r="1" spans="1:10" ht="18.600000000000001" customHeight="1" thickBot="1" x14ac:dyDescent="0.4">
      <c r="A1" s="392" t="s">
        <v>145</v>
      </c>
      <c r="B1" s="393"/>
      <c r="C1" s="393"/>
      <c r="D1" s="393"/>
      <c r="E1" s="393"/>
      <c r="F1" s="393"/>
      <c r="G1" s="363"/>
      <c r="H1" s="394"/>
      <c r="I1" s="394"/>
    </row>
    <row r="2" spans="1:10" ht="14.4" customHeight="1" thickBot="1" x14ac:dyDescent="0.35">
      <c r="A2" s="265" t="s">
        <v>278</v>
      </c>
      <c r="B2" s="235"/>
      <c r="C2" s="235"/>
      <c r="D2" s="235"/>
      <c r="E2" s="235"/>
      <c r="F2" s="235"/>
    </row>
    <row r="3" spans="1:10" ht="14.4" customHeight="1" thickBot="1" x14ac:dyDescent="0.35">
      <c r="A3" s="265"/>
      <c r="B3" s="304"/>
      <c r="C3" s="303">
        <v>2015</v>
      </c>
      <c r="D3" s="272">
        <v>2018</v>
      </c>
      <c r="E3" s="7"/>
      <c r="F3" s="371">
        <v>2019</v>
      </c>
      <c r="G3" s="389"/>
      <c r="H3" s="389"/>
      <c r="I3" s="372"/>
    </row>
    <row r="4" spans="1:10" ht="14.4" customHeight="1" thickBot="1" x14ac:dyDescent="0.35">
      <c r="A4" s="276" t="s">
        <v>0</v>
      </c>
      <c r="B4" s="277" t="s">
        <v>203</v>
      </c>
      <c r="C4" s="390" t="s">
        <v>78</v>
      </c>
      <c r="D4" s="391"/>
      <c r="E4" s="278"/>
      <c r="F4" s="273" t="s">
        <v>78</v>
      </c>
      <c r="G4" s="274" t="s">
        <v>79</v>
      </c>
      <c r="H4" s="274" t="s">
        <v>68</v>
      </c>
      <c r="I4" s="275" t="s">
        <v>80</v>
      </c>
    </row>
    <row r="5" spans="1:10" ht="14.4" customHeight="1" x14ac:dyDescent="0.3">
      <c r="A5" s="524" t="s">
        <v>502</v>
      </c>
      <c r="B5" s="525" t="s">
        <v>503</v>
      </c>
      <c r="C5" s="526" t="s">
        <v>504</v>
      </c>
      <c r="D5" s="526" t="s">
        <v>504</v>
      </c>
      <c r="E5" s="526"/>
      <c r="F5" s="526" t="s">
        <v>504</v>
      </c>
      <c r="G5" s="526" t="s">
        <v>504</v>
      </c>
      <c r="H5" s="526" t="s">
        <v>504</v>
      </c>
      <c r="I5" s="527" t="s">
        <v>504</v>
      </c>
      <c r="J5" s="528" t="s">
        <v>69</v>
      </c>
    </row>
    <row r="6" spans="1:10" ht="14.4" customHeight="1" x14ac:dyDescent="0.3">
      <c r="A6" s="524" t="s">
        <v>502</v>
      </c>
      <c r="B6" s="525" t="s">
        <v>505</v>
      </c>
      <c r="C6" s="526">
        <v>51.354399999999998</v>
      </c>
      <c r="D6" s="526">
        <v>60.463510000000007</v>
      </c>
      <c r="E6" s="526"/>
      <c r="F6" s="526">
        <v>54.919049999999999</v>
      </c>
      <c r="G6" s="526">
        <v>58.333333984375003</v>
      </c>
      <c r="H6" s="526">
        <v>-3.4142839843750039</v>
      </c>
      <c r="I6" s="527">
        <v>0.94146941806395734</v>
      </c>
      <c r="J6" s="528" t="s">
        <v>1</v>
      </c>
    </row>
    <row r="7" spans="1:10" ht="14.4" customHeight="1" x14ac:dyDescent="0.3">
      <c r="A7" s="524" t="s">
        <v>502</v>
      </c>
      <c r="B7" s="525" t="s">
        <v>506</v>
      </c>
      <c r="C7" s="526">
        <v>0.33329999999999999</v>
      </c>
      <c r="D7" s="526">
        <v>0</v>
      </c>
      <c r="E7" s="526"/>
      <c r="F7" s="526">
        <v>0.50868000000000002</v>
      </c>
      <c r="G7" s="526">
        <v>0.16666667175292968</v>
      </c>
      <c r="H7" s="526">
        <v>0.34201332824707031</v>
      </c>
      <c r="I7" s="527">
        <v>3.0520799068579132</v>
      </c>
      <c r="J7" s="528" t="s">
        <v>1</v>
      </c>
    </row>
    <row r="8" spans="1:10" ht="14.4" customHeight="1" x14ac:dyDescent="0.3">
      <c r="A8" s="524" t="s">
        <v>502</v>
      </c>
      <c r="B8" s="525" t="s">
        <v>507</v>
      </c>
      <c r="C8" s="526">
        <v>1846.1564100000001</v>
      </c>
      <c r="D8" s="526">
        <v>1319.4954499999999</v>
      </c>
      <c r="E8" s="526"/>
      <c r="F8" s="526">
        <v>1581.4050100000002</v>
      </c>
      <c r="G8" s="526">
        <v>1116.7452499999999</v>
      </c>
      <c r="H8" s="526">
        <v>464.65976000000023</v>
      </c>
      <c r="I8" s="527">
        <v>1.4160839367796731</v>
      </c>
      <c r="J8" s="528" t="s">
        <v>1</v>
      </c>
    </row>
    <row r="9" spans="1:10" ht="14.4" customHeight="1" x14ac:dyDescent="0.3">
      <c r="A9" s="524" t="s">
        <v>502</v>
      </c>
      <c r="B9" s="525" t="s">
        <v>508</v>
      </c>
      <c r="C9" s="526">
        <v>0</v>
      </c>
      <c r="D9" s="526">
        <v>0</v>
      </c>
      <c r="E9" s="526"/>
      <c r="F9" s="526">
        <v>0</v>
      </c>
      <c r="G9" s="526">
        <v>1.1666666259765626</v>
      </c>
      <c r="H9" s="526">
        <v>-1.1666666259765626</v>
      </c>
      <c r="I9" s="527">
        <v>0</v>
      </c>
      <c r="J9" s="528" t="s">
        <v>1</v>
      </c>
    </row>
    <row r="10" spans="1:10" ht="14.4" customHeight="1" x14ac:dyDescent="0.3">
      <c r="A10" s="524" t="s">
        <v>502</v>
      </c>
      <c r="B10" s="525" t="s">
        <v>509</v>
      </c>
      <c r="C10" s="526">
        <v>7.0118299999999998</v>
      </c>
      <c r="D10" s="526">
        <v>4.3150400000000007</v>
      </c>
      <c r="E10" s="526"/>
      <c r="F10" s="526">
        <v>4.1914400000000009</v>
      </c>
      <c r="G10" s="526">
        <v>4.1666665039062503</v>
      </c>
      <c r="H10" s="526">
        <v>2.477349609375068E-2</v>
      </c>
      <c r="I10" s="527">
        <v>1.0059456392947517</v>
      </c>
      <c r="J10" s="528" t="s">
        <v>1</v>
      </c>
    </row>
    <row r="11" spans="1:10" ht="14.4" customHeight="1" x14ac:dyDescent="0.3">
      <c r="A11" s="524" t="s">
        <v>502</v>
      </c>
      <c r="B11" s="525" t="s">
        <v>510</v>
      </c>
      <c r="C11" s="526">
        <v>1904.8559399999999</v>
      </c>
      <c r="D11" s="526">
        <v>1384.2739999999999</v>
      </c>
      <c r="E11" s="526"/>
      <c r="F11" s="526">
        <v>1641.0241800000003</v>
      </c>
      <c r="G11" s="526">
        <v>1180.5785837860108</v>
      </c>
      <c r="H11" s="526">
        <v>460.44559621398957</v>
      </c>
      <c r="I11" s="527">
        <v>1.3900168972550573</v>
      </c>
      <c r="J11" s="528" t="s">
        <v>511</v>
      </c>
    </row>
    <row r="13" spans="1:10" ht="14.4" customHeight="1" x14ac:dyDescent="0.3">
      <c r="A13" s="524" t="s">
        <v>502</v>
      </c>
      <c r="B13" s="525" t="s">
        <v>503</v>
      </c>
      <c r="C13" s="526" t="s">
        <v>504</v>
      </c>
      <c r="D13" s="526" t="s">
        <v>504</v>
      </c>
      <c r="E13" s="526"/>
      <c r="F13" s="526" t="s">
        <v>504</v>
      </c>
      <c r="G13" s="526" t="s">
        <v>504</v>
      </c>
      <c r="H13" s="526" t="s">
        <v>504</v>
      </c>
      <c r="I13" s="527" t="s">
        <v>504</v>
      </c>
      <c r="J13" s="528" t="s">
        <v>69</v>
      </c>
    </row>
    <row r="14" spans="1:10" ht="14.4" customHeight="1" x14ac:dyDescent="0.3">
      <c r="A14" s="524" t="s">
        <v>512</v>
      </c>
      <c r="B14" s="525" t="s">
        <v>513</v>
      </c>
      <c r="C14" s="526" t="s">
        <v>504</v>
      </c>
      <c r="D14" s="526" t="s">
        <v>504</v>
      </c>
      <c r="E14" s="526"/>
      <c r="F14" s="526" t="s">
        <v>504</v>
      </c>
      <c r="G14" s="526" t="s">
        <v>504</v>
      </c>
      <c r="H14" s="526" t="s">
        <v>504</v>
      </c>
      <c r="I14" s="527" t="s">
        <v>504</v>
      </c>
      <c r="J14" s="528" t="s">
        <v>0</v>
      </c>
    </row>
    <row r="15" spans="1:10" ht="14.4" customHeight="1" x14ac:dyDescent="0.3">
      <c r="A15" s="524" t="s">
        <v>512</v>
      </c>
      <c r="B15" s="525" t="s">
        <v>505</v>
      </c>
      <c r="C15" s="526">
        <v>26.703470000000003</v>
      </c>
      <c r="D15" s="526">
        <v>32.261430000000004</v>
      </c>
      <c r="E15" s="526"/>
      <c r="F15" s="526">
        <v>25.42717</v>
      </c>
      <c r="G15" s="526">
        <v>29</v>
      </c>
      <c r="H15" s="526">
        <v>-3.5728299999999997</v>
      </c>
      <c r="I15" s="527">
        <v>0.87679896551724135</v>
      </c>
      <c r="J15" s="528" t="s">
        <v>1</v>
      </c>
    </row>
    <row r="16" spans="1:10" ht="14.4" customHeight="1" x14ac:dyDescent="0.3">
      <c r="A16" s="524" t="s">
        <v>512</v>
      </c>
      <c r="B16" s="525" t="s">
        <v>506</v>
      </c>
      <c r="C16" s="526">
        <v>0.33329999999999999</v>
      </c>
      <c r="D16" s="526">
        <v>0</v>
      </c>
      <c r="E16" s="526"/>
      <c r="F16" s="526">
        <v>0.50868000000000002</v>
      </c>
      <c r="G16" s="526">
        <v>0</v>
      </c>
      <c r="H16" s="526">
        <v>0.50868000000000002</v>
      </c>
      <c r="I16" s="527" t="s">
        <v>504</v>
      </c>
      <c r="J16" s="528" t="s">
        <v>1</v>
      </c>
    </row>
    <row r="17" spans="1:10" ht="14.4" customHeight="1" x14ac:dyDescent="0.3">
      <c r="A17" s="524" t="s">
        <v>512</v>
      </c>
      <c r="B17" s="525" t="s">
        <v>507</v>
      </c>
      <c r="C17" s="526">
        <v>1555.63905</v>
      </c>
      <c r="D17" s="526">
        <v>967.17526999999995</v>
      </c>
      <c r="E17" s="526"/>
      <c r="F17" s="526">
        <v>1138.2297400000002</v>
      </c>
      <c r="G17" s="526">
        <v>818</v>
      </c>
      <c r="H17" s="526">
        <v>320.22974000000022</v>
      </c>
      <c r="I17" s="527">
        <v>1.3914788997555014</v>
      </c>
      <c r="J17" s="528" t="s">
        <v>1</v>
      </c>
    </row>
    <row r="18" spans="1:10" ht="14.4" customHeight="1" x14ac:dyDescent="0.3">
      <c r="A18" s="524" t="s">
        <v>512</v>
      </c>
      <c r="B18" s="525" t="s">
        <v>509</v>
      </c>
      <c r="C18" s="526">
        <v>7.0118299999999998</v>
      </c>
      <c r="D18" s="526">
        <v>4.3150400000000007</v>
      </c>
      <c r="E18" s="526"/>
      <c r="F18" s="526">
        <v>4.1914400000000009</v>
      </c>
      <c r="G18" s="526">
        <v>4</v>
      </c>
      <c r="H18" s="526">
        <v>0.19144000000000094</v>
      </c>
      <c r="I18" s="527">
        <v>1.0478600000000002</v>
      </c>
      <c r="J18" s="528" t="s">
        <v>1</v>
      </c>
    </row>
    <row r="19" spans="1:10" ht="14.4" customHeight="1" x14ac:dyDescent="0.3">
      <c r="A19" s="524" t="s">
        <v>512</v>
      </c>
      <c r="B19" s="525" t="s">
        <v>514</v>
      </c>
      <c r="C19" s="526">
        <v>1589.6876499999998</v>
      </c>
      <c r="D19" s="526">
        <v>1003.7517399999999</v>
      </c>
      <c r="E19" s="526"/>
      <c r="F19" s="526">
        <v>1168.3570300000003</v>
      </c>
      <c r="G19" s="526">
        <v>851</v>
      </c>
      <c r="H19" s="526">
        <v>317.35703000000035</v>
      </c>
      <c r="I19" s="527">
        <v>1.372922479435958</v>
      </c>
      <c r="J19" s="528" t="s">
        <v>515</v>
      </c>
    </row>
    <row r="20" spans="1:10" ht="14.4" customHeight="1" x14ac:dyDescent="0.3">
      <c r="A20" s="524" t="s">
        <v>504</v>
      </c>
      <c r="B20" s="525" t="s">
        <v>504</v>
      </c>
      <c r="C20" s="526" t="s">
        <v>504</v>
      </c>
      <c r="D20" s="526" t="s">
        <v>504</v>
      </c>
      <c r="E20" s="526"/>
      <c r="F20" s="526" t="s">
        <v>504</v>
      </c>
      <c r="G20" s="526" t="s">
        <v>504</v>
      </c>
      <c r="H20" s="526" t="s">
        <v>504</v>
      </c>
      <c r="I20" s="527" t="s">
        <v>504</v>
      </c>
      <c r="J20" s="528" t="s">
        <v>516</v>
      </c>
    </row>
    <row r="21" spans="1:10" ht="14.4" customHeight="1" x14ac:dyDescent="0.3">
      <c r="A21" s="524" t="s">
        <v>517</v>
      </c>
      <c r="B21" s="525" t="s">
        <v>518</v>
      </c>
      <c r="C21" s="526" t="s">
        <v>504</v>
      </c>
      <c r="D21" s="526" t="s">
        <v>504</v>
      </c>
      <c r="E21" s="526"/>
      <c r="F21" s="526" t="s">
        <v>504</v>
      </c>
      <c r="G21" s="526" t="s">
        <v>504</v>
      </c>
      <c r="H21" s="526" t="s">
        <v>504</v>
      </c>
      <c r="I21" s="527" t="s">
        <v>504</v>
      </c>
      <c r="J21" s="528" t="s">
        <v>0</v>
      </c>
    </row>
    <row r="22" spans="1:10" ht="14.4" customHeight="1" x14ac:dyDescent="0.3">
      <c r="A22" s="524" t="s">
        <v>517</v>
      </c>
      <c r="B22" s="525" t="s">
        <v>505</v>
      </c>
      <c r="C22" s="526">
        <v>24.650929999999999</v>
      </c>
      <c r="D22" s="526">
        <v>28.202080000000002</v>
      </c>
      <c r="E22" s="526"/>
      <c r="F22" s="526">
        <v>29.491880000000002</v>
      </c>
      <c r="G22" s="526">
        <v>29</v>
      </c>
      <c r="H22" s="526">
        <v>0.49188000000000187</v>
      </c>
      <c r="I22" s="527">
        <v>1.0169613793103449</v>
      </c>
      <c r="J22" s="528" t="s">
        <v>1</v>
      </c>
    </row>
    <row r="23" spans="1:10" ht="14.4" customHeight="1" x14ac:dyDescent="0.3">
      <c r="A23" s="524" t="s">
        <v>517</v>
      </c>
      <c r="B23" s="525" t="s">
        <v>507</v>
      </c>
      <c r="C23" s="526">
        <v>290.51736</v>
      </c>
      <c r="D23" s="526">
        <v>352.32017999999999</v>
      </c>
      <c r="E23" s="526"/>
      <c r="F23" s="526">
        <v>443.17527000000001</v>
      </c>
      <c r="G23" s="526">
        <v>299</v>
      </c>
      <c r="H23" s="526">
        <v>144.17527000000001</v>
      </c>
      <c r="I23" s="527">
        <v>1.4821915384615385</v>
      </c>
      <c r="J23" s="528" t="s">
        <v>1</v>
      </c>
    </row>
    <row r="24" spans="1:10" ht="14.4" customHeight="1" x14ac:dyDescent="0.3">
      <c r="A24" s="524" t="s">
        <v>517</v>
      </c>
      <c r="B24" s="525" t="s">
        <v>508</v>
      </c>
      <c r="C24" s="526">
        <v>0</v>
      </c>
      <c r="D24" s="526">
        <v>0</v>
      </c>
      <c r="E24" s="526"/>
      <c r="F24" s="526">
        <v>0</v>
      </c>
      <c r="G24" s="526">
        <v>1</v>
      </c>
      <c r="H24" s="526">
        <v>-1</v>
      </c>
      <c r="I24" s="527">
        <v>0</v>
      </c>
      <c r="J24" s="528" t="s">
        <v>1</v>
      </c>
    </row>
    <row r="25" spans="1:10" ht="14.4" customHeight="1" x14ac:dyDescent="0.3">
      <c r="A25" s="524" t="s">
        <v>517</v>
      </c>
      <c r="B25" s="525" t="s">
        <v>519</v>
      </c>
      <c r="C25" s="526">
        <v>315.16829000000001</v>
      </c>
      <c r="D25" s="526">
        <v>380.52226000000002</v>
      </c>
      <c r="E25" s="526"/>
      <c r="F25" s="526">
        <v>472.66714999999999</v>
      </c>
      <c r="G25" s="526">
        <v>329</v>
      </c>
      <c r="H25" s="526">
        <v>143.66714999999999</v>
      </c>
      <c r="I25" s="527">
        <v>1.4366782674772036</v>
      </c>
      <c r="J25" s="528" t="s">
        <v>515</v>
      </c>
    </row>
    <row r="26" spans="1:10" ht="14.4" customHeight="1" x14ac:dyDescent="0.3">
      <c r="A26" s="524" t="s">
        <v>504</v>
      </c>
      <c r="B26" s="525" t="s">
        <v>504</v>
      </c>
      <c r="C26" s="526" t="s">
        <v>504</v>
      </c>
      <c r="D26" s="526" t="s">
        <v>504</v>
      </c>
      <c r="E26" s="526"/>
      <c r="F26" s="526" t="s">
        <v>504</v>
      </c>
      <c r="G26" s="526" t="s">
        <v>504</v>
      </c>
      <c r="H26" s="526" t="s">
        <v>504</v>
      </c>
      <c r="I26" s="527" t="s">
        <v>504</v>
      </c>
      <c r="J26" s="528" t="s">
        <v>516</v>
      </c>
    </row>
    <row r="27" spans="1:10" ht="14.4" customHeight="1" x14ac:dyDescent="0.3">
      <c r="A27" s="524" t="s">
        <v>502</v>
      </c>
      <c r="B27" s="525" t="s">
        <v>510</v>
      </c>
      <c r="C27" s="526">
        <v>1904.8559399999999</v>
      </c>
      <c r="D27" s="526">
        <v>1384.2739999999999</v>
      </c>
      <c r="E27" s="526"/>
      <c r="F27" s="526">
        <v>1641.0241800000003</v>
      </c>
      <c r="G27" s="526">
        <v>1181</v>
      </c>
      <c r="H27" s="526">
        <v>460.02418000000034</v>
      </c>
      <c r="I27" s="527">
        <v>1.3895208975444542</v>
      </c>
      <c r="J27" s="528" t="s">
        <v>511</v>
      </c>
    </row>
  </sheetData>
  <mergeCells count="3">
    <mergeCell ref="F3:I3"/>
    <mergeCell ref="C4:D4"/>
    <mergeCell ref="A1:I1"/>
  </mergeCells>
  <conditionalFormatting sqref="F12 F28:F65537">
    <cfRule type="cellIs" dxfId="56" priority="18" stopIfTrue="1" operator="greaterThan">
      <formula>1</formula>
    </cfRule>
  </conditionalFormatting>
  <conditionalFormatting sqref="H5:H11">
    <cfRule type="expression" dxfId="55" priority="14">
      <formula>$H5&gt;0</formula>
    </cfRule>
  </conditionalFormatting>
  <conditionalFormatting sqref="I5:I11">
    <cfRule type="expression" dxfId="54" priority="15">
      <formula>$I5&gt;1</formula>
    </cfRule>
  </conditionalFormatting>
  <conditionalFormatting sqref="B5:B11">
    <cfRule type="expression" dxfId="53" priority="11">
      <formula>OR($J5="NS",$J5="SumaNS",$J5="Účet")</formula>
    </cfRule>
  </conditionalFormatting>
  <conditionalFormatting sqref="B5:D11 F5:I11">
    <cfRule type="expression" dxfId="52" priority="17">
      <formula>AND($J5&lt;&gt;"",$J5&lt;&gt;"mezeraKL")</formula>
    </cfRule>
  </conditionalFormatting>
  <conditionalFormatting sqref="B5:D11 F5:I11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0" priority="13">
      <formula>OR($J5="SumaNS",$J5="NS")</formula>
    </cfRule>
  </conditionalFormatting>
  <conditionalFormatting sqref="A5:A11">
    <cfRule type="expression" dxfId="49" priority="9">
      <formula>AND($J5&lt;&gt;"mezeraKL",$J5&lt;&gt;"")</formula>
    </cfRule>
  </conditionalFormatting>
  <conditionalFormatting sqref="A5:A11">
    <cfRule type="expression" dxfId="48" priority="10">
      <formula>AND($J5&lt;&gt;"",$J5&lt;&gt;"mezeraKL")</formula>
    </cfRule>
  </conditionalFormatting>
  <conditionalFormatting sqref="H13:H27">
    <cfRule type="expression" dxfId="47" priority="5">
      <formula>$H13&gt;0</formula>
    </cfRule>
  </conditionalFormatting>
  <conditionalFormatting sqref="A13:A27">
    <cfRule type="expression" dxfId="46" priority="2">
      <formula>AND($J13&lt;&gt;"mezeraKL",$J13&lt;&gt;"")</formula>
    </cfRule>
  </conditionalFormatting>
  <conditionalFormatting sqref="I13:I27">
    <cfRule type="expression" dxfId="45" priority="6">
      <formula>$I13&gt;1</formula>
    </cfRule>
  </conditionalFormatting>
  <conditionalFormatting sqref="B13:B27">
    <cfRule type="expression" dxfId="44" priority="1">
      <formula>OR($J13="NS",$J13="SumaNS",$J13="Účet")</formula>
    </cfRule>
  </conditionalFormatting>
  <conditionalFormatting sqref="A13:D27 F13:I27">
    <cfRule type="expression" dxfId="43" priority="8">
      <formula>AND($J13&lt;&gt;"",$J13&lt;&gt;"mezeraKL")</formula>
    </cfRule>
  </conditionalFormatting>
  <conditionalFormatting sqref="B13:D27 F13:I27">
    <cfRule type="expression" dxfId="42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27 F13:I27">
    <cfRule type="expression" dxfId="41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57" hidden="1" customWidth="1" outlineLevel="1"/>
    <col min="2" max="2" width="28.33203125" style="157" hidden="1" customWidth="1" outlineLevel="1"/>
    <col min="3" max="3" width="5.33203125" style="238" bestFit="1" customWidth="1" collapsed="1"/>
    <col min="4" max="4" width="18.77734375" style="242" customWidth="1"/>
    <col min="5" max="5" width="9" style="308" bestFit="1" customWidth="1"/>
    <col min="6" max="6" width="18.77734375" style="242" customWidth="1"/>
    <col min="7" max="7" width="5" style="238" customWidth="1"/>
    <col min="8" max="8" width="12.44140625" style="238" hidden="1" customWidth="1" outlineLevel="1"/>
    <col min="9" max="9" width="8.5546875" style="238" hidden="1" customWidth="1" outlineLevel="1"/>
    <col min="10" max="10" width="25.77734375" style="238" customWidth="1" collapsed="1"/>
    <col min="11" max="11" width="8.77734375" style="238" customWidth="1"/>
    <col min="12" max="13" width="7.77734375" style="236" customWidth="1"/>
    <col min="14" max="14" width="12.6640625" style="236" customWidth="1"/>
    <col min="15" max="16384" width="8.88671875" style="157"/>
  </cols>
  <sheetData>
    <row r="1" spans="1:14" ht="18.600000000000001" customHeight="1" thickBot="1" x14ac:dyDescent="0.4">
      <c r="A1" s="399" t="s">
        <v>171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ht="14.4" customHeight="1" thickBot="1" x14ac:dyDescent="0.35">
      <c r="A2" s="265" t="s">
        <v>278</v>
      </c>
      <c r="B2" s="62"/>
      <c r="C2" s="240"/>
      <c r="D2" s="240"/>
      <c r="E2" s="307"/>
      <c r="F2" s="240"/>
      <c r="G2" s="240"/>
      <c r="H2" s="240"/>
      <c r="I2" s="240"/>
      <c r="J2" s="240"/>
      <c r="K2" s="240"/>
      <c r="L2" s="241"/>
      <c r="M2" s="241"/>
      <c r="N2" s="241"/>
    </row>
    <row r="3" spans="1:14" ht="14.4" customHeight="1" thickBot="1" x14ac:dyDescent="0.35">
      <c r="A3" s="62"/>
      <c r="B3" s="62"/>
      <c r="C3" s="395"/>
      <c r="D3" s="396"/>
      <c r="E3" s="396"/>
      <c r="F3" s="396"/>
      <c r="G3" s="396"/>
      <c r="H3" s="396"/>
      <c r="I3" s="396"/>
      <c r="J3" s="397" t="s">
        <v>135</v>
      </c>
      <c r="K3" s="398"/>
      <c r="L3" s="126">
        <f>IF(M3&lt;&gt;0,N3/M3,0)</f>
        <v>900.84357168621102</v>
      </c>
      <c r="M3" s="126">
        <f>SUBTOTAL(9,M5:M1048576)</f>
        <v>1817</v>
      </c>
      <c r="N3" s="127">
        <f>SUBTOTAL(9,N5:N1048576)</f>
        <v>1636832.7697538454</v>
      </c>
    </row>
    <row r="4" spans="1:14" s="237" customFormat="1" ht="14.4" customHeight="1" thickBot="1" x14ac:dyDescent="0.35">
      <c r="A4" s="529" t="s">
        <v>4</v>
      </c>
      <c r="B4" s="530" t="s">
        <v>5</v>
      </c>
      <c r="C4" s="530" t="s">
        <v>0</v>
      </c>
      <c r="D4" s="530" t="s">
        <v>6</v>
      </c>
      <c r="E4" s="531" t="s">
        <v>7</v>
      </c>
      <c r="F4" s="530" t="s">
        <v>1</v>
      </c>
      <c r="G4" s="530" t="s">
        <v>8</v>
      </c>
      <c r="H4" s="530" t="s">
        <v>9</v>
      </c>
      <c r="I4" s="530" t="s">
        <v>10</v>
      </c>
      <c r="J4" s="532" t="s">
        <v>11</v>
      </c>
      <c r="K4" s="532" t="s">
        <v>12</v>
      </c>
      <c r="L4" s="533" t="s">
        <v>150</v>
      </c>
      <c r="M4" s="533" t="s">
        <v>13</v>
      </c>
      <c r="N4" s="534" t="s">
        <v>167</v>
      </c>
    </row>
    <row r="5" spans="1:14" ht="14.4" customHeight="1" x14ac:dyDescent="0.3">
      <c r="A5" s="535" t="s">
        <v>502</v>
      </c>
      <c r="B5" s="536" t="s">
        <v>503</v>
      </c>
      <c r="C5" s="537" t="s">
        <v>512</v>
      </c>
      <c r="D5" s="538" t="s">
        <v>513</v>
      </c>
      <c r="E5" s="539">
        <v>50113001</v>
      </c>
      <c r="F5" s="538" t="s">
        <v>520</v>
      </c>
      <c r="G5" s="537" t="s">
        <v>521</v>
      </c>
      <c r="H5" s="537">
        <v>100362</v>
      </c>
      <c r="I5" s="537">
        <v>362</v>
      </c>
      <c r="J5" s="537" t="s">
        <v>522</v>
      </c>
      <c r="K5" s="537" t="s">
        <v>523</v>
      </c>
      <c r="L5" s="540">
        <v>72.92</v>
      </c>
      <c r="M5" s="540">
        <v>5</v>
      </c>
      <c r="N5" s="541">
        <v>364.6</v>
      </c>
    </row>
    <row r="6" spans="1:14" ht="14.4" customHeight="1" x14ac:dyDescent="0.3">
      <c r="A6" s="542" t="s">
        <v>502</v>
      </c>
      <c r="B6" s="543" t="s">
        <v>503</v>
      </c>
      <c r="C6" s="544" t="s">
        <v>512</v>
      </c>
      <c r="D6" s="545" t="s">
        <v>513</v>
      </c>
      <c r="E6" s="546">
        <v>50113001</v>
      </c>
      <c r="F6" s="545" t="s">
        <v>520</v>
      </c>
      <c r="G6" s="544" t="s">
        <v>521</v>
      </c>
      <c r="H6" s="544">
        <v>225150</v>
      </c>
      <c r="I6" s="544">
        <v>225150</v>
      </c>
      <c r="J6" s="544" t="s">
        <v>524</v>
      </c>
      <c r="K6" s="544" t="s">
        <v>525</v>
      </c>
      <c r="L6" s="547">
        <v>88.21285714285716</v>
      </c>
      <c r="M6" s="547">
        <v>14</v>
      </c>
      <c r="N6" s="548">
        <v>1234.9800000000002</v>
      </c>
    </row>
    <row r="7" spans="1:14" ht="14.4" customHeight="1" x14ac:dyDescent="0.3">
      <c r="A7" s="542" t="s">
        <v>502</v>
      </c>
      <c r="B7" s="543" t="s">
        <v>503</v>
      </c>
      <c r="C7" s="544" t="s">
        <v>512</v>
      </c>
      <c r="D7" s="545" t="s">
        <v>513</v>
      </c>
      <c r="E7" s="546">
        <v>50113001</v>
      </c>
      <c r="F7" s="545" t="s">
        <v>520</v>
      </c>
      <c r="G7" s="544" t="s">
        <v>521</v>
      </c>
      <c r="H7" s="544">
        <v>841498</v>
      </c>
      <c r="I7" s="544">
        <v>0</v>
      </c>
      <c r="J7" s="544" t="s">
        <v>526</v>
      </c>
      <c r="K7" s="544" t="s">
        <v>504</v>
      </c>
      <c r="L7" s="547">
        <v>51.810000000000024</v>
      </c>
      <c r="M7" s="547">
        <v>3</v>
      </c>
      <c r="N7" s="548">
        <v>155.43000000000006</v>
      </c>
    </row>
    <row r="8" spans="1:14" ht="14.4" customHeight="1" x14ac:dyDescent="0.3">
      <c r="A8" s="542" t="s">
        <v>502</v>
      </c>
      <c r="B8" s="543" t="s">
        <v>503</v>
      </c>
      <c r="C8" s="544" t="s">
        <v>512</v>
      </c>
      <c r="D8" s="545" t="s">
        <v>513</v>
      </c>
      <c r="E8" s="546">
        <v>50113001</v>
      </c>
      <c r="F8" s="545" t="s">
        <v>520</v>
      </c>
      <c r="G8" s="544" t="s">
        <v>521</v>
      </c>
      <c r="H8" s="544">
        <v>226525</v>
      </c>
      <c r="I8" s="544">
        <v>226525</v>
      </c>
      <c r="J8" s="544" t="s">
        <v>527</v>
      </c>
      <c r="K8" s="544" t="s">
        <v>528</v>
      </c>
      <c r="L8" s="547">
        <v>66.34</v>
      </c>
      <c r="M8" s="547">
        <v>2</v>
      </c>
      <c r="N8" s="548">
        <v>132.68</v>
      </c>
    </row>
    <row r="9" spans="1:14" ht="14.4" customHeight="1" x14ac:dyDescent="0.3">
      <c r="A9" s="542" t="s">
        <v>502</v>
      </c>
      <c r="B9" s="543" t="s">
        <v>503</v>
      </c>
      <c r="C9" s="544" t="s">
        <v>512</v>
      </c>
      <c r="D9" s="545" t="s">
        <v>513</v>
      </c>
      <c r="E9" s="546">
        <v>50113001</v>
      </c>
      <c r="F9" s="545" t="s">
        <v>520</v>
      </c>
      <c r="G9" s="544" t="s">
        <v>521</v>
      </c>
      <c r="H9" s="544">
        <v>849971</v>
      </c>
      <c r="I9" s="544">
        <v>137494</v>
      </c>
      <c r="J9" s="544" t="s">
        <v>529</v>
      </c>
      <c r="K9" s="544" t="s">
        <v>504</v>
      </c>
      <c r="L9" s="547">
        <v>577.27</v>
      </c>
      <c r="M9" s="547">
        <v>1</v>
      </c>
      <c r="N9" s="548">
        <v>577.27</v>
      </c>
    </row>
    <row r="10" spans="1:14" ht="14.4" customHeight="1" x14ac:dyDescent="0.3">
      <c r="A10" s="542" t="s">
        <v>502</v>
      </c>
      <c r="B10" s="543" t="s">
        <v>503</v>
      </c>
      <c r="C10" s="544" t="s">
        <v>512</v>
      </c>
      <c r="D10" s="545" t="s">
        <v>513</v>
      </c>
      <c r="E10" s="546">
        <v>50113001</v>
      </c>
      <c r="F10" s="545" t="s">
        <v>520</v>
      </c>
      <c r="G10" s="544" t="s">
        <v>530</v>
      </c>
      <c r="H10" s="544">
        <v>214036</v>
      </c>
      <c r="I10" s="544">
        <v>214036</v>
      </c>
      <c r="J10" s="544" t="s">
        <v>531</v>
      </c>
      <c r="K10" s="544" t="s">
        <v>532</v>
      </c>
      <c r="L10" s="547">
        <v>40.39</v>
      </c>
      <c r="M10" s="547">
        <v>1</v>
      </c>
      <c r="N10" s="548">
        <v>40.39</v>
      </c>
    </row>
    <row r="11" spans="1:14" ht="14.4" customHeight="1" x14ac:dyDescent="0.3">
      <c r="A11" s="542" t="s">
        <v>502</v>
      </c>
      <c r="B11" s="543" t="s">
        <v>503</v>
      </c>
      <c r="C11" s="544" t="s">
        <v>512</v>
      </c>
      <c r="D11" s="545" t="s">
        <v>513</v>
      </c>
      <c r="E11" s="546">
        <v>50113001</v>
      </c>
      <c r="F11" s="545" t="s">
        <v>520</v>
      </c>
      <c r="G11" s="544" t="s">
        <v>521</v>
      </c>
      <c r="H11" s="544">
        <v>51367</v>
      </c>
      <c r="I11" s="544">
        <v>51367</v>
      </c>
      <c r="J11" s="544" t="s">
        <v>533</v>
      </c>
      <c r="K11" s="544" t="s">
        <v>534</v>
      </c>
      <c r="L11" s="547">
        <v>92.950000000000031</v>
      </c>
      <c r="M11" s="547">
        <v>12</v>
      </c>
      <c r="N11" s="548">
        <v>1115.4000000000003</v>
      </c>
    </row>
    <row r="12" spans="1:14" ht="14.4" customHeight="1" x14ac:dyDescent="0.3">
      <c r="A12" s="542" t="s">
        <v>502</v>
      </c>
      <c r="B12" s="543" t="s">
        <v>503</v>
      </c>
      <c r="C12" s="544" t="s">
        <v>512</v>
      </c>
      <c r="D12" s="545" t="s">
        <v>513</v>
      </c>
      <c r="E12" s="546">
        <v>50113001</v>
      </c>
      <c r="F12" s="545" t="s">
        <v>520</v>
      </c>
      <c r="G12" s="544" t="s">
        <v>521</v>
      </c>
      <c r="H12" s="544">
        <v>51383</v>
      </c>
      <c r="I12" s="544">
        <v>51383</v>
      </c>
      <c r="J12" s="544" t="s">
        <v>533</v>
      </c>
      <c r="K12" s="544" t="s">
        <v>535</v>
      </c>
      <c r="L12" s="547">
        <v>93.5</v>
      </c>
      <c r="M12" s="547">
        <v>11</v>
      </c>
      <c r="N12" s="548">
        <v>1028.5</v>
      </c>
    </row>
    <row r="13" spans="1:14" ht="14.4" customHeight="1" x14ac:dyDescent="0.3">
      <c r="A13" s="542" t="s">
        <v>502</v>
      </c>
      <c r="B13" s="543" t="s">
        <v>503</v>
      </c>
      <c r="C13" s="544" t="s">
        <v>512</v>
      </c>
      <c r="D13" s="545" t="s">
        <v>513</v>
      </c>
      <c r="E13" s="546">
        <v>50113001</v>
      </c>
      <c r="F13" s="545" t="s">
        <v>520</v>
      </c>
      <c r="G13" s="544" t="s">
        <v>521</v>
      </c>
      <c r="H13" s="544">
        <v>51366</v>
      </c>
      <c r="I13" s="544">
        <v>51366</v>
      </c>
      <c r="J13" s="544" t="s">
        <v>533</v>
      </c>
      <c r="K13" s="544" t="s">
        <v>536</v>
      </c>
      <c r="L13" s="547">
        <v>171.6</v>
      </c>
      <c r="M13" s="547">
        <v>1</v>
      </c>
      <c r="N13" s="548">
        <v>171.6</v>
      </c>
    </row>
    <row r="14" spans="1:14" ht="14.4" customHeight="1" x14ac:dyDescent="0.3">
      <c r="A14" s="542" t="s">
        <v>502</v>
      </c>
      <c r="B14" s="543" t="s">
        <v>503</v>
      </c>
      <c r="C14" s="544" t="s">
        <v>512</v>
      </c>
      <c r="D14" s="545" t="s">
        <v>513</v>
      </c>
      <c r="E14" s="546">
        <v>50113001</v>
      </c>
      <c r="F14" s="545" t="s">
        <v>520</v>
      </c>
      <c r="G14" s="544" t="s">
        <v>521</v>
      </c>
      <c r="H14" s="544">
        <v>51384</v>
      </c>
      <c r="I14" s="544">
        <v>51384</v>
      </c>
      <c r="J14" s="544" t="s">
        <v>533</v>
      </c>
      <c r="K14" s="544" t="s">
        <v>537</v>
      </c>
      <c r="L14" s="547">
        <v>192.50000000000003</v>
      </c>
      <c r="M14" s="547">
        <v>7</v>
      </c>
      <c r="N14" s="548">
        <v>1347.5000000000002</v>
      </c>
    </row>
    <row r="15" spans="1:14" ht="14.4" customHeight="1" x14ac:dyDescent="0.3">
      <c r="A15" s="542" t="s">
        <v>502</v>
      </c>
      <c r="B15" s="543" t="s">
        <v>503</v>
      </c>
      <c r="C15" s="544" t="s">
        <v>512</v>
      </c>
      <c r="D15" s="545" t="s">
        <v>513</v>
      </c>
      <c r="E15" s="546">
        <v>50113001</v>
      </c>
      <c r="F15" s="545" t="s">
        <v>520</v>
      </c>
      <c r="G15" s="544" t="s">
        <v>521</v>
      </c>
      <c r="H15" s="544">
        <v>498425</v>
      </c>
      <c r="I15" s="544">
        <v>0</v>
      </c>
      <c r="J15" s="544" t="s">
        <v>538</v>
      </c>
      <c r="K15" s="544" t="s">
        <v>539</v>
      </c>
      <c r="L15" s="547">
        <v>100.52619100656622</v>
      </c>
      <c r="M15" s="547">
        <v>10</v>
      </c>
      <c r="N15" s="548">
        <v>1005.2619100656623</v>
      </c>
    </row>
    <row r="16" spans="1:14" ht="14.4" customHeight="1" x14ac:dyDescent="0.3">
      <c r="A16" s="542" t="s">
        <v>502</v>
      </c>
      <c r="B16" s="543" t="s">
        <v>503</v>
      </c>
      <c r="C16" s="544" t="s">
        <v>512</v>
      </c>
      <c r="D16" s="545" t="s">
        <v>513</v>
      </c>
      <c r="E16" s="546">
        <v>50113001</v>
      </c>
      <c r="F16" s="545" t="s">
        <v>520</v>
      </c>
      <c r="G16" s="544" t="s">
        <v>521</v>
      </c>
      <c r="H16" s="544">
        <v>902054</v>
      </c>
      <c r="I16" s="544">
        <v>0</v>
      </c>
      <c r="J16" s="544" t="s">
        <v>540</v>
      </c>
      <c r="K16" s="544" t="s">
        <v>541</v>
      </c>
      <c r="L16" s="547">
        <v>284.11195407311595</v>
      </c>
      <c r="M16" s="547">
        <v>2</v>
      </c>
      <c r="N16" s="548">
        <v>568.22390814623191</v>
      </c>
    </row>
    <row r="17" spans="1:14" ht="14.4" customHeight="1" x14ac:dyDescent="0.3">
      <c r="A17" s="542" t="s">
        <v>502</v>
      </c>
      <c r="B17" s="543" t="s">
        <v>503</v>
      </c>
      <c r="C17" s="544" t="s">
        <v>512</v>
      </c>
      <c r="D17" s="545" t="s">
        <v>513</v>
      </c>
      <c r="E17" s="546">
        <v>50113001</v>
      </c>
      <c r="F17" s="545" t="s">
        <v>520</v>
      </c>
      <c r="G17" s="544" t="s">
        <v>521</v>
      </c>
      <c r="H17" s="544">
        <v>911952</v>
      </c>
      <c r="I17" s="544">
        <v>0</v>
      </c>
      <c r="J17" s="544" t="s">
        <v>542</v>
      </c>
      <c r="K17" s="544" t="s">
        <v>504</v>
      </c>
      <c r="L17" s="547">
        <v>60.540851170099451</v>
      </c>
      <c r="M17" s="547">
        <v>125</v>
      </c>
      <c r="N17" s="548">
        <v>7567.6063962624312</v>
      </c>
    </row>
    <row r="18" spans="1:14" ht="14.4" customHeight="1" x14ac:dyDescent="0.3">
      <c r="A18" s="542" t="s">
        <v>502</v>
      </c>
      <c r="B18" s="543" t="s">
        <v>503</v>
      </c>
      <c r="C18" s="544" t="s">
        <v>512</v>
      </c>
      <c r="D18" s="545" t="s">
        <v>513</v>
      </c>
      <c r="E18" s="546">
        <v>50113001</v>
      </c>
      <c r="F18" s="545" t="s">
        <v>520</v>
      </c>
      <c r="G18" s="544" t="s">
        <v>521</v>
      </c>
      <c r="H18" s="544">
        <v>500989</v>
      </c>
      <c r="I18" s="544">
        <v>0</v>
      </c>
      <c r="J18" s="544" t="s">
        <v>543</v>
      </c>
      <c r="K18" s="544" t="s">
        <v>504</v>
      </c>
      <c r="L18" s="547">
        <v>71.241</v>
      </c>
      <c r="M18" s="547">
        <v>1</v>
      </c>
      <c r="N18" s="548">
        <v>71.241</v>
      </c>
    </row>
    <row r="19" spans="1:14" ht="14.4" customHeight="1" x14ac:dyDescent="0.3">
      <c r="A19" s="542" t="s">
        <v>502</v>
      </c>
      <c r="B19" s="543" t="s">
        <v>503</v>
      </c>
      <c r="C19" s="544" t="s">
        <v>512</v>
      </c>
      <c r="D19" s="545" t="s">
        <v>513</v>
      </c>
      <c r="E19" s="546">
        <v>50113001</v>
      </c>
      <c r="F19" s="545" t="s">
        <v>520</v>
      </c>
      <c r="G19" s="544" t="s">
        <v>521</v>
      </c>
      <c r="H19" s="544">
        <v>900321</v>
      </c>
      <c r="I19" s="544">
        <v>0</v>
      </c>
      <c r="J19" s="544" t="s">
        <v>544</v>
      </c>
      <c r="K19" s="544" t="s">
        <v>504</v>
      </c>
      <c r="L19" s="547">
        <v>49.939939221158511</v>
      </c>
      <c r="M19" s="547">
        <v>80</v>
      </c>
      <c r="N19" s="548">
        <v>3995.1951376926809</v>
      </c>
    </row>
    <row r="20" spans="1:14" ht="14.4" customHeight="1" x14ac:dyDescent="0.3">
      <c r="A20" s="542" t="s">
        <v>502</v>
      </c>
      <c r="B20" s="543" t="s">
        <v>503</v>
      </c>
      <c r="C20" s="544" t="s">
        <v>512</v>
      </c>
      <c r="D20" s="545" t="s">
        <v>513</v>
      </c>
      <c r="E20" s="546">
        <v>50113001</v>
      </c>
      <c r="F20" s="545" t="s">
        <v>520</v>
      </c>
      <c r="G20" s="544" t="s">
        <v>521</v>
      </c>
      <c r="H20" s="544">
        <v>921249</v>
      </c>
      <c r="I20" s="544">
        <v>0</v>
      </c>
      <c r="J20" s="544" t="s">
        <v>545</v>
      </c>
      <c r="K20" s="544" t="s">
        <v>504</v>
      </c>
      <c r="L20" s="547">
        <v>74.279804781526494</v>
      </c>
      <c r="M20" s="547">
        <v>2</v>
      </c>
      <c r="N20" s="548">
        <v>148.55960956305299</v>
      </c>
    </row>
    <row r="21" spans="1:14" ht="14.4" customHeight="1" x14ac:dyDescent="0.3">
      <c r="A21" s="542" t="s">
        <v>502</v>
      </c>
      <c r="B21" s="543" t="s">
        <v>503</v>
      </c>
      <c r="C21" s="544" t="s">
        <v>512</v>
      </c>
      <c r="D21" s="545" t="s">
        <v>513</v>
      </c>
      <c r="E21" s="546">
        <v>50113001</v>
      </c>
      <c r="F21" s="545" t="s">
        <v>520</v>
      </c>
      <c r="G21" s="544" t="s">
        <v>521</v>
      </c>
      <c r="H21" s="544">
        <v>900823</v>
      </c>
      <c r="I21" s="544">
        <v>0</v>
      </c>
      <c r="J21" s="544" t="s">
        <v>546</v>
      </c>
      <c r="K21" s="544" t="s">
        <v>504</v>
      </c>
      <c r="L21" s="547">
        <v>95.709635314613266</v>
      </c>
      <c r="M21" s="547">
        <v>6</v>
      </c>
      <c r="N21" s="548">
        <v>574.25781188767962</v>
      </c>
    </row>
    <row r="22" spans="1:14" ht="14.4" customHeight="1" x14ac:dyDescent="0.3">
      <c r="A22" s="542" t="s">
        <v>502</v>
      </c>
      <c r="B22" s="543" t="s">
        <v>503</v>
      </c>
      <c r="C22" s="544" t="s">
        <v>512</v>
      </c>
      <c r="D22" s="545" t="s">
        <v>513</v>
      </c>
      <c r="E22" s="546">
        <v>50113001</v>
      </c>
      <c r="F22" s="545" t="s">
        <v>520</v>
      </c>
      <c r="G22" s="544" t="s">
        <v>521</v>
      </c>
      <c r="H22" s="544">
        <v>102439</v>
      </c>
      <c r="I22" s="544">
        <v>2439</v>
      </c>
      <c r="J22" s="544" t="s">
        <v>547</v>
      </c>
      <c r="K22" s="544" t="s">
        <v>548</v>
      </c>
      <c r="L22" s="547">
        <v>285.08000000000004</v>
      </c>
      <c r="M22" s="547">
        <v>5</v>
      </c>
      <c r="N22" s="548">
        <v>1425.4</v>
      </c>
    </row>
    <row r="23" spans="1:14" ht="14.4" customHeight="1" x14ac:dyDescent="0.3">
      <c r="A23" s="542" t="s">
        <v>502</v>
      </c>
      <c r="B23" s="543" t="s">
        <v>503</v>
      </c>
      <c r="C23" s="544" t="s">
        <v>512</v>
      </c>
      <c r="D23" s="545" t="s">
        <v>513</v>
      </c>
      <c r="E23" s="546">
        <v>50113001</v>
      </c>
      <c r="F23" s="545" t="s">
        <v>520</v>
      </c>
      <c r="G23" s="544" t="s">
        <v>521</v>
      </c>
      <c r="H23" s="544">
        <v>100502</v>
      </c>
      <c r="I23" s="544">
        <v>502</v>
      </c>
      <c r="J23" s="544" t="s">
        <v>549</v>
      </c>
      <c r="K23" s="544" t="s">
        <v>550</v>
      </c>
      <c r="L23" s="547">
        <v>238.66000000000003</v>
      </c>
      <c r="M23" s="547">
        <v>4</v>
      </c>
      <c r="N23" s="548">
        <v>954.6400000000001</v>
      </c>
    </row>
    <row r="24" spans="1:14" ht="14.4" customHeight="1" x14ac:dyDescent="0.3">
      <c r="A24" s="542" t="s">
        <v>502</v>
      </c>
      <c r="B24" s="543" t="s">
        <v>503</v>
      </c>
      <c r="C24" s="544" t="s">
        <v>512</v>
      </c>
      <c r="D24" s="545" t="s">
        <v>513</v>
      </c>
      <c r="E24" s="546">
        <v>50113001</v>
      </c>
      <c r="F24" s="545" t="s">
        <v>520</v>
      </c>
      <c r="G24" s="544" t="s">
        <v>521</v>
      </c>
      <c r="H24" s="544">
        <v>102684</v>
      </c>
      <c r="I24" s="544">
        <v>2684</v>
      </c>
      <c r="J24" s="544" t="s">
        <v>549</v>
      </c>
      <c r="K24" s="544" t="s">
        <v>551</v>
      </c>
      <c r="L24" s="547">
        <v>105.51571428571432</v>
      </c>
      <c r="M24" s="547">
        <v>14</v>
      </c>
      <c r="N24" s="548">
        <v>1477.2200000000005</v>
      </c>
    </row>
    <row r="25" spans="1:14" ht="14.4" customHeight="1" x14ac:dyDescent="0.3">
      <c r="A25" s="542" t="s">
        <v>502</v>
      </c>
      <c r="B25" s="543" t="s">
        <v>503</v>
      </c>
      <c r="C25" s="544" t="s">
        <v>512</v>
      </c>
      <c r="D25" s="545" t="s">
        <v>513</v>
      </c>
      <c r="E25" s="546">
        <v>50113001</v>
      </c>
      <c r="F25" s="545" t="s">
        <v>520</v>
      </c>
      <c r="G25" s="544" t="s">
        <v>530</v>
      </c>
      <c r="H25" s="544">
        <v>106618</v>
      </c>
      <c r="I25" s="544">
        <v>6618</v>
      </c>
      <c r="J25" s="544" t="s">
        <v>552</v>
      </c>
      <c r="K25" s="544" t="s">
        <v>553</v>
      </c>
      <c r="L25" s="547">
        <v>19.590000000000003</v>
      </c>
      <c r="M25" s="547">
        <v>1</v>
      </c>
      <c r="N25" s="548">
        <v>19.590000000000003</v>
      </c>
    </row>
    <row r="26" spans="1:14" ht="14.4" customHeight="1" x14ac:dyDescent="0.3">
      <c r="A26" s="542" t="s">
        <v>502</v>
      </c>
      <c r="B26" s="543" t="s">
        <v>503</v>
      </c>
      <c r="C26" s="544" t="s">
        <v>512</v>
      </c>
      <c r="D26" s="545" t="s">
        <v>513</v>
      </c>
      <c r="E26" s="546">
        <v>50113001</v>
      </c>
      <c r="F26" s="545" t="s">
        <v>520</v>
      </c>
      <c r="G26" s="544" t="s">
        <v>521</v>
      </c>
      <c r="H26" s="544">
        <v>848950</v>
      </c>
      <c r="I26" s="544">
        <v>155148</v>
      </c>
      <c r="J26" s="544" t="s">
        <v>554</v>
      </c>
      <c r="K26" s="544" t="s">
        <v>555</v>
      </c>
      <c r="L26" s="547">
        <v>20.46</v>
      </c>
      <c r="M26" s="547">
        <v>1</v>
      </c>
      <c r="N26" s="548">
        <v>20.46</v>
      </c>
    </row>
    <row r="27" spans="1:14" ht="14.4" customHeight="1" x14ac:dyDescent="0.3">
      <c r="A27" s="542" t="s">
        <v>502</v>
      </c>
      <c r="B27" s="543" t="s">
        <v>503</v>
      </c>
      <c r="C27" s="544" t="s">
        <v>512</v>
      </c>
      <c r="D27" s="545" t="s">
        <v>513</v>
      </c>
      <c r="E27" s="546">
        <v>50113001</v>
      </c>
      <c r="F27" s="545" t="s">
        <v>520</v>
      </c>
      <c r="G27" s="544" t="s">
        <v>521</v>
      </c>
      <c r="H27" s="544">
        <v>207819</v>
      </c>
      <c r="I27" s="544">
        <v>207819</v>
      </c>
      <c r="J27" s="544" t="s">
        <v>554</v>
      </c>
      <c r="K27" s="544" t="s">
        <v>556</v>
      </c>
      <c r="L27" s="547">
        <v>20.03</v>
      </c>
      <c r="M27" s="547">
        <v>3</v>
      </c>
      <c r="N27" s="548">
        <v>60.09</v>
      </c>
    </row>
    <row r="28" spans="1:14" ht="14.4" customHeight="1" x14ac:dyDescent="0.3">
      <c r="A28" s="542" t="s">
        <v>502</v>
      </c>
      <c r="B28" s="543" t="s">
        <v>503</v>
      </c>
      <c r="C28" s="544" t="s">
        <v>512</v>
      </c>
      <c r="D28" s="545" t="s">
        <v>513</v>
      </c>
      <c r="E28" s="546">
        <v>50113001</v>
      </c>
      <c r="F28" s="545" t="s">
        <v>520</v>
      </c>
      <c r="G28" s="544" t="s">
        <v>530</v>
      </c>
      <c r="H28" s="544">
        <v>109709</v>
      </c>
      <c r="I28" s="544">
        <v>9709</v>
      </c>
      <c r="J28" s="544" t="s">
        <v>557</v>
      </c>
      <c r="K28" s="544" t="s">
        <v>558</v>
      </c>
      <c r="L28" s="547">
        <v>64.965000000000003</v>
      </c>
      <c r="M28" s="547">
        <v>20</v>
      </c>
      <c r="N28" s="548">
        <v>1299.3</v>
      </c>
    </row>
    <row r="29" spans="1:14" ht="14.4" customHeight="1" x14ac:dyDescent="0.3">
      <c r="A29" s="542" t="s">
        <v>502</v>
      </c>
      <c r="B29" s="543" t="s">
        <v>503</v>
      </c>
      <c r="C29" s="544" t="s">
        <v>512</v>
      </c>
      <c r="D29" s="545" t="s">
        <v>513</v>
      </c>
      <c r="E29" s="546">
        <v>50113001</v>
      </c>
      <c r="F29" s="545" t="s">
        <v>520</v>
      </c>
      <c r="G29" s="544" t="s">
        <v>530</v>
      </c>
      <c r="H29" s="544">
        <v>214628</v>
      </c>
      <c r="I29" s="544">
        <v>214628</v>
      </c>
      <c r="J29" s="544" t="s">
        <v>559</v>
      </c>
      <c r="K29" s="544" t="s">
        <v>560</v>
      </c>
      <c r="L29" s="547">
        <v>71.800000000000011</v>
      </c>
      <c r="M29" s="547">
        <v>1</v>
      </c>
      <c r="N29" s="548">
        <v>71.800000000000011</v>
      </c>
    </row>
    <row r="30" spans="1:14" ht="14.4" customHeight="1" x14ac:dyDescent="0.3">
      <c r="A30" s="542" t="s">
        <v>502</v>
      </c>
      <c r="B30" s="543" t="s">
        <v>503</v>
      </c>
      <c r="C30" s="544" t="s">
        <v>512</v>
      </c>
      <c r="D30" s="545" t="s">
        <v>513</v>
      </c>
      <c r="E30" s="546">
        <v>50113006</v>
      </c>
      <c r="F30" s="545" t="s">
        <v>561</v>
      </c>
      <c r="G30" s="544" t="s">
        <v>530</v>
      </c>
      <c r="H30" s="544">
        <v>217112</v>
      </c>
      <c r="I30" s="544">
        <v>217112</v>
      </c>
      <c r="J30" s="544" t="s">
        <v>562</v>
      </c>
      <c r="K30" s="544" t="s">
        <v>563</v>
      </c>
      <c r="L30" s="547">
        <v>169.56</v>
      </c>
      <c r="M30" s="547">
        <v>3</v>
      </c>
      <c r="N30" s="548">
        <v>508.68</v>
      </c>
    </row>
    <row r="31" spans="1:14" ht="14.4" customHeight="1" x14ac:dyDescent="0.3">
      <c r="A31" s="542" t="s">
        <v>502</v>
      </c>
      <c r="B31" s="543" t="s">
        <v>503</v>
      </c>
      <c r="C31" s="544" t="s">
        <v>512</v>
      </c>
      <c r="D31" s="545" t="s">
        <v>513</v>
      </c>
      <c r="E31" s="546">
        <v>50113009</v>
      </c>
      <c r="F31" s="545" t="s">
        <v>564</v>
      </c>
      <c r="G31" s="544" t="s">
        <v>530</v>
      </c>
      <c r="H31" s="544">
        <v>165978</v>
      </c>
      <c r="I31" s="544">
        <v>65978</v>
      </c>
      <c r="J31" s="544" t="s">
        <v>565</v>
      </c>
      <c r="K31" s="544" t="s">
        <v>566</v>
      </c>
      <c r="L31" s="547">
        <v>517</v>
      </c>
      <c r="M31" s="547">
        <v>413</v>
      </c>
      <c r="N31" s="548">
        <v>213521</v>
      </c>
    </row>
    <row r="32" spans="1:14" ht="14.4" customHeight="1" x14ac:dyDescent="0.3">
      <c r="A32" s="542" t="s">
        <v>502</v>
      </c>
      <c r="B32" s="543" t="s">
        <v>503</v>
      </c>
      <c r="C32" s="544" t="s">
        <v>512</v>
      </c>
      <c r="D32" s="545" t="s">
        <v>513</v>
      </c>
      <c r="E32" s="546">
        <v>50113009</v>
      </c>
      <c r="F32" s="545" t="s">
        <v>564</v>
      </c>
      <c r="G32" s="544" t="s">
        <v>530</v>
      </c>
      <c r="H32" s="544">
        <v>103132</v>
      </c>
      <c r="I32" s="544">
        <v>3132</v>
      </c>
      <c r="J32" s="544" t="s">
        <v>567</v>
      </c>
      <c r="K32" s="544" t="s">
        <v>568</v>
      </c>
      <c r="L32" s="547">
        <v>1456.576000491513</v>
      </c>
      <c r="M32" s="547">
        <v>132</v>
      </c>
      <c r="N32" s="548">
        <v>192268.03206487972</v>
      </c>
    </row>
    <row r="33" spans="1:14" ht="14.4" customHeight="1" x14ac:dyDescent="0.3">
      <c r="A33" s="542" t="s">
        <v>502</v>
      </c>
      <c r="B33" s="543" t="s">
        <v>503</v>
      </c>
      <c r="C33" s="544" t="s">
        <v>512</v>
      </c>
      <c r="D33" s="545" t="s">
        <v>513</v>
      </c>
      <c r="E33" s="546">
        <v>50113009</v>
      </c>
      <c r="F33" s="545" t="s">
        <v>564</v>
      </c>
      <c r="G33" s="544" t="s">
        <v>530</v>
      </c>
      <c r="H33" s="544">
        <v>103134</v>
      </c>
      <c r="I33" s="544">
        <v>3134</v>
      </c>
      <c r="J33" s="544" t="s">
        <v>567</v>
      </c>
      <c r="K33" s="544" t="s">
        <v>569</v>
      </c>
      <c r="L33" s="547">
        <v>3641.0658081505389</v>
      </c>
      <c r="M33" s="547">
        <v>26</v>
      </c>
      <c r="N33" s="548">
        <v>94667.711011914012</v>
      </c>
    </row>
    <row r="34" spans="1:14" ht="14.4" customHeight="1" x14ac:dyDescent="0.3">
      <c r="A34" s="542" t="s">
        <v>502</v>
      </c>
      <c r="B34" s="543" t="s">
        <v>503</v>
      </c>
      <c r="C34" s="544" t="s">
        <v>512</v>
      </c>
      <c r="D34" s="545" t="s">
        <v>513</v>
      </c>
      <c r="E34" s="546">
        <v>50113009</v>
      </c>
      <c r="F34" s="545" t="s">
        <v>564</v>
      </c>
      <c r="G34" s="544" t="s">
        <v>530</v>
      </c>
      <c r="H34" s="544">
        <v>207733</v>
      </c>
      <c r="I34" s="544">
        <v>207733</v>
      </c>
      <c r="J34" s="544" t="s">
        <v>570</v>
      </c>
      <c r="K34" s="544" t="s">
        <v>568</v>
      </c>
      <c r="L34" s="547">
        <v>1456.5760022404943</v>
      </c>
      <c r="M34" s="547">
        <v>26</v>
      </c>
      <c r="N34" s="548">
        <v>37870.976058252854</v>
      </c>
    </row>
    <row r="35" spans="1:14" ht="14.4" customHeight="1" x14ac:dyDescent="0.3">
      <c r="A35" s="542" t="s">
        <v>502</v>
      </c>
      <c r="B35" s="543" t="s">
        <v>503</v>
      </c>
      <c r="C35" s="544" t="s">
        <v>512</v>
      </c>
      <c r="D35" s="545" t="s">
        <v>513</v>
      </c>
      <c r="E35" s="546">
        <v>50113009</v>
      </c>
      <c r="F35" s="545" t="s">
        <v>564</v>
      </c>
      <c r="G35" s="544" t="s">
        <v>521</v>
      </c>
      <c r="H35" s="544">
        <v>195607</v>
      </c>
      <c r="I35" s="544">
        <v>95607</v>
      </c>
      <c r="J35" s="544" t="s">
        <v>571</v>
      </c>
      <c r="K35" s="544" t="s">
        <v>572</v>
      </c>
      <c r="L35" s="547">
        <v>469.31000000000006</v>
      </c>
      <c r="M35" s="547">
        <v>15</v>
      </c>
      <c r="N35" s="548">
        <v>7039.6500000000005</v>
      </c>
    </row>
    <row r="36" spans="1:14" ht="14.4" customHeight="1" x14ac:dyDescent="0.3">
      <c r="A36" s="542" t="s">
        <v>502</v>
      </c>
      <c r="B36" s="543" t="s">
        <v>503</v>
      </c>
      <c r="C36" s="544" t="s">
        <v>512</v>
      </c>
      <c r="D36" s="545" t="s">
        <v>513</v>
      </c>
      <c r="E36" s="546">
        <v>50113009</v>
      </c>
      <c r="F36" s="545" t="s">
        <v>564</v>
      </c>
      <c r="G36" s="544" t="s">
        <v>521</v>
      </c>
      <c r="H36" s="544">
        <v>195609</v>
      </c>
      <c r="I36" s="544">
        <v>95609</v>
      </c>
      <c r="J36" s="544" t="s">
        <v>573</v>
      </c>
      <c r="K36" s="544" t="s">
        <v>574</v>
      </c>
      <c r="L36" s="547">
        <v>718.82979591836738</v>
      </c>
      <c r="M36" s="547">
        <v>49</v>
      </c>
      <c r="N36" s="548">
        <v>35222.660000000003</v>
      </c>
    </row>
    <row r="37" spans="1:14" ht="14.4" customHeight="1" x14ac:dyDescent="0.3">
      <c r="A37" s="542" t="s">
        <v>502</v>
      </c>
      <c r="B37" s="543" t="s">
        <v>503</v>
      </c>
      <c r="C37" s="544" t="s">
        <v>512</v>
      </c>
      <c r="D37" s="545" t="s">
        <v>513</v>
      </c>
      <c r="E37" s="546">
        <v>50113009</v>
      </c>
      <c r="F37" s="545" t="s">
        <v>564</v>
      </c>
      <c r="G37" s="544" t="s">
        <v>530</v>
      </c>
      <c r="H37" s="544">
        <v>102920</v>
      </c>
      <c r="I37" s="544">
        <v>2920</v>
      </c>
      <c r="J37" s="544" t="s">
        <v>575</v>
      </c>
      <c r="K37" s="544" t="s">
        <v>576</v>
      </c>
      <c r="L37" s="547">
        <v>1629.9799999999996</v>
      </c>
      <c r="M37" s="547">
        <v>9</v>
      </c>
      <c r="N37" s="548">
        <v>14669.819999999996</v>
      </c>
    </row>
    <row r="38" spans="1:14" ht="14.4" customHeight="1" x14ac:dyDescent="0.3">
      <c r="A38" s="542" t="s">
        <v>502</v>
      </c>
      <c r="B38" s="543" t="s">
        <v>503</v>
      </c>
      <c r="C38" s="544" t="s">
        <v>512</v>
      </c>
      <c r="D38" s="545" t="s">
        <v>513</v>
      </c>
      <c r="E38" s="546">
        <v>50113009</v>
      </c>
      <c r="F38" s="545" t="s">
        <v>564</v>
      </c>
      <c r="G38" s="544" t="s">
        <v>521</v>
      </c>
      <c r="H38" s="544">
        <v>224707</v>
      </c>
      <c r="I38" s="544">
        <v>224707</v>
      </c>
      <c r="J38" s="544" t="s">
        <v>577</v>
      </c>
      <c r="K38" s="544" t="s">
        <v>578</v>
      </c>
      <c r="L38" s="547">
        <v>655.52299884095339</v>
      </c>
      <c r="M38" s="547">
        <v>539</v>
      </c>
      <c r="N38" s="548">
        <v>353326.89637527388</v>
      </c>
    </row>
    <row r="39" spans="1:14" ht="14.4" customHeight="1" x14ac:dyDescent="0.3">
      <c r="A39" s="542" t="s">
        <v>502</v>
      </c>
      <c r="B39" s="543" t="s">
        <v>503</v>
      </c>
      <c r="C39" s="544" t="s">
        <v>512</v>
      </c>
      <c r="D39" s="545" t="s">
        <v>513</v>
      </c>
      <c r="E39" s="546">
        <v>50113009</v>
      </c>
      <c r="F39" s="545" t="s">
        <v>564</v>
      </c>
      <c r="G39" s="544" t="s">
        <v>521</v>
      </c>
      <c r="H39" s="544">
        <v>224708</v>
      </c>
      <c r="I39" s="544">
        <v>224708</v>
      </c>
      <c r="J39" s="544" t="s">
        <v>577</v>
      </c>
      <c r="K39" s="544" t="s">
        <v>579</v>
      </c>
      <c r="L39" s="547">
        <v>3275.9206250000002</v>
      </c>
      <c r="M39" s="547">
        <v>2</v>
      </c>
      <c r="N39" s="548">
        <v>6551.8412500000004</v>
      </c>
    </row>
    <row r="40" spans="1:14" ht="14.4" customHeight="1" x14ac:dyDescent="0.3">
      <c r="A40" s="542" t="s">
        <v>502</v>
      </c>
      <c r="B40" s="543" t="s">
        <v>503</v>
      </c>
      <c r="C40" s="544" t="s">
        <v>512</v>
      </c>
      <c r="D40" s="545" t="s">
        <v>513</v>
      </c>
      <c r="E40" s="546">
        <v>50113009</v>
      </c>
      <c r="F40" s="545" t="s">
        <v>564</v>
      </c>
      <c r="G40" s="544" t="s">
        <v>521</v>
      </c>
      <c r="H40" s="544">
        <v>224709</v>
      </c>
      <c r="I40" s="544">
        <v>224709</v>
      </c>
      <c r="J40" s="544" t="s">
        <v>577</v>
      </c>
      <c r="K40" s="544" t="s">
        <v>580</v>
      </c>
      <c r="L40" s="547">
        <v>1639.4511218163927</v>
      </c>
      <c r="M40" s="547">
        <v>8</v>
      </c>
      <c r="N40" s="548">
        <v>13115.608974531142</v>
      </c>
    </row>
    <row r="41" spans="1:14" ht="14.4" customHeight="1" x14ac:dyDescent="0.3">
      <c r="A41" s="542" t="s">
        <v>502</v>
      </c>
      <c r="B41" s="543" t="s">
        <v>503</v>
      </c>
      <c r="C41" s="544" t="s">
        <v>512</v>
      </c>
      <c r="D41" s="545" t="s">
        <v>513</v>
      </c>
      <c r="E41" s="546">
        <v>50113009</v>
      </c>
      <c r="F41" s="545" t="s">
        <v>564</v>
      </c>
      <c r="G41" s="544" t="s">
        <v>521</v>
      </c>
      <c r="H41" s="544">
        <v>224716</v>
      </c>
      <c r="I41" s="544">
        <v>224716</v>
      </c>
      <c r="J41" s="544" t="s">
        <v>581</v>
      </c>
      <c r="K41" s="544" t="s">
        <v>582</v>
      </c>
      <c r="L41" s="547">
        <v>12542.719329431366</v>
      </c>
      <c r="M41" s="547">
        <v>13</v>
      </c>
      <c r="N41" s="548">
        <v>163055.35128260776</v>
      </c>
    </row>
    <row r="42" spans="1:14" ht="14.4" customHeight="1" x14ac:dyDescent="0.3">
      <c r="A42" s="542" t="s">
        <v>502</v>
      </c>
      <c r="B42" s="543" t="s">
        <v>503</v>
      </c>
      <c r="C42" s="544" t="s">
        <v>512</v>
      </c>
      <c r="D42" s="545" t="s">
        <v>513</v>
      </c>
      <c r="E42" s="546">
        <v>50113009</v>
      </c>
      <c r="F42" s="545" t="s">
        <v>564</v>
      </c>
      <c r="G42" s="544" t="s">
        <v>521</v>
      </c>
      <c r="H42" s="544">
        <v>224696</v>
      </c>
      <c r="I42" s="544">
        <v>224696</v>
      </c>
      <c r="J42" s="544" t="s">
        <v>583</v>
      </c>
      <c r="K42" s="544" t="s">
        <v>584</v>
      </c>
      <c r="L42" s="547">
        <v>532.32300646318686</v>
      </c>
      <c r="M42" s="547">
        <v>13</v>
      </c>
      <c r="N42" s="548">
        <v>6920.1990840214285</v>
      </c>
    </row>
    <row r="43" spans="1:14" ht="14.4" customHeight="1" x14ac:dyDescent="0.3">
      <c r="A43" s="542" t="s">
        <v>502</v>
      </c>
      <c r="B43" s="543" t="s">
        <v>503</v>
      </c>
      <c r="C43" s="544" t="s">
        <v>517</v>
      </c>
      <c r="D43" s="545" t="s">
        <v>518</v>
      </c>
      <c r="E43" s="546">
        <v>50113001</v>
      </c>
      <c r="F43" s="545" t="s">
        <v>520</v>
      </c>
      <c r="G43" s="544" t="s">
        <v>530</v>
      </c>
      <c r="H43" s="544">
        <v>115378</v>
      </c>
      <c r="I43" s="544">
        <v>15378</v>
      </c>
      <c r="J43" s="544" t="s">
        <v>585</v>
      </c>
      <c r="K43" s="544" t="s">
        <v>586</v>
      </c>
      <c r="L43" s="547">
        <v>21.210000000000004</v>
      </c>
      <c r="M43" s="547">
        <v>1</v>
      </c>
      <c r="N43" s="548">
        <v>21.210000000000004</v>
      </c>
    </row>
    <row r="44" spans="1:14" ht="14.4" customHeight="1" x14ac:dyDescent="0.3">
      <c r="A44" s="542" t="s">
        <v>502</v>
      </c>
      <c r="B44" s="543" t="s">
        <v>503</v>
      </c>
      <c r="C44" s="544" t="s">
        <v>517</v>
      </c>
      <c r="D44" s="545" t="s">
        <v>518</v>
      </c>
      <c r="E44" s="546">
        <v>50113001</v>
      </c>
      <c r="F44" s="545" t="s">
        <v>520</v>
      </c>
      <c r="G44" s="544" t="s">
        <v>521</v>
      </c>
      <c r="H44" s="544">
        <v>920200</v>
      </c>
      <c r="I44" s="544">
        <v>15877</v>
      </c>
      <c r="J44" s="544" t="s">
        <v>587</v>
      </c>
      <c r="K44" s="544" t="s">
        <v>504</v>
      </c>
      <c r="L44" s="547">
        <v>252.97801995197074</v>
      </c>
      <c r="M44" s="547">
        <v>4</v>
      </c>
      <c r="N44" s="548">
        <v>1011.9120798078829</v>
      </c>
    </row>
    <row r="45" spans="1:14" ht="14.4" customHeight="1" x14ac:dyDescent="0.3">
      <c r="A45" s="542" t="s">
        <v>502</v>
      </c>
      <c r="B45" s="543" t="s">
        <v>503</v>
      </c>
      <c r="C45" s="544" t="s">
        <v>517</v>
      </c>
      <c r="D45" s="545" t="s">
        <v>518</v>
      </c>
      <c r="E45" s="546">
        <v>50113001</v>
      </c>
      <c r="F45" s="545" t="s">
        <v>520</v>
      </c>
      <c r="G45" s="544" t="s">
        <v>521</v>
      </c>
      <c r="H45" s="544">
        <v>198872</v>
      </c>
      <c r="I45" s="544">
        <v>98872</v>
      </c>
      <c r="J45" s="544" t="s">
        <v>588</v>
      </c>
      <c r="K45" s="544" t="s">
        <v>589</v>
      </c>
      <c r="L45" s="547">
        <v>312.83999999999997</v>
      </c>
      <c r="M45" s="547">
        <v>6</v>
      </c>
      <c r="N45" s="548">
        <v>1877.04</v>
      </c>
    </row>
    <row r="46" spans="1:14" ht="14.4" customHeight="1" x14ac:dyDescent="0.3">
      <c r="A46" s="542" t="s">
        <v>502</v>
      </c>
      <c r="B46" s="543" t="s">
        <v>503</v>
      </c>
      <c r="C46" s="544" t="s">
        <v>517</v>
      </c>
      <c r="D46" s="545" t="s">
        <v>518</v>
      </c>
      <c r="E46" s="546">
        <v>50113001</v>
      </c>
      <c r="F46" s="545" t="s">
        <v>520</v>
      </c>
      <c r="G46" s="544" t="s">
        <v>521</v>
      </c>
      <c r="H46" s="544">
        <v>198876</v>
      </c>
      <c r="I46" s="544">
        <v>98876</v>
      </c>
      <c r="J46" s="544" t="s">
        <v>588</v>
      </c>
      <c r="K46" s="544" t="s">
        <v>590</v>
      </c>
      <c r="L46" s="547">
        <v>255.20000000000002</v>
      </c>
      <c r="M46" s="547">
        <v>12</v>
      </c>
      <c r="N46" s="548">
        <v>3062.4</v>
      </c>
    </row>
    <row r="47" spans="1:14" ht="14.4" customHeight="1" x14ac:dyDescent="0.3">
      <c r="A47" s="542" t="s">
        <v>502</v>
      </c>
      <c r="B47" s="543" t="s">
        <v>503</v>
      </c>
      <c r="C47" s="544" t="s">
        <v>517</v>
      </c>
      <c r="D47" s="545" t="s">
        <v>518</v>
      </c>
      <c r="E47" s="546">
        <v>50113001</v>
      </c>
      <c r="F47" s="545" t="s">
        <v>520</v>
      </c>
      <c r="G47" s="544" t="s">
        <v>521</v>
      </c>
      <c r="H47" s="544">
        <v>193746</v>
      </c>
      <c r="I47" s="544">
        <v>93746</v>
      </c>
      <c r="J47" s="544" t="s">
        <v>591</v>
      </c>
      <c r="K47" s="544" t="s">
        <v>592</v>
      </c>
      <c r="L47" s="547">
        <v>366.22</v>
      </c>
      <c r="M47" s="547">
        <v>16</v>
      </c>
      <c r="N47" s="548">
        <v>5859.52</v>
      </c>
    </row>
    <row r="48" spans="1:14" ht="14.4" customHeight="1" x14ac:dyDescent="0.3">
      <c r="A48" s="542" t="s">
        <v>502</v>
      </c>
      <c r="B48" s="543" t="s">
        <v>503</v>
      </c>
      <c r="C48" s="544" t="s">
        <v>517</v>
      </c>
      <c r="D48" s="545" t="s">
        <v>518</v>
      </c>
      <c r="E48" s="546">
        <v>50113001</v>
      </c>
      <c r="F48" s="545" t="s">
        <v>520</v>
      </c>
      <c r="G48" s="544" t="s">
        <v>521</v>
      </c>
      <c r="H48" s="544">
        <v>51383</v>
      </c>
      <c r="I48" s="544">
        <v>51383</v>
      </c>
      <c r="J48" s="544" t="s">
        <v>533</v>
      </c>
      <c r="K48" s="544" t="s">
        <v>535</v>
      </c>
      <c r="L48" s="547">
        <v>93.5</v>
      </c>
      <c r="M48" s="547">
        <v>16</v>
      </c>
      <c r="N48" s="548">
        <v>1496</v>
      </c>
    </row>
    <row r="49" spans="1:14" ht="14.4" customHeight="1" x14ac:dyDescent="0.3">
      <c r="A49" s="542" t="s">
        <v>502</v>
      </c>
      <c r="B49" s="543" t="s">
        <v>503</v>
      </c>
      <c r="C49" s="544" t="s">
        <v>517</v>
      </c>
      <c r="D49" s="545" t="s">
        <v>518</v>
      </c>
      <c r="E49" s="546">
        <v>50113001</v>
      </c>
      <c r="F49" s="545" t="s">
        <v>520</v>
      </c>
      <c r="G49" s="544" t="s">
        <v>521</v>
      </c>
      <c r="H49" s="544">
        <v>51366</v>
      </c>
      <c r="I49" s="544">
        <v>51366</v>
      </c>
      <c r="J49" s="544" t="s">
        <v>533</v>
      </c>
      <c r="K49" s="544" t="s">
        <v>536</v>
      </c>
      <c r="L49" s="547">
        <v>171.60000000000002</v>
      </c>
      <c r="M49" s="547">
        <v>2</v>
      </c>
      <c r="N49" s="548">
        <v>343.20000000000005</v>
      </c>
    </row>
    <row r="50" spans="1:14" ht="14.4" customHeight="1" x14ac:dyDescent="0.3">
      <c r="A50" s="542" t="s">
        <v>502</v>
      </c>
      <c r="B50" s="543" t="s">
        <v>503</v>
      </c>
      <c r="C50" s="544" t="s">
        <v>517</v>
      </c>
      <c r="D50" s="545" t="s">
        <v>518</v>
      </c>
      <c r="E50" s="546">
        <v>50113001</v>
      </c>
      <c r="F50" s="545" t="s">
        <v>520</v>
      </c>
      <c r="G50" s="544" t="s">
        <v>521</v>
      </c>
      <c r="H50" s="544">
        <v>902055</v>
      </c>
      <c r="I50" s="544">
        <v>0</v>
      </c>
      <c r="J50" s="544" t="s">
        <v>593</v>
      </c>
      <c r="K50" s="544" t="s">
        <v>594</v>
      </c>
      <c r="L50" s="547">
        <v>90.372652608174036</v>
      </c>
      <c r="M50" s="547">
        <v>10</v>
      </c>
      <c r="N50" s="548">
        <v>903.7265260817403</v>
      </c>
    </row>
    <row r="51" spans="1:14" ht="14.4" customHeight="1" x14ac:dyDescent="0.3">
      <c r="A51" s="542" t="s">
        <v>502</v>
      </c>
      <c r="B51" s="543" t="s">
        <v>503</v>
      </c>
      <c r="C51" s="544" t="s">
        <v>517</v>
      </c>
      <c r="D51" s="545" t="s">
        <v>518</v>
      </c>
      <c r="E51" s="546">
        <v>50113001</v>
      </c>
      <c r="F51" s="545" t="s">
        <v>520</v>
      </c>
      <c r="G51" s="544" t="s">
        <v>521</v>
      </c>
      <c r="H51" s="544">
        <v>500989</v>
      </c>
      <c r="I51" s="544">
        <v>0</v>
      </c>
      <c r="J51" s="544" t="s">
        <v>543</v>
      </c>
      <c r="K51" s="544" t="s">
        <v>504</v>
      </c>
      <c r="L51" s="547">
        <v>70.709769888390497</v>
      </c>
      <c r="M51" s="547">
        <v>64</v>
      </c>
      <c r="N51" s="548">
        <v>4525.4252728569918</v>
      </c>
    </row>
    <row r="52" spans="1:14" ht="14.4" customHeight="1" x14ac:dyDescent="0.3">
      <c r="A52" s="542" t="s">
        <v>502</v>
      </c>
      <c r="B52" s="543" t="s">
        <v>503</v>
      </c>
      <c r="C52" s="544" t="s">
        <v>517</v>
      </c>
      <c r="D52" s="545" t="s">
        <v>518</v>
      </c>
      <c r="E52" s="546">
        <v>50113001</v>
      </c>
      <c r="F52" s="545" t="s">
        <v>520</v>
      </c>
      <c r="G52" s="544" t="s">
        <v>521</v>
      </c>
      <c r="H52" s="544">
        <v>500979</v>
      </c>
      <c r="I52" s="544">
        <v>0</v>
      </c>
      <c r="J52" s="544" t="s">
        <v>595</v>
      </c>
      <c r="K52" s="544" t="s">
        <v>504</v>
      </c>
      <c r="L52" s="547">
        <v>61.19100000000001</v>
      </c>
      <c r="M52" s="547">
        <v>4</v>
      </c>
      <c r="N52" s="548">
        <v>244.76400000000004</v>
      </c>
    </row>
    <row r="53" spans="1:14" ht="14.4" customHeight="1" x14ac:dyDescent="0.3">
      <c r="A53" s="542" t="s">
        <v>502</v>
      </c>
      <c r="B53" s="543" t="s">
        <v>503</v>
      </c>
      <c r="C53" s="544" t="s">
        <v>517</v>
      </c>
      <c r="D53" s="545" t="s">
        <v>518</v>
      </c>
      <c r="E53" s="546">
        <v>50113001</v>
      </c>
      <c r="F53" s="545" t="s">
        <v>520</v>
      </c>
      <c r="G53" s="544" t="s">
        <v>521</v>
      </c>
      <c r="H53" s="544">
        <v>102439</v>
      </c>
      <c r="I53" s="544">
        <v>2439</v>
      </c>
      <c r="J53" s="544" t="s">
        <v>547</v>
      </c>
      <c r="K53" s="544" t="s">
        <v>548</v>
      </c>
      <c r="L53" s="547">
        <v>285.08000000000004</v>
      </c>
      <c r="M53" s="547">
        <v>20</v>
      </c>
      <c r="N53" s="548">
        <v>5701.6</v>
      </c>
    </row>
    <row r="54" spans="1:14" ht="14.4" customHeight="1" x14ac:dyDescent="0.3">
      <c r="A54" s="542" t="s">
        <v>502</v>
      </c>
      <c r="B54" s="543" t="s">
        <v>503</v>
      </c>
      <c r="C54" s="544" t="s">
        <v>517</v>
      </c>
      <c r="D54" s="545" t="s">
        <v>518</v>
      </c>
      <c r="E54" s="546">
        <v>50113001</v>
      </c>
      <c r="F54" s="545" t="s">
        <v>520</v>
      </c>
      <c r="G54" s="544" t="s">
        <v>521</v>
      </c>
      <c r="H54" s="544">
        <v>100502</v>
      </c>
      <c r="I54" s="544">
        <v>502</v>
      </c>
      <c r="J54" s="544" t="s">
        <v>549</v>
      </c>
      <c r="K54" s="544" t="s">
        <v>550</v>
      </c>
      <c r="L54" s="547">
        <v>238.66125</v>
      </c>
      <c r="M54" s="547">
        <v>16</v>
      </c>
      <c r="N54" s="548">
        <v>3818.58</v>
      </c>
    </row>
    <row r="55" spans="1:14" ht="14.4" customHeight="1" x14ac:dyDescent="0.3">
      <c r="A55" s="542" t="s">
        <v>502</v>
      </c>
      <c r="B55" s="543" t="s">
        <v>503</v>
      </c>
      <c r="C55" s="544" t="s">
        <v>517</v>
      </c>
      <c r="D55" s="545" t="s">
        <v>518</v>
      </c>
      <c r="E55" s="546">
        <v>50113001</v>
      </c>
      <c r="F55" s="545" t="s">
        <v>520</v>
      </c>
      <c r="G55" s="544" t="s">
        <v>530</v>
      </c>
      <c r="H55" s="544">
        <v>127737</v>
      </c>
      <c r="I55" s="544">
        <v>127737</v>
      </c>
      <c r="J55" s="544" t="s">
        <v>596</v>
      </c>
      <c r="K55" s="544" t="s">
        <v>597</v>
      </c>
      <c r="L55" s="547">
        <v>67.319999999999993</v>
      </c>
      <c r="M55" s="547">
        <v>1</v>
      </c>
      <c r="N55" s="548">
        <v>67.319999999999993</v>
      </c>
    </row>
    <row r="56" spans="1:14" ht="14.4" customHeight="1" x14ac:dyDescent="0.3">
      <c r="A56" s="542" t="s">
        <v>502</v>
      </c>
      <c r="B56" s="543" t="s">
        <v>503</v>
      </c>
      <c r="C56" s="544" t="s">
        <v>517</v>
      </c>
      <c r="D56" s="545" t="s">
        <v>518</v>
      </c>
      <c r="E56" s="546">
        <v>50113001</v>
      </c>
      <c r="F56" s="545" t="s">
        <v>520</v>
      </c>
      <c r="G56" s="544" t="s">
        <v>521</v>
      </c>
      <c r="H56" s="544">
        <v>200863</v>
      </c>
      <c r="I56" s="544">
        <v>200863</v>
      </c>
      <c r="J56" s="544" t="s">
        <v>598</v>
      </c>
      <c r="K56" s="544" t="s">
        <v>599</v>
      </c>
      <c r="L56" s="547">
        <v>84.70999999999998</v>
      </c>
      <c r="M56" s="547">
        <v>2</v>
      </c>
      <c r="N56" s="548">
        <v>169.41999999999996</v>
      </c>
    </row>
    <row r="57" spans="1:14" ht="14.4" customHeight="1" x14ac:dyDescent="0.3">
      <c r="A57" s="542" t="s">
        <v>502</v>
      </c>
      <c r="B57" s="543" t="s">
        <v>503</v>
      </c>
      <c r="C57" s="544" t="s">
        <v>517</v>
      </c>
      <c r="D57" s="545" t="s">
        <v>518</v>
      </c>
      <c r="E57" s="546">
        <v>50113001</v>
      </c>
      <c r="F57" s="545" t="s">
        <v>520</v>
      </c>
      <c r="G57" s="544" t="s">
        <v>530</v>
      </c>
      <c r="H57" s="544">
        <v>109709</v>
      </c>
      <c r="I57" s="544">
        <v>9709</v>
      </c>
      <c r="J57" s="544" t="s">
        <v>557</v>
      </c>
      <c r="K57" s="544" t="s">
        <v>558</v>
      </c>
      <c r="L57" s="547">
        <v>64.960000000000008</v>
      </c>
      <c r="M57" s="547">
        <v>6</v>
      </c>
      <c r="N57" s="548">
        <v>389.76000000000005</v>
      </c>
    </row>
    <row r="58" spans="1:14" ht="14.4" customHeight="1" x14ac:dyDescent="0.3">
      <c r="A58" s="542" t="s">
        <v>502</v>
      </c>
      <c r="B58" s="543" t="s">
        <v>503</v>
      </c>
      <c r="C58" s="544" t="s">
        <v>517</v>
      </c>
      <c r="D58" s="545" t="s">
        <v>518</v>
      </c>
      <c r="E58" s="546">
        <v>50113009</v>
      </c>
      <c r="F58" s="545" t="s">
        <v>564</v>
      </c>
      <c r="G58" s="544" t="s">
        <v>521</v>
      </c>
      <c r="H58" s="544">
        <v>159494</v>
      </c>
      <c r="I58" s="544">
        <v>59494</v>
      </c>
      <c r="J58" s="544" t="s">
        <v>600</v>
      </c>
      <c r="K58" s="544" t="s">
        <v>601</v>
      </c>
      <c r="L58" s="547">
        <v>5170</v>
      </c>
      <c r="M58" s="547">
        <v>9</v>
      </c>
      <c r="N58" s="548">
        <v>46530</v>
      </c>
    </row>
    <row r="59" spans="1:14" ht="14.4" customHeight="1" x14ac:dyDescent="0.3">
      <c r="A59" s="542" t="s">
        <v>502</v>
      </c>
      <c r="B59" s="543" t="s">
        <v>503</v>
      </c>
      <c r="C59" s="544" t="s">
        <v>517</v>
      </c>
      <c r="D59" s="545" t="s">
        <v>518</v>
      </c>
      <c r="E59" s="546">
        <v>50113009</v>
      </c>
      <c r="F59" s="545" t="s">
        <v>564</v>
      </c>
      <c r="G59" s="544" t="s">
        <v>530</v>
      </c>
      <c r="H59" s="544">
        <v>142433</v>
      </c>
      <c r="I59" s="544">
        <v>42433</v>
      </c>
      <c r="J59" s="544" t="s">
        <v>602</v>
      </c>
      <c r="K59" s="544" t="s">
        <v>603</v>
      </c>
      <c r="L59" s="547">
        <v>8749.2016882431926</v>
      </c>
      <c r="M59" s="547">
        <v>42</v>
      </c>
      <c r="N59" s="548">
        <v>367466.47090621409</v>
      </c>
    </row>
    <row r="60" spans="1:14" ht="14.4" customHeight="1" thickBot="1" x14ac:dyDescent="0.35">
      <c r="A60" s="549" t="s">
        <v>502</v>
      </c>
      <c r="B60" s="550" t="s">
        <v>503</v>
      </c>
      <c r="C60" s="551" t="s">
        <v>517</v>
      </c>
      <c r="D60" s="552" t="s">
        <v>518</v>
      </c>
      <c r="E60" s="553">
        <v>50113009</v>
      </c>
      <c r="F60" s="552" t="s">
        <v>564</v>
      </c>
      <c r="G60" s="551" t="s">
        <v>530</v>
      </c>
      <c r="H60" s="551">
        <v>17039</v>
      </c>
      <c r="I60" s="551">
        <v>17039</v>
      </c>
      <c r="J60" s="551" t="s">
        <v>602</v>
      </c>
      <c r="K60" s="551" t="s">
        <v>604</v>
      </c>
      <c r="L60" s="554">
        <v>4863.133182297659</v>
      </c>
      <c r="M60" s="554">
        <v>6</v>
      </c>
      <c r="N60" s="555">
        <v>29178.799093785954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57" customWidth="1"/>
    <col min="2" max="2" width="10" style="236" customWidth="1"/>
    <col min="3" max="3" width="5.5546875" style="239" customWidth="1"/>
    <col min="4" max="4" width="10.88671875" style="236" customWidth="1"/>
    <col min="5" max="5" width="5.5546875" style="239" customWidth="1"/>
    <col min="6" max="6" width="10.88671875" style="236" customWidth="1"/>
    <col min="7" max="16384" width="8.88671875" style="157"/>
  </cols>
  <sheetData>
    <row r="1" spans="1:6" ht="37.200000000000003" customHeight="1" thickBot="1" x14ac:dyDescent="0.4">
      <c r="A1" s="400" t="s">
        <v>172</v>
      </c>
      <c r="B1" s="401"/>
      <c r="C1" s="401"/>
      <c r="D1" s="401"/>
      <c r="E1" s="401"/>
      <c r="F1" s="401"/>
    </row>
    <row r="2" spans="1:6" ht="14.4" customHeight="1" thickBot="1" x14ac:dyDescent="0.35">
      <c r="A2" s="265" t="s">
        <v>278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402" t="s">
        <v>137</v>
      </c>
      <c r="C3" s="403"/>
      <c r="D3" s="404" t="s">
        <v>136</v>
      </c>
      <c r="E3" s="403"/>
      <c r="F3" s="93" t="s">
        <v>3</v>
      </c>
    </row>
    <row r="4" spans="1:6" ht="14.4" customHeight="1" thickBot="1" x14ac:dyDescent="0.35">
      <c r="A4" s="556" t="s">
        <v>151</v>
      </c>
      <c r="B4" s="557" t="s">
        <v>14</v>
      </c>
      <c r="C4" s="558" t="s">
        <v>2</v>
      </c>
      <c r="D4" s="557" t="s">
        <v>14</v>
      </c>
      <c r="E4" s="558" t="s">
        <v>2</v>
      </c>
      <c r="F4" s="559" t="s">
        <v>14</v>
      </c>
    </row>
    <row r="5" spans="1:6" ht="14.4" customHeight="1" x14ac:dyDescent="0.3">
      <c r="A5" s="570" t="s">
        <v>605</v>
      </c>
      <c r="B5" s="540"/>
      <c r="C5" s="560">
        <v>0</v>
      </c>
      <c r="D5" s="540">
        <v>554937.29913504666</v>
      </c>
      <c r="E5" s="560">
        <v>1</v>
      </c>
      <c r="F5" s="541">
        <v>554937.29913504666</v>
      </c>
    </row>
    <row r="6" spans="1:6" ht="14.4" customHeight="1" thickBot="1" x14ac:dyDescent="0.35">
      <c r="A6" s="571" t="s">
        <v>606</v>
      </c>
      <c r="B6" s="563"/>
      <c r="C6" s="564">
        <v>0</v>
      </c>
      <c r="D6" s="563">
        <v>397123.56000000006</v>
      </c>
      <c r="E6" s="564">
        <v>1</v>
      </c>
      <c r="F6" s="565">
        <v>397123.56000000006</v>
      </c>
    </row>
    <row r="7" spans="1:6" ht="14.4" customHeight="1" thickBot="1" x14ac:dyDescent="0.35">
      <c r="A7" s="566" t="s">
        <v>3</v>
      </c>
      <c r="B7" s="567"/>
      <c r="C7" s="568">
        <v>0</v>
      </c>
      <c r="D7" s="567">
        <v>952060.85913504672</v>
      </c>
      <c r="E7" s="568">
        <v>1</v>
      </c>
      <c r="F7" s="569">
        <v>952060.85913504672</v>
      </c>
    </row>
    <row r="8" spans="1:6" ht="14.4" customHeight="1" thickBot="1" x14ac:dyDescent="0.35"/>
    <row r="9" spans="1:6" ht="14.4" customHeight="1" x14ac:dyDescent="0.3">
      <c r="A9" s="570" t="s">
        <v>607</v>
      </c>
      <c r="B9" s="540"/>
      <c r="C9" s="560">
        <v>0</v>
      </c>
      <c r="D9" s="540">
        <v>40.39</v>
      </c>
      <c r="E9" s="560">
        <v>1</v>
      </c>
      <c r="F9" s="541">
        <v>40.39</v>
      </c>
    </row>
    <row r="10" spans="1:6" ht="14.4" customHeight="1" x14ac:dyDescent="0.3">
      <c r="A10" s="573" t="s">
        <v>608</v>
      </c>
      <c r="B10" s="547"/>
      <c r="C10" s="561">
        <v>0</v>
      </c>
      <c r="D10" s="547">
        <v>71.800000000000011</v>
      </c>
      <c r="E10" s="561">
        <v>1</v>
      </c>
      <c r="F10" s="548">
        <v>71.800000000000011</v>
      </c>
    </row>
    <row r="11" spans="1:6" ht="14.4" customHeight="1" x14ac:dyDescent="0.3">
      <c r="A11" s="573" t="s">
        <v>609</v>
      </c>
      <c r="B11" s="547"/>
      <c r="C11" s="561">
        <v>0</v>
      </c>
      <c r="D11" s="547">
        <v>21.210000000000004</v>
      </c>
      <c r="E11" s="561">
        <v>1</v>
      </c>
      <c r="F11" s="548">
        <v>21.210000000000004</v>
      </c>
    </row>
    <row r="12" spans="1:6" ht="14.4" customHeight="1" x14ac:dyDescent="0.3">
      <c r="A12" s="573" t="s">
        <v>610</v>
      </c>
      <c r="B12" s="547"/>
      <c r="C12" s="561">
        <v>0</v>
      </c>
      <c r="D12" s="547">
        <v>1689.06</v>
      </c>
      <c r="E12" s="561">
        <v>1</v>
      </c>
      <c r="F12" s="548">
        <v>1689.06</v>
      </c>
    </row>
    <row r="13" spans="1:6" ht="14.4" customHeight="1" x14ac:dyDescent="0.3">
      <c r="A13" s="573" t="s">
        <v>611</v>
      </c>
      <c r="B13" s="547"/>
      <c r="C13" s="561">
        <v>0</v>
      </c>
      <c r="D13" s="547">
        <v>19.590000000000003</v>
      </c>
      <c r="E13" s="561">
        <v>1</v>
      </c>
      <c r="F13" s="548">
        <v>19.590000000000003</v>
      </c>
    </row>
    <row r="14" spans="1:6" ht="14.4" customHeight="1" x14ac:dyDescent="0.3">
      <c r="A14" s="573" t="s">
        <v>612</v>
      </c>
      <c r="B14" s="547"/>
      <c r="C14" s="561">
        <v>0</v>
      </c>
      <c r="D14" s="547">
        <v>67.319999999999993</v>
      </c>
      <c r="E14" s="561">
        <v>1</v>
      </c>
      <c r="F14" s="548">
        <v>67.319999999999993</v>
      </c>
    </row>
    <row r="15" spans="1:6" ht="14.4" customHeight="1" x14ac:dyDescent="0.3">
      <c r="A15" s="573" t="s">
        <v>613</v>
      </c>
      <c r="B15" s="547"/>
      <c r="C15" s="561">
        <v>0</v>
      </c>
      <c r="D15" s="547">
        <v>396645.27</v>
      </c>
      <c r="E15" s="561">
        <v>1</v>
      </c>
      <c r="F15" s="548">
        <v>396645.27</v>
      </c>
    </row>
    <row r="16" spans="1:6" ht="14.4" customHeight="1" x14ac:dyDescent="0.3">
      <c r="A16" s="573" t="s">
        <v>614</v>
      </c>
      <c r="B16" s="547"/>
      <c r="C16" s="561">
        <v>0</v>
      </c>
      <c r="D16" s="547">
        <v>213521</v>
      </c>
      <c r="E16" s="561">
        <v>1</v>
      </c>
      <c r="F16" s="548">
        <v>213521</v>
      </c>
    </row>
    <row r="17" spans="1:6" ht="14.4" customHeight="1" x14ac:dyDescent="0.3">
      <c r="A17" s="573" t="s">
        <v>615</v>
      </c>
      <c r="B17" s="547"/>
      <c r="C17" s="561">
        <v>0</v>
      </c>
      <c r="D17" s="547">
        <v>14669.819999999996</v>
      </c>
      <c r="E17" s="561">
        <v>1</v>
      </c>
      <c r="F17" s="548">
        <v>14669.819999999996</v>
      </c>
    </row>
    <row r="18" spans="1:6" ht="14.4" customHeight="1" x14ac:dyDescent="0.3">
      <c r="A18" s="573" t="s">
        <v>616</v>
      </c>
      <c r="B18" s="547"/>
      <c r="C18" s="561">
        <v>0</v>
      </c>
      <c r="D18" s="547">
        <v>324806.71913504659</v>
      </c>
      <c r="E18" s="561">
        <v>1</v>
      </c>
      <c r="F18" s="548">
        <v>324806.71913504659</v>
      </c>
    </row>
    <row r="19" spans="1:6" ht="14.4" customHeight="1" thickBot="1" x14ac:dyDescent="0.35">
      <c r="A19" s="571" t="s">
        <v>617</v>
      </c>
      <c r="B19" s="563"/>
      <c r="C19" s="564">
        <v>0</v>
      </c>
      <c r="D19" s="563">
        <v>508.68</v>
      </c>
      <c r="E19" s="564">
        <v>1</v>
      </c>
      <c r="F19" s="565">
        <v>508.68</v>
      </c>
    </row>
    <row r="20" spans="1:6" ht="14.4" customHeight="1" thickBot="1" x14ac:dyDescent="0.35">
      <c r="A20" s="566" t="s">
        <v>3</v>
      </c>
      <c r="B20" s="567"/>
      <c r="C20" s="568">
        <v>0</v>
      </c>
      <c r="D20" s="567">
        <v>952060.8591350466</v>
      </c>
      <c r="E20" s="568">
        <v>1</v>
      </c>
      <c r="F20" s="569">
        <v>952060.8591350466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4</vt:i4>
      </vt:variant>
    </vt:vector>
  </HeadingPairs>
  <TitlesOfParts>
    <vt:vector size="3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ALOS</vt:lpstr>
      <vt:lpstr>doměsíce</vt:lpstr>
      <vt:lpstr>'ON Data'!Obdobi</vt:lpstr>
      <vt:lpstr>'Osobní náklady'!Obdobi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2019-03-22T10:35:58Z</dcterms:modified>
</cp:coreProperties>
</file>