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C15" i="414"/>
  <c r="D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0" i="414"/>
  <c r="E19" i="414"/>
  <c r="E14" i="414"/>
  <c r="E7" i="414"/>
  <c r="E11" i="414"/>
  <c r="E8" i="414"/>
  <c r="C4" i="414"/>
  <c r="D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1" i="414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<sst xmlns="http://schemas.openxmlformats.org/spreadsheetml/2006/main" count="7685" uniqueCount="1546">
  <si>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</si>
  <si>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</si>
  <si>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</si>
  <si>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</si>
  <si>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</si>
  <si>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</si>
  <si>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</si>
  <si>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</si>
  <si>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</si>
  <si>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</si>
  <si>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</si>
  <si>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</si>
  <si>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</si>
  <si>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</si>
  <si>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</si>
  <si>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</si>
  <si>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</si>
  <si>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</si>
  <si>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</si>
  <si>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</si>
  <si>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</si>
  <si>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</si>
  <si>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</si>
  <si>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</si>
  <si>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</si>
  <si>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</si>
  <si>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</si>
  <si>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</si>
  <si>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</si>
  <si>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</si>
  <si>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</si>
  <si>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</si>
  <si>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</si>
  <si>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</si>
  <si>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</si>
  <si>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</si>
  <si>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</si>
  <si>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</si>
  <si>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</si>
  <si>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</si>
  <si>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</si>
  <si>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</si>
  <si>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</si>
  <si>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</si>
  <si>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</si>
  <si>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</si>
  <si>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</si>
  <si>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</si>
  <si>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</si>
  <si>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</si>
  <si>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</si>
  <si>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</si>
  <si>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</si>
  <si>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</si>
  <si>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</si>
  <si>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</si>
  <si>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</si>
  <si>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</si>
  <si>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</si>
  <si>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</si>
  <si>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</si>
  <si>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</si>
  <si>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</si>
  <si>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</si>
  <si>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</si>
  <si>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</si>
  <si>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</si>
  <si>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</si>
  <si>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</si>
  <si>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</si>
  <si>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</si>
  <si>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</si>
  <si>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</si>
  <si>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</si>
  <si>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</si>
  <si>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</si>
  <si>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</si>
  <si>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</si>
  <si>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</si>
  <si>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</si>
  <si>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</si>
  <si>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</si>
  <si>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</si>
  <si>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</si>
  <si>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</si>
  <si>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</si>
  <si>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</si>
  <si>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</si>
  <si>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</si>
  <si>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</si>
  <si>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</si>
  <si>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</si>
  <si>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</si>
  <si>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</si>
  <si>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</si>
  <si>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</si>
  <si>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</si>
  <si>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</si>
  <si>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</si>
  <si>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</si>
  <si>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</si>
  <si>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</si>
  <si>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</si>
  <si>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</si>
  <si>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</si>
  <si>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</si>
  <si>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</si>
  <si>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</si>
  <si>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</si>
  <si>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</si>
  <si>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</si>
  <si>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</si>
  <si>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</si>
  <si>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</si>
  <si>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</si>
  <si>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</si>
  <si>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</si>
  <si>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</si>
  <si>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</si>
  <si>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</si>
  <si>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</si>
  <si>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</si>
  <si>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</si>
  <si>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</si>
  <si>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</si>
  <si>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</si>
  <si>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</si>
  <si>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</si>
  <si>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</si>
  <si>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</si>
  <si>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</si>
  <si>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</si>
  <si>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</si>
  <si>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</si>
  <si>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</si>
  <si>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</si>
  <si>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</si>
  <si>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</si>
  <si>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</si>
  <si>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</si>
  <si>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</si>
  <si>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</si>
  <si>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</si>
  <si>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</si>
  <si>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</si>
  <si>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</si>
  <si>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</si>
  <si>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</si>
  <si>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</si>
  <si>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</si>
  <si>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</si>
  <si>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</si>
  <si>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</si>
  <si>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</si>
  <si>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</si>
  <si>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</si>
  <si>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</si>
  <si>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</si>
  <si>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</si>
  <si>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</si>
  <si>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</si>
  <si>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</si>
  <si>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</si>
  <si>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</si>
  <si>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</si>
  <si>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</si>
  <si>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</si>
  <si>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</si>
  <si>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</si>
  <si>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</si>
  <si>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</si>
  <si>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</si>
  <si>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</si>
  <si>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</si>
  <si>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</si>
  <si>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</si>
  <si>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</si>
  <si>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</si>
  <si>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</si>
  <si>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</si>
  <si>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</si>
  <si>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</si>
  <si>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</si>
  <si>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</si>
  <si>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</si>
  <si>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</si>
  <si>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</si>
  <si>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</si>
  <si>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</si>
  <si>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</si>
  <si>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</si>
  <si>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</si>
  <si>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Transfůzní oddělení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</si>
  <si>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</si>
  <si>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</si>
  <si>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</si>
  <si>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</si>
  <si>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</si>
  <si>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</si>
  <si>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</si>
  <si>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</si>
  <si>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</si>
  <si>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</si>
  <si>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</si>
  <si>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</si>
  <si>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</si>
  <si>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</si>
  <si>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</si>
  <si>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</si>
  <si>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</si>
  <si>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</si>
  <si>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</si>
  <si>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</si>
  <si>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</si>
  <si>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50116003     dárci krve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</si>
  <si>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</si>
  <si>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</si>
  <si>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</si>
  <si>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</si>
  <si>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</si>
  <si>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</si>
  <si>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</si>
  <si>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</si>
  <si>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</si>
  <si>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</si>
  <si>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</si>
  <si>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</si>
  <si>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</si>
  <si>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</si>
  <si>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</si>
  <si>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</si>
  <si>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</si>
  <si>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</si>
  <si>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</si>
  <si>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</si>
  <si>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</si>
  <si>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</si>
  <si>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</si>
  <si>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</si>
  <si>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</si>
  <si>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</si>
  <si>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</si>
  <si>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</si>
  <si>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</si>
  <si>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</si>
  <si>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50210075     plyn</t>
  </si>
  <si>
    <t>507     Aktivace oběžného majetku</t>
  </si>
  <si>
    <t>50700     Aktivace oběžného majetku</t>
  </si>
  <si>
    <t>50700031     krevní přípravky</t>
  </si>
  <si>
    <t>51     Služby</t>
  </si>
  <si>
    <t>51101     Budovy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</si>
  <si>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</si>
  <si>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</si>
  <si>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</si>
  <si>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</si>
  <si>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</si>
  <si>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</si>
  <si>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51102028     opravy zařízení hlas. a telekom. služeb</t>
  </si>
  <si>
    <t>51201     Cestovné zaměstnanců-tuzemské</t>
  </si>
  <si>
    <t>51201000     cestovné z mezd</t>
  </si>
  <si>
    <t>51201001     cestovné tuzemské (pokl.)</t>
  </si>
  <si>
    <t>51202     Cestovné pacientů</t>
  </si>
  <si>
    <t>51202001     cestovné pacientů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</si>
  <si>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</si>
  <si>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</si>
  <si>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</si>
  <si>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</si>
  <si>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</si>
  <si>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</si>
  <si>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</si>
  <si>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</si>
  <si>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</si>
  <si>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</si>
  <si>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</si>
  <si>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</si>
  <si>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</si>
  <si>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</si>
  <si>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</si>
  <si>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</si>
  <si>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</si>
  <si>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</si>
  <si>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</si>
  <si>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</si>
  <si>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</si>
  <si>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</si>
  <si>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</si>
  <si>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</si>
  <si>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51880     Služby z darů, FKSP</t>
  </si>
  <si>
    <t>51880001     služby z bonusů, věc.darů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</si>
  <si>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</si>
  <si>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</si>
  <si>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</si>
  <si>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</si>
  <si>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</si>
  <si>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</si>
  <si>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</si>
  <si>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</si>
  <si>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</si>
  <si>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</si>
  <si>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</si>
  <si>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</si>
  <si>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</si>
  <si>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</si>
  <si>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</si>
  <si>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</si>
  <si>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</si>
  <si>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</si>
  <si>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53801002     soudní poplatky</t>
  </si>
  <si>
    <t>53801003     správní poplatky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</si>
  <si>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</si>
  <si>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</si>
  <si>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</si>
  <si>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</si>
  <si>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544     Prodaný materiál</t>
  </si>
  <si>
    <t>54401     Prodané krevní přípravky</t>
  </si>
  <si>
    <t>54401001     prodané krevní přípravky</t>
  </si>
  <si>
    <t>54401002     prodaná plazma</t>
  </si>
  <si>
    <t>54401003     prodané krevní deriváty</t>
  </si>
  <si>
    <t>547     (nepoužívať)</t>
  </si>
  <si>
    <t>54710     Manka a škody do normy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</si>
  <si>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</si>
  <si>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</si>
  <si>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</si>
  <si>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</si>
  <si>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</si>
  <si>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</si>
  <si>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</si>
  <si>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54921     Odměny dárcům</t>
  </si>
  <si>
    <t>54921000     odměny dárcům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</si>
  <si>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</si>
  <si>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</si>
  <si>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</si>
  <si>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</si>
  <si>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 - lékaři (pouze PaM)</t>
  </si>
  <si>
    <t>54972000     školení - lékaři(pouze PaM)</t>
  </si>
  <si>
    <t>54973     Školení - ostatní zdrav.prac.(pouze OPMČ)</t>
  </si>
  <si>
    <t>54973000     školení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</si>
  <si>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</si>
  <si>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</si>
  <si>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</si>
  <si>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</si>
  <si>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</si>
  <si>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</si>
  <si>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</si>
  <si>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55110006     odpisy DNM - ocenitelná práva z odpisů</t>
  </si>
  <si>
    <t>55110013     odpisy DHM - budovy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</si>
  <si>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</si>
  <si>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</si>
  <si>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</si>
  <si>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</si>
  <si>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</si>
  <si>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</si>
  <si>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</si>
  <si>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</si>
  <si>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</si>
  <si>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</si>
  <si>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</si>
  <si>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</si>
  <si>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</si>
  <si>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</si>
  <si>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</si>
  <si>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</si>
  <si>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</si>
  <si>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</si>
  <si>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</si>
  <si>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</si>
  <si>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</si>
  <si>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</si>
  <si>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</si>
  <si>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</si>
  <si>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</si>
  <si>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</si>
  <si>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</si>
  <si>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</si>
  <si>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</si>
  <si>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</si>
  <si>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</si>
  <si>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</si>
  <si>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</si>
  <si>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</si>
  <si>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</si>
  <si>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</si>
  <si>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</si>
  <si>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</si>
  <si>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</si>
  <si>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</si>
  <si>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64423001     prodej krevních výrobků TO</t>
  </si>
  <si>
    <t>64423011     prodej plazmy TO</t>
  </si>
  <si>
    <t>64423013     prodej krevních derivátů TO</t>
  </si>
  <si>
    <t>648     Čerpání fondů</t>
  </si>
  <si>
    <t>64804     Čerpání FRM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</si>
  <si>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</si>
  <si>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</si>
  <si>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</si>
  <si>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</si>
  <si>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</si>
  <si>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64804228     čerp. FRM - opravy telekom.zaříz.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</si>
  <si>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</si>
  <si>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</si>
  <si>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</si>
  <si>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</si>
  <si>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64908044     náhrady od pojišť. (majetek)</t>
  </si>
  <si>
    <t>64908050     náhrady od pojišť. (zaměstn.)</t>
  </si>
  <si>
    <t>64924     Ostatní služby - mimo zdrav.výkony  FAKTURACE</t>
  </si>
  <si>
    <t>64924437     zpracování AT</t>
  </si>
  <si>
    <t>64924442     telekom.služby, soukr. hovory</t>
  </si>
  <si>
    <t>64924449     ostatní provoz.sl.-hl.čin.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</si>
  <si>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</si>
  <si>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</si>
  <si>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</si>
  <si>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</si>
  <si>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</si>
  <si>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</si>
  <si>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</si>
  <si>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</si>
  <si>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</si>
  <si>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</si>
  <si>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</si>
  <si>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</si>
  <si>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</si>
  <si>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</si>
  <si>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</si>
  <si>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</si>
  <si>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</si>
  <si>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</si>
  <si>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</si>
  <si>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</si>
  <si>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</si>
  <si>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</si>
  <si>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</si>
  <si>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</si>
  <si>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</si>
  <si>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</si>
  <si>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</si>
  <si>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</si>
  <si>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</si>
  <si>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</si>
  <si>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35</t>
  </si>
  <si>
    <t/>
  </si>
  <si>
    <t>Transfůzní oddělení</t>
  </si>
  <si>
    <t>50113001</t>
  </si>
  <si>
    <t>Lékárna - léčiva</t>
  </si>
  <si>
    <t>SumaKL</t>
  </si>
  <si>
    <t>3590</t>
  </si>
  <si>
    <t>Transfuzní oddělení, výroba</t>
  </si>
  <si>
    <t>SumaNS</t>
  </si>
  <si>
    <t>mezeraNS</t>
  </si>
  <si>
    <t>183527</t>
  </si>
  <si>
    <t>83527</t>
  </si>
  <si>
    <t>CLARITINE</t>
  </si>
  <si>
    <t>TBL 30X10MG</t>
  </si>
  <si>
    <t>O</t>
  </si>
  <si>
    <t>100362</t>
  </si>
  <si>
    <t>362</t>
  </si>
  <si>
    <t>ADRENALIN LECIVA</t>
  </si>
  <si>
    <t>INJ 5X1ML/1MG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</si>
  <si>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</si>
  <si>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</si>
  <si>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</si>
  <si>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</si>
  <si>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</si>
  <si>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</si>
  <si>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</si>
  <si>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</si>
  <si>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</si>
  <si>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</si>
  <si>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</si>
  <si>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</si>
  <si>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</si>
  <si>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</si>
  <si>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</si>
  <si>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</si>
  <si>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</si>
  <si>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</si>
  <si>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</si>
  <si>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</si>
  <si>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</si>
  <si>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</si>
  <si>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</si>
  <si>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197402</t>
  </si>
  <si>
    <t>97402</t>
  </si>
  <si>
    <t>SORBIFER DURULES</t>
  </si>
  <si>
    <t>TBL FC 50X100MG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</si>
  <si>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</si>
  <si>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</si>
  <si>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</si>
  <si>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</si>
  <si>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</si>
  <si>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</si>
  <si>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</si>
  <si>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</si>
  <si>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</si>
  <si>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</si>
  <si>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</si>
  <si>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</si>
  <si>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</si>
  <si>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</si>
  <si>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</si>
  <si>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</si>
  <si>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102587</t>
  </si>
  <si>
    <t>2587</t>
  </si>
  <si>
    <t>GLUKÓZA 40 BRAUN</t>
  </si>
  <si>
    <t>INF 20X10ML-PLA.AMP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</si>
  <si>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</si>
  <si>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</si>
  <si>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</si>
  <si>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</si>
  <si>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</si>
  <si>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</si>
  <si>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</si>
  <si>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841560</t>
  </si>
  <si>
    <t>0</t>
  </si>
  <si>
    <t>KL SOL.HYD.PEROX.30% 20kg</t>
  </si>
  <si>
    <t>106091</t>
  </si>
  <si>
    <t>6091</t>
  </si>
  <si>
    <t>GUTRON 2.5MG</t>
  </si>
  <si>
    <t>TBL 20X2.5MG</t>
  </si>
  <si>
    <t>106093</t>
  </si>
  <si>
    <t>6093</t>
  </si>
  <si>
    <t>TBL 50X2.5MG</t>
  </si>
  <si>
    <t>921575</t>
  </si>
  <si>
    <t>KL BENZINUM 900 ml KUL.,FAG</t>
  </si>
  <si>
    <t>198880</t>
  </si>
  <si>
    <t>98880</t>
  </si>
  <si>
    <t>INF SOL 10X1000ML</t>
  </si>
  <si>
    <t>921020</t>
  </si>
  <si>
    <t>KL BENZINUM 130g</t>
  </si>
  <si>
    <t>930431</t>
  </si>
  <si>
    <t>1000</t>
  </si>
  <si>
    <t>KL AQUA PURIF. KULICH 5 kg</t>
  </si>
  <si>
    <t>921012</t>
  </si>
  <si>
    <t>KL Ethanolum 70% 140,0 g v sirokohrdle lahvi</t>
  </si>
  <si>
    <t>920056</t>
  </si>
  <si>
    <t>KL ETHANOLUM 70% 800 g</t>
  </si>
  <si>
    <t>159622</t>
  </si>
  <si>
    <t>59622</t>
  </si>
  <si>
    <t>AJATIN PROFAR.TINKT.+MECH.ROZP.</t>
  </si>
  <si>
    <t>TCT 1X25ML+ROZPR.</t>
  </si>
  <si>
    <t>900106</t>
  </si>
  <si>
    <t>IR  0.9%SOD.CHLOR.FOR IRR. 6X1000 ML</t>
  </si>
  <si>
    <t>IR-Fres. 6X1000 ML</t>
  </si>
  <si>
    <t>847025</t>
  </si>
  <si>
    <t>137119</t>
  </si>
  <si>
    <t>CALCIUM 500 MG PHARMAVIT</t>
  </si>
  <si>
    <t>POR TBL EFF 20X500MG</t>
  </si>
  <si>
    <t>905047</t>
  </si>
  <si>
    <t>DZ SPITADERM 1 l</t>
  </si>
  <si>
    <t>UN 1219</t>
  </si>
  <si>
    <t>3590 - Transfuzní oddělení, výroba</t>
  </si>
  <si>
    <t>Přehled plnění PL - Spotřeba léčivých přípravků dle objemu Kč mimo PL</t>
  </si>
  <si>
    <t>R06AX13 - Loratadin</t>
  </si>
  <si>
    <t>R06AX13</t>
  </si>
  <si>
    <t>POR TBL NOB 30X10MG</t>
  </si>
  <si>
    <t>HVLP</t>
  </si>
  <si>
    <t>IPLP</t>
  </si>
  <si>
    <t>89301356</t>
  </si>
  <si>
    <t>Ambulance - hematologická poradna Celkem</t>
  </si>
  <si>
    <t>Transfůzní oddělení Celkem</t>
  </si>
  <si>
    <t>Entrová Alice</t>
  </si>
  <si>
    <t>Holusková Iva</t>
  </si>
  <si>
    <t>Machová Renata</t>
  </si>
  <si>
    <t>Sulovská Ivana</t>
  </si>
  <si>
    <t>Amoxicilin a enzymový inhibitor</t>
  </si>
  <si>
    <t>85525</t>
  </si>
  <si>
    <t>AMOKSIKLAV 625 MG</t>
  </si>
  <si>
    <t>POR TBL FLM 21X625MG</t>
  </si>
  <si>
    <t>Bilastin</t>
  </si>
  <si>
    <t>148674</t>
  </si>
  <si>
    <t>XADOS 20 MG TABLETY</t>
  </si>
  <si>
    <t>POR TBL NOB 40X20MG</t>
  </si>
  <si>
    <t>Budesonid</t>
  </si>
  <si>
    <t>54267</t>
  </si>
  <si>
    <t>RHINOCORT AQUA 64 MCG</t>
  </si>
  <si>
    <t>NAS SPR SUS 120X64RG</t>
  </si>
  <si>
    <t>Cefuroxim</t>
  </si>
  <si>
    <t>47727</t>
  </si>
  <si>
    <t>ZINNAT 500 MG</t>
  </si>
  <si>
    <t>POR TBL FLM 10X500MG</t>
  </si>
  <si>
    <t>Cetirizin</t>
  </si>
  <si>
    <t>5496</t>
  </si>
  <si>
    <t>ZODAC</t>
  </si>
  <si>
    <t>POR TBL FLM 60X10MG</t>
  </si>
  <si>
    <t>99600</t>
  </si>
  <si>
    <t>POR TBL FLM 90X10MG</t>
  </si>
  <si>
    <t>Dimetinden</t>
  </si>
  <si>
    <t>15520</t>
  </si>
  <si>
    <t>FENISTIL</t>
  </si>
  <si>
    <t>POR GTT SOL 1X20ML</t>
  </si>
  <si>
    <t>Diosmin, kombinace</t>
  </si>
  <si>
    <t>14075</t>
  </si>
  <si>
    <t>DETRALEX</t>
  </si>
  <si>
    <t>POR TBL FLM 60X500MG</t>
  </si>
  <si>
    <t>169278</t>
  </si>
  <si>
    <t>Fluocinolon-acetonid</t>
  </si>
  <si>
    <t>3388</t>
  </si>
  <si>
    <t>FLUCINAR</t>
  </si>
  <si>
    <t>DRM UNG 1X15GM 0.025%</t>
  </si>
  <si>
    <t>Gestoden a ethinylestradiol</t>
  </si>
  <si>
    <t>97557</t>
  </si>
  <si>
    <t>LINDYNETTE 20</t>
  </si>
  <si>
    <t>POR TBL OBD 3X21</t>
  </si>
  <si>
    <t>Jiná antibiotika pro lokální aplikaci</t>
  </si>
  <si>
    <t>1066</t>
  </si>
  <si>
    <t>FRAMYKOIN</t>
  </si>
  <si>
    <t>DRM UNG 1X10GM</t>
  </si>
  <si>
    <t>55759</t>
  </si>
  <si>
    <t>PAMYCON NA PRIPRAVU KAPEK</t>
  </si>
  <si>
    <t>DRM PLV SOL 1X1LAH</t>
  </si>
  <si>
    <t>PAMYCON NA PŘÍPRAVU KAPEK</t>
  </si>
  <si>
    <t>Klindamycin, kombinace</t>
  </si>
  <si>
    <t>169740</t>
  </si>
  <si>
    <t>DUAC GEL</t>
  </si>
  <si>
    <t>DRM GEL 15 GM</t>
  </si>
  <si>
    <t>Kodein</t>
  </si>
  <si>
    <t>56993</t>
  </si>
  <si>
    <t>CODEIN SLOVAKOFARMA 30 MG</t>
  </si>
  <si>
    <t>POR TBL NOB 10X30MG</t>
  </si>
  <si>
    <t>88</t>
  </si>
  <si>
    <t>CODEIN SLOVAKOFARMA 15 MG</t>
  </si>
  <si>
    <t>POR TBL NOB 10X15MG</t>
  </si>
  <si>
    <t>Komplex železa s isomaltosou</t>
  </si>
  <si>
    <t>16595</t>
  </si>
  <si>
    <t>MALTOFER</t>
  </si>
  <si>
    <t>POR GTT SOL 30 ML</t>
  </si>
  <si>
    <t>Kortikosteroidy</t>
  </si>
  <si>
    <t>84700</t>
  </si>
  <si>
    <t>OTOBACID N</t>
  </si>
  <si>
    <t>AUR GTT SOL 1X5ML</t>
  </si>
  <si>
    <t>Levonorgestrel a ethinylestradiol</t>
  </si>
  <si>
    <t>78246</t>
  </si>
  <si>
    <t>MINISISTON</t>
  </si>
  <si>
    <t>POR TBL OBD 3X21(=63)</t>
  </si>
  <si>
    <t>Levothyroxin, sodná sůl</t>
  </si>
  <si>
    <t>47141</t>
  </si>
  <si>
    <t>LETROX 50</t>
  </si>
  <si>
    <t>POR TBL NOB 100X50RG I</t>
  </si>
  <si>
    <t>69189</t>
  </si>
  <si>
    <t>EUTHYROX 50 MIKROGRAMŮ</t>
  </si>
  <si>
    <t>POR TBL NOB 100X50RG</t>
  </si>
  <si>
    <t>97186</t>
  </si>
  <si>
    <t>EUTHYROX 100 MIKROGRAMŮ</t>
  </si>
  <si>
    <t>POR TBL NOB 100X100RG</t>
  </si>
  <si>
    <t>Loratadin</t>
  </si>
  <si>
    <t>53639</t>
  </si>
  <si>
    <t>FLONIDAN 10 MG TABLETY</t>
  </si>
  <si>
    <t>Multienzymové přípravky (lipáza, proteáza apod.)</t>
  </si>
  <si>
    <t>14815</t>
  </si>
  <si>
    <t>KREON 10 000</t>
  </si>
  <si>
    <t>POR CPS ETD 100</t>
  </si>
  <si>
    <t>Mupirocin</t>
  </si>
  <si>
    <t>90778</t>
  </si>
  <si>
    <t>BACTROBAN</t>
  </si>
  <si>
    <t>DRM UNG 1X15GM</t>
  </si>
  <si>
    <t>Nifuroxazid</t>
  </si>
  <si>
    <t>155871</t>
  </si>
  <si>
    <t>ERCEFURYL 200 MG CPS.</t>
  </si>
  <si>
    <t>POR CPS DUR 14X200MG</t>
  </si>
  <si>
    <t>Nystatin, kombinace</t>
  </si>
  <si>
    <t>107744</t>
  </si>
  <si>
    <t>MACMIROR COMPLEX</t>
  </si>
  <si>
    <t>VAG UNG 1X30GM+APL</t>
  </si>
  <si>
    <t>41146</t>
  </si>
  <si>
    <t>MACMIROR COMPLEX 500</t>
  </si>
  <si>
    <t>VAG GLB 12</t>
  </si>
  <si>
    <t>Pitofenon a analgetika</t>
  </si>
  <si>
    <t>107987</t>
  </si>
  <si>
    <t>ANALGIN</t>
  </si>
  <si>
    <t>INJ SOL 5X5ML</t>
  </si>
  <si>
    <t>Prokinetika</t>
  </si>
  <si>
    <t>166760</t>
  </si>
  <si>
    <t>KINITO 50 MG, POTAHOVANÉ TABLETY</t>
  </si>
  <si>
    <t>POR TBL FLM 100X50MG</t>
  </si>
  <si>
    <t>Rosuvastatin</t>
  </si>
  <si>
    <t>148074</t>
  </si>
  <si>
    <t>ROSUCARD 20 MG POTAHOVANÉ TABLETY</t>
  </si>
  <si>
    <t>POR TBL FLM 90X20MG</t>
  </si>
  <si>
    <t>Sulfamethoxazol a trimethoprim</t>
  </si>
  <si>
    <t>6264</t>
  </si>
  <si>
    <t>SUMETROLIM</t>
  </si>
  <si>
    <t>POR TBL NOB 20X480MG</t>
  </si>
  <si>
    <t>Zolpidem</t>
  </si>
  <si>
    <t>16286</t>
  </si>
  <si>
    <t>STILNOX</t>
  </si>
  <si>
    <t>POR TBL FLM 20X10MG</t>
  </si>
  <si>
    <t>Jiná</t>
  </si>
  <si>
    <t>*2001</t>
  </si>
  <si>
    <t>Jiný</t>
  </si>
  <si>
    <t>*2002</t>
  </si>
  <si>
    <t>*4006</t>
  </si>
  <si>
    <t>*4013</t>
  </si>
  <si>
    <t>*4014</t>
  </si>
  <si>
    <t>Cyproteron a estrogen</t>
  </si>
  <si>
    <t>40416</t>
  </si>
  <si>
    <t>MINERVA</t>
  </si>
  <si>
    <t>46707</t>
  </si>
  <si>
    <t>LOGEST</t>
  </si>
  <si>
    <t>Klarithromycin</t>
  </si>
  <si>
    <t>53853</t>
  </si>
  <si>
    <t>KLACID 500</t>
  </si>
  <si>
    <t>POR TBL FLM 14X500MG</t>
  </si>
  <si>
    <t>Progestiny a estrogeny, fixní kombinace</t>
  </si>
  <si>
    <t>58138</t>
  </si>
  <si>
    <t>JEANINE</t>
  </si>
  <si>
    <t>Azithromycin</t>
  </si>
  <si>
    <t>45010</t>
  </si>
  <si>
    <t>AZITROMYCIN SANDOZ 500 MG</t>
  </si>
  <si>
    <t>POR TBL FLM 3X500MG</t>
  </si>
  <si>
    <t>45011</t>
  </si>
  <si>
    <t>POR TBL FLM 6X500MG</t>
  </si>
  <si>
    <t>Drospirenon a ethinylestradiol</t>
  </si>
  <si>
    <t>129845</t>
  </si>
  <si>
    <t>ELOINE 0,02 MG/3 MG POTAHOVANÉ TABLETY</t>
  </si>
  <si>
    <t>POR TBL FLM 3X28</t>
  </si>
  <si>
    <t>Fexofenadin</t>
  </si>
  <si>
    <t>120929</t>
  </si>
  <si>
    <t>EWOFEX 120 MG POTAHOVANÉ TABLETY</t>
  </si>
  <si>
    <t>POR TBL FLM 30X120MG</t>
  </si>
  <si>
    <t>32546</t>
  </si>
  <si>
    <t>KLACID SR</t>
  </si>
  <si>
    <t>POR TBL RET 14X500MG-D</t>
  </si>
  <si>
    <t>75184</t>
  </si>
  <si>
    <t>KLACID 125 MG/5 ML</t>
  </si>
  <si>
    <t>POR GRA SUS 1X60ML</t>
  </si>
  <si>
    <t>83615</t>
  </si>
  <si>
    <t>KLACID 250</t>
  </si>
  <si>
    <t>POR TBL FLM 10X250MG</t>
  </si>
  <si>
    <t>Kombinace různých antibiotik</t>
  </si>
  <si>
    <t>1076</t>
  </si>
  <si>
    <t>OPHTHALMO-FRAMYKOIN</t>
  </si>
  <si>
    <t>OPH UNG 1X5GM</t>
  </si>
  <si>
    <t>Mometason</t>
  </si>
  <si>
    <t>76976</t>
  </si>
  <si>
    <t>ELOCOM</t>
  </si>
  <si>
    <t>DRM UNG 1X30GM 0.1%</t>
  </si>
  <si>
    <t>Nimesulid</t>
  </si>
  <si>
    <t>12892</t>
  </si>
  <si>
    <t>AULIN</t>
  </si>
  <si>
    <t>POR TBL NOB 30X100MG</t>
  </si>
  <si>
    <t>Pseudoefedrin, kombinace</t>
  </si>
  <si>
    <t>191949</t>
  </si>
  <si>
    <t>CLARINASE REPETABS</t>
  </si>
  <si>
    <t>POR TBL RET 14</t>
  </si>
  <si>
    <t>Spiramycin</t>
  </si>
  <si>
    <t>64938</t>
  </si>
  <si>
    <t>ROVAMYCINE 3 M.I.U.</t>
  </si>
  <si>
    <t>POR TBL FLM 16X3MU</t>
  </si>
  <si>
    <t>Tetrazepam</t>
  </si>
  <si>
    <t>57780</t>
  </si>
  <si>
    <t>MYOLASTAN</t>
  </si>
  <si>
    <t>POR TBL FLM 20X50MG</t>
  </si>
  <si>
    <t>135896</t>
  </si>
  <si>
    <t>ZOLPIDEM ORION 10 MG</t>
  </si>
  <si>
    <t>Alopurinol</t>
  </si>
  <si>
    <t>107869</t>
  </si>
  <si>
    <t>APO-ALLOPURINOL</t>
  </si>
  <si>
    <t>POR TBL NOB 100X100MG</t>
  </si>
  <si>
    <t>Betahistin</t>
  </si>
  <si>
    <t>102684</t>
  </si>
  <si>
    <t>BETAHISTIN ACTAVIS 16 MG</t>
  </si>
  <si>
    <t>POR TBL NOB 60X16MG</t>
  </si>
  <si>
    <t>102685</t>
  </si>
  <si>
    <t>POR TBL NOB 84X16MG</t>
  </si>
  <si>
    <t>Bisoprolol</t>
  </si>
  <si>
    <t>47740</t>
  </si>
  <si>
    <t>RIVOCOR 5</t>
  </si>
  <si>
    <t>POR TBL FLM 30X5MG</t>
  </si>
  <si>
    <t>Bromazepam</t>
  </si>
  <si>
    <t>88219</t>
  </si>
  <si>
    <t>LEXAURIN 3</t>
  </si>
  <si>
    <t>POR TBL NOB 30X3MG</t>
  </si>
  <si>
    <t>47724</t>
  </si>
  <si>
    <t>ZINNAT 125 MG</t>
  </si>
  <si>
    <t>POR TBL FLM 14X125MG</t>
  </si>
  <si>
    <t>66030</t>
  </si>
  <si>
    <t>POR TBL FLM 30X10MG</t>
  </si>
  <si>
    <t>Dabigatran-etexilát</t>
  </si>
  <si>
    <t>29328</t>
  </si>
  <si>
    <t>PRADAXA 110 MG</t>
  </si>
  <si>
    <t>POR CPS DUR 60X1X110MG</t>
  </si>
  <si>
    <t>132547</t>
  </si>
  <si>
    <t>Doxycyklin</t>
  </si>
  <si>
    <t>97655</t>
  </si>
  <si>
    <t>DOXYBENE 100 MG</t>
  </si>
  <si>
    <t>POR CPS MOL 20X100MG</t>
  </si>
  <si>
    <t>Klíšťová encefalitida, inaktivovaný celý virus</t>
  </si>
  <si>
    <t>55111</t>
  </si>
  <si>
    <t>FSME-IMMUN 0,5 ML BAXTER</t>
  </si>
  <si>
    <t>INJ SUS ISP 1X0.5ML/DÁV</t>
  </si>
  <si>
    <t>Meloxikam</t>
  </si>
  <si>
    <t>13281</t>
  </si>
  <si>
    <t>RECOXA 15</t>
  </si>
  <si>
    <t>POR TBL NOB 20X15MG</t>
  </si>
  <si>
    <t>Omeprazol</t>
  </si>
  <si>
    <t>122114</t>
  </si>
  <si>
    <t>APO-OME 20</t>
  </si>
  <si>
    <t>POR CPS ETD 100X20MG</t>
  </si>
  <si>
    <t>Pantoprazol</t>
  </si>
  <si>
    <t>162079</t>
  </si>
  <si>
    <t>NOLPAZA 20 MG ENTEROSOLVENTNÍ TABLETY</t>
  </si>
  <si>
    <t>POR TBL ENT 98X20MG</t>
  </si>
  <si>
    <t>Perindopril a amlodipin</t>
  </si>
  <si>
    <t>124086</t>
  </si>
  <si>
    <t>PRESTANCE 5 MG/5 MG</t>
  </si>
  <si>
    <t>POR TBL NOB 28</t>
  </si>
  <si>
    <t>124091</t>
  </si>
  <si>
    <t>POR TBL NOB 90</t>
  </si>
  <si>
    <t>Perindopril a diuretika</t>
  </si>
  <si>
    <t>122690</t>
  </si>
  <si>
    <t>PRESTARIUM NEO COMBI 5 MG/1,25 MG</t>
  </si>
  <si>
    <t>POR TBL FLM 90</t>
  </si>
  <si>
    <t>166759</t>
  </si>
  <si>
    <t>POR TBL FLM 40X50MG</t>
  </si>
  <si>
    <t>83059</t>
  </si>
  <si>
    <t>Retinol</t>
  </si>
  <si>
    <t>347</t>
  </si>
  <si>
    <t>VITAMIN A-SLOVAKOFARMA</t>
  </si>
  <si>
    <t>POR CPS MOL 50X30KU</t>
  </si>
  <si>
    <t>Sertralin</t>
  </si>
  <si>
    <t>17965</t>
  </si>
  <si>
    <t>ASENTRA 50</t>
  </si>
  <si>
    <t>POR TBL FLM 84X50MG</t>
  </si>
  <si>
    <t>Simvastatin</t>
  </si>
  <si>
    <t>125086</t>
  </si>
  <si>
    <t>APO-SIMVA 20</t>
  </si>
  <si>
    <t>POR TBL FLM 100X20MG</t>
  </si>
  <si>
    <t>Tolperison</t>
  </si>
  <si>
    <t>57525</t>
  </si>
  <si>
    <t>MYDOCALM 150 MG</t>
  </si>
  <si>
    <t>POR TBL FLM 30X150MG</t>
  </si>
  <si>
    <t>Tolterodin</t>
  </si>
  <si>
    <t>32638</t>
  </si>
  <si>
    <t>DETRUSITOL SR 4 MG</t>
  </si>
  <si>
    <t>POR CPS PRO 30X4MG</t>
  </si>
  <si>
    <t>32641</t>
  </si>
  <si>
    <t>POR CPS PRO 28X4MG</t>
  </si>
  <si>
    <t>Umělé slzy a jiné indiferentní přípravky</t>
  </si>
  <si>
    <t>49629</t>
  </si>
  <si>
    <t>TEARS NATURALE II</t>
  </si>
  <si>
    <t>OPH GTT SOL 1X15ML</t>
  </si>
  <si>
    <t>Vinpocetin</t>
  </si>
  <si>
    <t>10253</t>
  </si>
  <si>
    <t>CAVINTON FORTE</t>
  </si>
  <si>
    <t>POR TBL NOB 90X10MG</t>
  </si>
  <si>
    <t>47460</t>
  </si>
  <si>
    <t>94744</t>
  </si>
  <si>
    <t>ZOLPINOX</t>
  </si>
  <si>
    <t>94776</t>
  </si>
  <si>
    <t>POR TBL FLM 50X10MG</t>
  </si>
  <si>
    <t>Chřipka, inaktivov.vakcína, štěpený virus nebo povrchový ant</t>
  </si>
  <si>
    <t>100085</t>
  </si>
  <si>
    <t>VAXIGRIP</t>
  </si>
  <si>
    <t>INJ SUS 1X0.5ML/DÁV+J</t>
  </si>
  <si>
    <t>Ambulance - hematologická poradna</t>
  </si>
  <si>
    <t>P</t>
  </si>
  <si>
    <t>Přehled plnění PL - Preskripce léčivých přípravků dle objemu Kč mimo PL</t>
  </si>
  <si>
    <t>A02BC01 - Omeprazol</t>
  </si>
  <si>
    <t>N06AB06 - Sertralin</t>
  </si>
  <si>
    <t>A02BC02 - Pantoprazol</t>
  </si>
  <si>
    <t>J01FA09 - Klarithromycin</t>
  </si>
  <si>
    <t>A03FA - Prokinetika</t>
  </si>
  <si>
    <t>B01AE07 - Dabigatran-etexilát</t>
  </si>
  <si>
    <t>M01AC06 - Meloxikam</t>
  </si>
  <si>
    <t>C07AB07 - Bisoprolol</t>
  </si>
  <si>
    <t>R06AE07 - Cetirizin</t>
  </si>
  <si>
    <t>C09BB04 - Perindopril a amlodipin</t>
  </si>
  <si>
    <t>J01DC02 - Cefuroxim</t>
  </si>
  <si>
    <t>C10AA01 - Simvastatin</t>
  </si>
  <si>
    <t>J01FA10 - Azithromycin</t>
  </si>
  <si>
    <t>C10AA07 - Rosuvastatin</t>
  </si>
  <si>
    <t>M01AX17 - Nimesulid</t>
  </si>
  <si>
    <t>M04AA01 - Alopurinol</t>
  </si>
  <si>
    <t>N06BX18 - Vinpocetin</t>
  </si>
  <si>
    <t>G04BD07 - Tolterodin</t>
  </si>
  <si>
    <t>N07CA01 - Betahistin</t>
  </si>
  <si>
    <t>H03AA01 - Levothyroxin, sodná sůl</t>
  </si>
  <si>
    <t>J01AA02 - Doxycyklin</t>
  </si>
  <si>
    <t>J01CR02 - Amoxicilin a enzymový inhibitor</t>
  </si>
  <si>
    <t>A03FA</t>
  </si>
  <si>
    <t>C10AA07</t>
  </si>
  <si>
    <t>H03AA01</t>
  </si>
  <si>
    <t>J01CR02</t>
  </si>
  <si>
    <t>J01DC02</t>
  </si>
  <si>
    <t>R06AE07</t>
  </si>
  <si>
    <t>J01FA09</t>
  </si>
  <si>
    <t>J01FA10</t>
  </si>
  <si>
    <t>M01AX17</t>
  </si>
  <si>
    <t>A02BC01</t>
  </si>
  <si>
    <t>A02BC02</t>
  </si>
  <si>
    <t>B01AE07</t>
  </si>
  <si>
    <t>C07AB07</t>
  </si>
  <si>
    <t>C09BB04</t>
  </si>
  <si>
    <t>C10AA01</t>
  </si>
  <si>
    <t>G04BD07</t>
  </si>
  <si>
    <t>J01AA02</t>
  </si>
  <si>
    <t>M01AC06</t>
  </si>
  <si>
    <t>M04AA01</t>
  </si>
  <si>
    <t>N06AB06</t>
  </si>
  <si>
    <t>N06BX18</t>
  </si>
  <si>
    <t>N07CA01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</si>
  <si>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</si>
  <si>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</si>
  <si>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</si>
  <si>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</si>
  <si>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</si>
  <si>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</si>
  <si>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</si>
  <si>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</si>
  <si>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</si>
  <si>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</si>
  <si>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</si>
  <si>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</si>
  <si>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</si>
  <si>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</si>
  <si>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3541</t>
  </si>
  <si>
    <t>Transfuzní oddělení, laboratoř - SVLS</t>
  </si>
  <si>
    <t>ZA446</t>
  </si>
  <si>
    <t>Vata buničitá přířezy 20 x 30 cm 1230200129</t>
  </si>
  <si>
    <t>ZA789</t>
  </si>
  <si>
    <t>Stříkačka injekční   2 ml 4606027V</t>
  </si>
  <si>
    <t>ZA855</t>
  </si>
  <si>
    <t>Pipeta pasteurova P 223 6,5 ml 204523</t>
  </si>
  <si>
    <t>ZB117</t>
  </si>
  <si>
    <t>Lanceta haemolance modrá, á 150 ks, DIS7575</t>
  </si>
  <si>
    <t>ZB521</t>
  </si>
  <si>
    <t>Dispenser 100 Magnete 009893V</t>
  </si>
  <si>
    <t>ZE091</t>
  </si>
  <si>
    <t>Zátka k plast. zkumavkám 331690213410</t>
  </si>
  <si>
    <t>ZF091</t>
  </si>
  <si>
    <t>Zátka k plast. zkumavkám 331690213010</t>
  </si>
  <si>
    <t>ZB845</t>
  </si>
  <si>
    <t>Zkumavka 5 ml PP 12 x 86 mm 1032</t>
  </si>
  <si>
    <t>ZB967</t>
  </si>
  <si>
    <t>Zkumavka 3 ml PP 13 x 75 mm 1058</t>
  </si>
  <si>
    <t>ZF599</t>
  </si>
  <si>
    <t>Replacement Caps 4D19-01</t>
  </si>
  <si>
    <t>ZH547</t>
  </si>
  <si>
    <t>Zkumavka PP se šroubovacím uzávěrem 82 mm x 13 mm 60.550.100</t>
  </si>
  <si>
    <t>ZB426</t>
  </si>
  <si>
    <t>Mikrozkumavka eppendorf 1,5 ml BSA 0220</t>
  </si>
  <si>
    <t>ZB605</t>
  </si>
  <si>
    <t>Špička modrá krátká manžeta 1108</t>
  </si>
  <si>
    <t>ZC716</t>
  </si>
  <si>
    <t>Špička pipetovací žlutá dlouhá manžeta 1123</t>
  </si>
  <si>
    <t>ZE719</t>
  </si>
  <si>
    <t>Špička pipetovací 0.5-10ul á 1000 ks 3110</t>
  </si>
  <si>
    <t>ZK665</t>
  </si>
  <si>
    <t>Zátka na zkumavku průměr 16 mm BSO806</t>
  </si>
  <si>
    <t>ZB628</t>
  </si>
  <si>
    <t>Špička pipetovací bílá nester. 10-200ul 1121</t>
  </si>
  <si>
    <t>ZG553</t>
  </si>
  <si>
    <t>Zkumavky krevní  bal. á 385 ks 632423014097</t>
  </si>
  <si>
    <t>ZK663</t>
  </si>
  <si>
    <t>Deska s jamkami (KS) 7047206000</t>
  </si>
  <si>
    <t>ZK664</t>
  </si>
  <si>
    <t>Zátka na zkumavku průměr 13 mm BSO802</t>
  </si>
  <si>
    <t>ZD370</t>
  </si>
  <si>
    <t>Rukavice nitril promedica bez p.M á 100 ks 98897</t>
  </si>
  <si>
    <t>ZL131</t>
  </si>
  <si>
    <t>Rukavice nitril promedica bez p.L á 100 ks 98898</t>
  </si>
  <si>
    <t>ZL388</t>
  </si>
  <si>
    <t>Rukavice nitril promedica bez p.S á 100 ks 98896</t>
  </si>
  <si>
    <t>394835</t>
  </si>
  <si>
    <t>-Microcide SQ 90071</t>
  </si>
  <si>
    <t>804277</t>
  </si>
  <si>
    <t>-ARC CONC WASH BUFFFER(4x1LTR) 6C5458</t>
  </si>
  <si>
    <t>394177</t>
  </si>
  <si>
    <t>-ImmuClone Rh-Hr Control 0006720</t>
  </si>
  <si>
    <t>394617</t>
  </si>
  <si>
    <t>-DIAGN.ERYTROCYTY 0 RH NEG 10 M 1144</t>
  </si>
  <si>
    <t>394696</t>
  </si>
  <si>
    <t>-PANOSCREEN I,II,III 3x10 ml 0002381</t>
  </si>
  <si>
    <t>395884</t>
  </si>
  <si>
    <t>-RPR Positive control 0,5 ml 90001</t>
  </si>
  <si>
    <t>395890</t>
  </si>
  <si>
    <t>-RPR Negative control 0,5 ml 91001</t>
  </si>
  <si>
    <t>396083</t>
  </si>
  <si>
    <t>-ANTI-Fya 1x12 (bez sera) 007270</t>
  </si>
  <si>
    <t>396084</t>
  </si>
  <si>
    <t>-ANTI-Fyb 1x12 (bez sera) 007280</t>
  </si>
  <si>
    <t>396094</t>
  </si>
  <si>
    <t>-Anti-Jka (polyclonal human IgG) Coombs 5 ml 213189</t>
  </si>
  <si>
    <t>396095</t>
  </si>
  <si>
    <t>-Anti-JKb (polyclonal human IgG) Coombs 5 ml 213184</t>
  </si>
  <si>
    <t>396096</t>
  </si>
  <si>
    <t>-Anti-M (monoclonal, murine) Clone LM110/140 5 ml 213181</t>
  </si>
  <si>
    <t>396097</t>
  </si>
  <si>
    <t>-Anti-N (monoclonal, murine) Clone 20H12/MN879 5 m 213182</t>
  </si>
  <si>
    <t>396100</t>
  </si>
  <si>
    <t>-Anti-Kpa (polyclonal human IgG) Coombs 5 ml 213194</t>
  </si>
  <si>
    <t>396101</t>
  </si>
  <si>
    <t>-Anti-Lua (polyclonal human IgG) Coombs 5 ml 213192</t>
  </si>
  <si>
    <t>396111</t>
  </si>
  <si>
    <t>-DG Gel Coombs ( 2 x 25 cards ) 210342</t>
  </si>
  <si>
    <t>396197</t>
  </si>
  <si>
    <t>-ANTI-S 1x12 (bez sera) 007130</t>
  </si>
  <si>
    <t>500776</t>
  </si>
  <si>
    <t>-Immutrep-RPR (500t) OD061</t>
  </si>
  <si>
    <t>501019</t>
  </si>
  <si>
    <t>-DG Gel NEUTRAL ( 2 x 25 cards ) 210343</t>
  </si>
  <si>
    <t>501020</t>
  </si>
  <si>
    <t>-DIAGN.ANTI-LEB MON. 2ML 1317-002</t>
  </si>
  <si>
    <t>800077</t>
  </si>
  <si>
    <t>-PANOSCREEN I.II.III. Cw 3x10 ml 0002377</t>
  </si>
  <si>
    <t>800169</t>
  </si>
  <si>
    <t>-AHG TS-10U</t>
  </si>
  <si>
    <t>800181</t>
  </si>
  <si>
    <t>-SERASCAN DIANA I+II+III+IV 4X10 ML</t>
  </si>
  <si>
    <t>800182</t>
  </si>
  <si>
    <t>-SERASCAN DIANA I+II+III+IV-P 4x10 ml</t>
  </si>
  <si>
    <t>800183</t>
  </si>
  <si>
    <t>-IDENTISERA DIANA 11x5 ml</t>
  </si>
  <si>
    <t>800184</t>
  </si>
  <si>
    <t>-IDENTISERA DIANA P 11x5 ml</t>
  </si>
  <si>
    <t>800232</t>
  </si>
  <si>
    <t>-DIAGN.ANTI-LEA MON. 2ML 1306-002</t>
  </si>
  <si>
    <t>800237</t>
  </si>
  <si>
    <t>-WEAK D CELLS 0002995</t>
  </si>
  <si>
    <t>800239</t>
  </si>
  <si>
    <t>-LEWIS BLOOD GROUP SUBSTANCE 2M 0007702</t>
  </si>
  <si>
    <t>800241</t>
  </si>
  <si>
    <t>-DIAGN.ANTI-D IGM+IGG 10MLx10 1157-100</t>
  </si>
  <si>
    <t>800243</t>
  </si>
  <si>
    <t>-DIAGN.ANTI-D IgM MON. 10x10ML 1155-100</t>
  </si>
  <si>
    <t>800249</t>
  </si>
  <si>
    <t>-LEKTIN ANTI-H 3ML 1327-003</t>
  </si>
  <si>
    <t>800335</t>
  </si>
  <si>
    <t>-DIAGN.ERYTROCYTY A1 10ML 1140</t>
  </si>
  <si>
    <t>800336</t>
  </si>
  <si>
    <t>-DIAGN.ERYTROCYTY A2 10ML 1141</t>
  </si>
  <si>
    <t>800337</t>
  </si>
  <si>
    <t>-DIAGN.ERYTROCYTY B 10ML 1142</t>
  </si>
  <si>
    <t>800393</t>
  </si>
  <si>
    <t>-DG Gel neutra 210320</t>
  </si>
  <si>
    <t>800394</t>
  </si>
  <si>
    <t>-DG Gel Coombs (4 x 12 cards ) 210319</t>
  </si>
  <si>
    <t>800554</t>
  </si>
  <si>
    <t>-GAMMA QUIN 0007890</t>
  </si>
  <si>
    <t>800667</t>
  </si>
  <si>
    <t>-GAMMA ELU-KIT II 0007861</t>
  </si>
  <si>
    <t>800681</t>
  </si>
  <si>
    <t>-DG PAPAIN 210357</t>
  </si>
  <si>
    <t>800961</t>
  </si>
  <si>
    <t>-DIAGN.ANTI-LUA POL. 1340-003</t>
  </si>
  <si>
    <t>800970</t>
  </si>
  <si>
    <t>-DILUENT 2 1X500 009280</t>
  </si>
  <si>
    <t>801142</t>
  </si>
  <si>
    <t>-Negativní kontr.mon.10 ml 1156-010</t>
  </si>
  <si>
    <t>801560</t>
  </si>
  <si>
    <t>-CheckcellWeak 10 ml 0002226</t>
  </si>
  <si>
    <t>801722</t>
  </si>
  <si>
    <t>-DIAGNOSTIKUM ANTI-A MONOKL. 10x10 ml</t>
  </si>
  <si>
    <t>801723</t>
  </si>
  <si>
    <t>-DIAGNOSTIKUM ANTI-B MONOKL. 10x10 ml</t>
  </si>
  <si>
    <t>801745</t>
  </si>
  <si>
    <t>-DG Gel Sol (2x100ml) 210354</t>
  </si>
  <si>
    <t>801779</t>
  </si>
  <si>
    <t>-Waschlosung A 10x100 ml 009818</t>
  </si>
  <si>
    <t>801839</t>
  </si>
  <si>
    <t>-ARC ANTI HCV CONTROL 6C3710</t>
  </si>
  <si>
    <t>801849</t>
  </si>
  <si>
    <t>-GEGENPROBE 112X12 003015</t>
  </si>
  <si>
    <t>801886</t>
  </si>
  <si>
    <t>-DILUENT 1 1x500 ML 009180</t>
  </si>
  <si>
    <t>802000</t>
  </si>
  <si>
    <t>-ARC SYPHILIS TP CAL 8D0602</t>
  </si>
  <si>
    <t>803198</t>
  </si>
  <si>
    <t>-MAKROPANEL 16 16*3 ML 1385</t>
  </si>
  <si>
    <t>803258</t>
  </si>
  <si>
    <t>-Diagn.anti-Kpa pol.3ml 1334-003</t>
  </si>
  <si>
    <t>803510</t>
  </si>
  <si>
    <t>-ANTI-M  1x12 007011</t>
  </si>
  <si>
    <t>803511</t>
  </si>
  <si>
    <t>-ANTI-N 1x12 007111</t>
  </si>
  <si>
    <t>803513</t>
  </si>
  <si>
    <t>-ANTI-Lea 1x12 007221</t>
  </si>
  <si>
    <t>803742</t>
  </si>
  <si>
    <t>-DIAGN.ANTI-k MON. 2 ML 1310-002</t>
  </si>
  <si>
    <t>803835</t>
  </si>
  <si>
    <t>-Anti-k,Coombs reactive 5 ml 0007537</t>
  </si>
  <si>
    <t>804211</t>
  </si>
  <si>
    <t>-MP A-B-AB-D-D-ctl/A1-B, 12 STK 110075</t>
  </si>
  <si>
    <t>804212</t>
  </si>
  <si>
    <t>-MP A-B-D-ctl/A-B-D-ctl 110076</t>
  </si>
  <si>
    <t>804356</t>
  </si>
  <si>
    <t>-NOVACLONE Anti-C3b,-C3d 3ml 5491053</t>
  </si>
  <si>
    <t>804441</t>
  </si>
  <si>
    <t>-COMPLEMENT CONTROL CELLS 3ml 0007930</t>
  </si>
  <si>
    <t>804457</t>
  </si>
  <si>
    <t>-ID-FLASCHEN-Anti-S 1x4 ml 007131A</t>
  </si>
  <si>
    <t>804467</t>
  </si>
  <si>
    <t>-ANTI-Jka 1x12 007321</t>
  </si>
  <si>
    <t>804543</t>
  </si>
  <si>
    <t>-ARC ANTIHBCII CAL 8L4401</t>
  </si>
  <si>
    <t>804545</t>
  </si>
  <si>
    <t>-ARC ANTIHBCII 8L4425</t>
  </si>
  <si>
    <t>804990</t>
  </si>
  <si>
    <t>-DIAGN. Anti-Wra pol. 3ml 1344-003</t>
  </si>
  <si>
    <t>805058</t>
  </si>
  <si>
    <t>-DG Gel Newborn 210337</t>
  </si>
  <si>
    <t>805515</t>
  </si>
  <si>
    <t>-DG Gel Rh Kell 210316 (stary)</t>
  </si>
  <si>
    <t>800247</t>
  </si>
  <si>
    <t>-DIAGN.ANTI-P1 MON. 2 ML 1305-002</t>
  </si>
  <si>
    <t>804213</t>
  </si>
  <si>
    <t>-DiaMed MP Test, CcEeK-ctl, 1x12 110082</t>
  </si>
  <si>
    <t>801462</t>
  </si>
  <si>
    <t>-DIAGN.ANTI-KELL MON. 5 ML 1199-005</t>
  </si>
  <si>
    <t>ZA314</t>
  </si>
  <si>
    <t>Obinadlo idealast-haft 8 cm x   4 m 9311113</t>
  </si>
  <si>
    <t>ZA318</t>
  </si>
  <si>
    <t>Náplast transpore 1,25 x 9,15 1527-0</t>
  </si>
  <si>
    <t>ZA330</t>
  </si>
  <si>
    <t>Obinadlo fixa crep   8 cm x 4 m 1323100103</t>
  </si>
  <si>
    <t>ZA419</t>
  </si>
  <si>
    <t>Náplast betaplast 10 cm x 5 m 510W</t>
  </si>
  <si>
    <t>ZA444</t>
  </si>
  <si>
    <t>Tampon 20 x 19 cm nesterilní stáčený 1320300404</t>
  </si>
  <si>
    <t>ZA466</t>
  </si>
  <si>
    <t>Tyčinka vatová sterilní 14 cm 967950</t>
  </si>
  <si>
    <t>ZB084</t>
  </si>
  <si>
    <t>Náplast transpore 2,5   x 9,14 1527-1</t>
  </si>
  <si>
    <t>ZB404</t>
  </si>
  <si>
    <t>Náplast cosmos 8 cm x 1m 540335</t>
  </si>
  <si>
    <t>ZC128</t>
  </si>
  <si>
    <t>Tampon gáza 30 x 30 nesterilní stáčený karton á 2500 ks 1320300405</t>
  </si>
  <si>
    <t>ZA787</t>
  </si>
  <si>
    <t>Stříkačka injekční 10 ml 4606108V</t>
  </si>
  <si>
    <t>ZA790</t>
  </si>
  <si>
    <t>Stříkačka injekční   5 ml 4606051V</t>
  </si>
  <si>
    <t>ZA791</t>
  </si>
  <si>
    <t>Stříkačka janett 140-160 ml MED114408</t>
  </si>
  <si>
    <t>ZB756</t>
  </si>
  <si>
    <t>Zkumavka 3 ml K3 edta fialová 454086</t>
  </si>
  <si>
    <t>ZB757</t>
  </si>
  <si>
    <t>Zkumavka 6 ml K3 edta fialová 456036</t>
  </si>
  <si>
    <t>ZB758</t>
  </si>
  <si>
    <t>Zkumavka 9 ml K3 edta NR 455036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</si>
  <si>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</si>
  <si>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</si>
  <si>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</si>
  <si>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</si>
  <si>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</si>
  <si>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</si>
  <si>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ZB775</t>
  </si>
  <si>
    <t>Zkumavka koagulace 4 ml modrá 454328</t>
  </si>
  <si>
    <t>ZC742</t>
  </si>
  <si>
    <t>Septum ARC 4D1803</t>
  </si>
  <si>
    <t>ZC906</t>
  </si>
  <si>
    <t>Škrtidlo se sponou KVS25500</t>
  </si>
  <si>
    <t>ZF192</t>
  </si>
  <si>
    <t>Nádoba na kontaminovaný odpad 4 l 15-0004</t>
  </si>
  <si>
    <t>ZG515</t>
  </si>
  <si>
    <t>Zkumavka močová vacuette 10,5 ml bal. á 50 ks 331980455007</t>
  </si>
  <si>
    <t>ZI179</t>
  </si>
  <si>
    <t>Zkumavka s mediem+ flovakovaný tampon eSwab růžový 490CE.A</t>
  </si>
  <si>
    <t>ZJ695</t>
  </si>
  <si>
    <t>Sonda žaludeční CH14 1200mm s RTG linkou 412014</t>
  </si>
  <si>
    <t>ZF577</t>
  </si>
  <si>
    <t>Propichovač segmentu (schlauch segment öffner) 95.1000</t>
  </si>
  <si>
    <t>ZJ189</t>
  </si>
  <si>
    <t>Zkumavka S-Monovette® 4,9 ml K3 EDTA 04.1931</t>
  </si>
  <si>
    <t>ZJ188</t>
  </si>
  <si>
    <t>Zkumavka S-Monovette® 4,9 ml Serum+gel 04.1935</t>
  </si>
  <si>
    <t>ZB366</t>
  </si>
  <si>
    <t>Zkumavka PS 10 ml nesterilní á 2000 ks 400912</t>
  </si>
  <si>
    <t>ZB640</t>
  </si>
  <si>
    <t>Zkumavka Kep ARC reaction vessels 8 x 500 á 4000 ks 7C1502</t>
  </si>
  <si>
    <t>ZA887</t>
  </si>
  <si>
    <t>Zkumavka Greiner vacuette 5 ml K2EDTA 456205</t>
  </si>
  <si>
    <t>ZB500</t>
  </si>
  <si>
    <t>Zkumavka vacutainer BD 3 ml Est 75 x 13 H čirá 362725</t>
  </si>
  <si>
    <t>ZC056</t>
  </si>
  <si>
    <t>Sklo krycí 24 x 32 mm, á 1000 ks BD2432</t>
  </si>
  <si>
    <t>ZA826</t>
  </si>
  <si>
    <t>Set MCS+994CF-E</t>
  </si>
  <si>
    <t>ZA881</t>
  </si>
  <si>
    <t>Vak odběrový WBT434CEL</t>
  </si>
  <si>
    <t>ZB140</t>
  </si>
  <si>
    <t>Roztok ACDA 750 ml bal. á 12 ks 777967300</t>
  </si>
  <si>
    <t>ZB202</t>
  </si>
  <si>
    <t>Roztok antiko.na citr. 4% 250 ml 0420C-00</t>
  </si>
  <si>
    <t>ZB977</t>
  </si>
  <si>
    <t>Set trima accel plt, plazma, RBC 80400 777800400</t>
  </si>
  <si>
    <t>ZD085</t>
  </si>
  <si>
    <t>Jehla needle syslock 16G sterilní 824-1605</t>
  </si>
  <si>
    <t>ZD192</t>
  </si>
  <si>
    <t>Set harness 00620-00</t>
  </si>
  <si>
    <t>ZD193</t>
  </si>
  <si>
    <t>Plasma Apheresis Bowl 0625B-00</t>
  </si>
  <si>
    <t>ZD432</t>
  </si>
  <si>
    <t>Trima Accel Enhanced Platet 80420</t>
  </si>
  <si>
    <t>ZD660</t>
  </si>
  <si>
    <t>Vak extra na krevní destičky 1000 ml 70030</t>
  </si>
  <si>
    <t>ZE383</t>
  </si>
  <si>
    <t>Vak sběrný 1000 ml pro plazmu SC692-00</t>
  </si>
  <si>
    <t>ZF083</t>
  </si>
  <si>
    <t>Souprava na léčení erytrocytaferézy 944</t>
  </si>
  <si>
    <t>ZG182</t>
  </si>
  <si>
    <t>Filtr na erytrocyty BPF4ARBL</t>
  </si>
  <si>
    <t>ZB136</t>
  </si>
  <si>
    <t>Souprava pro separ.erytrocytů  942</t>
  </si>
  <si>
    <t>ZB137</t>
  </si>
  <si>
    <t xml:space="preserve">Roztok antikoag. CPD50, 150 ml bal. á 40 ks 0415C-00 </t>
  </si>
  <si>
    <t>ZB138</t>
  </si>
  <si>
    <t>SAG Manitol 350 ml bal. á 20 ks 411C</t>
  </si>
  <si>
    <t>ZB254</t>
  </si>
  <si>
    <t>Souprava pro separ.plazmy W/NACL ADAP 00627-00</t>
  </si>
  <si>
    <t>ZB355</t>
  </si>
  <si>
    <t>Vak transfer 1000 ml 814-0133</t>
  </si>
  <si>
    <t>ZB703</t>
  </si>
  <si>
    <t>Roztok ACD-A ve vaku 500 ml 0426C-00</t>
  </si>
  <si>
    <t>ZB883</t>
  </si>
  <si>
    <t>Vak transfer 6 x 150 ml 814-0135</t>
  </si>
  <si>
    <t>ZD086</t>
  </si>
  <si>
    <t>Trojvak T/B CPD-SAGM 831-8307</t>
  </si>
  <si>
    <t>ZE407</t>
  </si>
  <si>
    <t>Filtr na destičky BC PALL-AutoStop  ATSBC1PSL</t>
  </si>
  <si>
    <t>ZE501</t>
  </si>
  <si>
    <t>Roztok fyziologický 500 ml á 20 ks 4CCB1323E</t>
  </si>
  <si>
    <t>ZF732</t>
  </si>
  <si>
    <t>Souprava na sběr deleukotizovaných trombocytů v náhradním roztoku bal.</t>
  </si>
  <si>
    <t>ZF767</t>
  </si>
  <si>
    <t xml:space="preserve">Souprava na sběr deleukotizovaných trombocytů bal. á 8 ks 997CF-E </t>
  </si>
  <si>
    <t>ZH309</t>
  </si>
  <si>
    <t>Čtyřvak CPD-SAGM 811-8435</t>
  </si>
  <si>
    <t>ZI733</t>
  </si>
  <si>
    <t>Roztok aditivní pro skladování trombocytů PASIII M á 20 ks SSP2150U-1OL</t>
  </si>
  <si>
    <t>ZI734</t>
  </si>
  <si>
    <t>Roztok aditivní pro skladování trombocytů PASIII M á 20 ks SSP2130U-1OL</t>
  </si>
  <si>
    <t>ZK668</t>
  </si>
  <si>
    <t>Vak měřící 1000 ml bal. á 5 ks KLMRS 1000</t>
  </si>
  <si>
    <t>ZK701</t>
  </si>
  <si>
    <t xml:space="preserve">Set trima accel na PA plazma 80700 </t>
  </si>
  <si>
    <t>ZL460</t>
  </si>
  <si>
    <t>Roztok antiko.na citr. 4% 250 ml 400945</t>
  </si>
  <si>
    <t>ZL461</t>
  </si>
  <si>
    <t>Souprava pro separ.plazmy W/NACL ADAP 401323</t>
  </si>
  <si>
    <t>ZL462</t>
  </si>
  <si>
    <t>Jehla needle syslock 16G sterilní bal. á 500 ks 400944</t>
  </si>
  <si>
    <t>ZA834</t>
  </si>
  <si>
    <t>Jehla injekční 0,7 x   40 mm černá 4660021</t>
  </si>
  <si>
    <t>ZB556</t>
  </si>
  <si>
    <t>Jehla injekční 1,2 x   40 mm růžová 4665120</t>
  </si>
  <si>
    <t>396404</t>
  </si>
  <si>
    <t>-Zinek práškový k likvidaci rtuti 25g</t>
  </si>
  <si>
    <t>910067</t>
  </si>
  <si>
    <t>-HEPTAPHAN, DIAG.PROUZKY 50 ks 10003317</t>
  </si>
  <si>
    <t>910064</t>
  </si>
  <si>
    <t>-GIEMSA-ROMANOWSKI UN 1992   1000 ML</t>
  </si>
  <si>
    <t>910065</t>
  </si>
  <si>
    <t>-MAY-GRUNWALD UN 1992   1000 ML</t>
  </si>
  <si>
    <t>800398</t>
  </si>
  <si>
    <t>-CELLPACK 20 l 83400116</t>
  </si>
  <si>
    <t>800673</t>
  </si>
  <si>
    <t>-CELLCLEAN 50 ml 83401621</t>
  </si>
  <si>
    <t>801143</t>
  </si>
  <si>
    <t>-ARC PRE-TRIG SOL 6E2365</t>
  </si>
  <si>
    <t>801451</t>
  </si>
  <si>
    <t>-ARC TRIGGER SOL 4PAC 6C5560</t>
  </si>
  <si>
    <t>801629</t>
  </si>
  <si>
    <t>-ARC Probe Conditioning Solution 1L5640</t>
  </si>
  <si>
    <t>394176</t>
  </si>
  <si>
    <t>-NOVACLONE Anti-D 0086196</t>
  </si>
  <si>
    <t>394313</t>
  </si>
  <si>
    <t>-ARC HBSAG QUALITATIVE II Reagent 2000t 2G22-30</t>
  </si>
  <si>
    <t>394315</t>
  </si>
  <si>
    <t>-ARC HBSAG QUALITATIVE II CAL 2G22-01</t>
  </si>
  <si>
    <t>394316</t>
  </si>
  <si>
    <t>-ARC HBSAG QUALITATIVE  II CTL 2G22-10</t>
  </si>
  <si>
    <t>396198</t>
  </si>
  <si>
    <t>-ANTI-s 1x12 (bez sera) 007140</t>
  </si>
  <si>
    <t>396464</t>
  </si>
  <si>
    <t>-Rivascop 89645</t>
  </si>
  <si>
    <t>500357</t>
  </si>
  <si>
    <t>-ID-interní kontrola kvality 009930</t>
  </si>
  <si>
    <t>800209</t>
  </si>
  <si>
    <t>-ROZTOK HAYEM   orig. UN 2024   1000 ml</t>
  </si>
  <si>
    <t>800225</t>
  </si>
  <si>
    <t>-STROMATOLYSER-WH 3x500 ml 97405216</t>
  </si>
  <si>
    <t>800233</t>
  </si>
  <si>
    <t>-DIAGN.ANTI-A MON. 10X10ML 1188-100</t>
  </si>
  <si>
    <t>800240</t>
  </si>
  <si>
    <t>-DIAGN.ANTI-B MON. 10X10 ML 1189-100</t>
  </si>
  <si>
    <t>800242</t>
  </si>
  <si>
    <t>-DIAGN.ANTI-e MON. 5ML 1197-005</t>
  </si>
  <si>
    <t>800317</t>
  </si>
  <si>
    <t>-ID-DIAPANEL 11X4 004114</t>
  </si>
  <si>
    <t>800318</t>
  </si>
  <si>
    <t>-ID PANEL P 004214</t>
  </si>
  <si>
    <t>800319</t>
  </si>
  <si>
    <t>-ID-DIACELL I-II-III 3X10 004310</t>
  </si>
  <si>
    <t>800320</t>
  </si>
  <si>
    <t>-DC-SCREENING II 1X12 004831</t>
  </si>
  <si>
    <t>800321</t>
  </si>
  <si>
    <t>-DC-SCREENING I 1X12 004851</t>
  </si>
  <si>
    <t>800323</t>
  </si>
  <si>
    <t>-ID-DIACELL I+II+IIIP,3X10ML 005310</t>
  </si>
  <si>
    <t>800817</t>
  </si>
  <si>
    <t>-ID-PAPAIN 1X10 ML 005510</t>
  </si>
  <si>
    <t>800959</t>
  </si>
  <si>
    <t>-DIAGN.ANTI-M MON.  2 ml 1302-002</t>
  </si>
  <si>
    <t>800962</t>
  </si>
  <si>
    <t>-DIAGN.ANTI-LUB POL., 3 ml 1341-003</t>
  </si>
  <si>
    <t>801027</t>
  </si>
  <si>
    <t>-ARC ANTI HCV RGT 6C3730</t>
  </si>
  <si>
    <t>801208</t>
  </si>
  <si>
    <t>-Waschlosung B 10x100 ml 009819</t>
  </si>
  <si>
    <t>801288</t>
  </si>
  <si>
    <t>-ACCURUN 1 Series 2600 3x5 ml 33-A001-2603-P</t>
  </si>
  <si>
    <t>801325</t>
  </si>
  <si>
    <t>-KYS.SULFOSALICYLOVA 20%,LEK 200 G</t>
  </si>
  <si>
    <t>801456</t>
  </si>
  <si>
    <t>-ARC HIV COMBO CONTROL 4J27-12 (stary 4J2710)</t>
  </si>
  <si>
    <t>801478</t>
  </si>
  <si>
    <t>-ANAEROCULT A MINI GASGENE RATO 1016110001</t>
  </si>
  <si>
    <t>801573</t>
  </si>
  <si>
    <t>-Diagn.anti-AB mon.10x10ml 1190-100</t>
  </si>
  <si>
    <t>801615</t>
  </si>
  <si>
    <t>-ARC HIV COMBO RGT 4J2732 (stary 4J2730)</t>
  </si>
  <si>
    <t>801645</t>
  </si>
  <si>
    <t>-ARC ANTI HCV CALIBRA 6C3701</t>
  </si>
  <si>
    <t>801679</t>
  </si>
  <si>
    <t>-ANAEROTEST FUER DIE MIKRO 1151120001</t>
  </si>
  <si>
    <t>801691</t>
  </si>
  <si>
    <t>-ID-ANTI-IGG DILUTION 004033</t>
  </si>
  <si>
    <t>801720</t>
  </si>
  <si>
    <t>-NACL/ENZYM/KALTE 112X12 005015</t>
  </si>
  <si>
    <t>801850</t>
  </si>
  <si>
    <t>-ID-ANTI-IgG 1/IgG 3 004043</t>
  </si>
  <si>
    <t>801966</t>
  </si>
  <si>
    <t>-LISS/COOMBS 112X12 004015</t>
  </si>
  <si>
    <t>802001</t>
  </si>
  <si>
    <t>-ARC SYPHILIS TP CTL 8D0611</t>
  </si>
  <si>
    <t>802092</t>
  </si>
  <si>
    <t>-ARC SYPHILIS TP RGT 500 TESTS 8D0637</t>
  </si>
  <si>
    <t>802195</t>
  </si>
  <si>
    <t>-TRYPTON-SOJOVÝ BUJON MKM06023</t>
  </si>
  <si>
    <t>802210</t>
  </si>
  <si>
    <t>-ARC HIV COMBO CALIBR. 4J2703</t>
  </si>
  <si>
    <t>802284</t>
  </si>
  <si>
    <t>-GAMMA EGA 0007865</t>
  </si>
  <si>
    <t>802301</t>
  </si>
  <si>
    <t>-DIAGN.ANTI-Cw MON.2 ML 1201-002</t>
  </si>
  <si>
    <t>803014</t>
  </si>
  <si>
    <t>-Sabouraud agar s CMP MKM03018</t>
  </si>
  <si>
    <t>803213</t>
  </si>
  <si>
    <t>-PeliLISS poten.reag. 10 ml 1110-010</t>
  </si>
  <si>
    <t>803512</t>
  </si>
  <si>
    <t>-ANTI-Dia Clon Anti-P1 1x12 007212</t>
  </si>
  <si>
    <t>803514</t>
  </si>
  <si>
    <t>-ANTI-Leb 1x12 007231</t>
  </si>
  <si>
    <t>804158</t>
  </si>
  <si>
    <t>-Thioglykolátový bujon(10ML) MKM06026</t>
  </si>
  <si>
    <t>804162</t>
  </si>
  <si>
    <t>-ID-DIACELL Pool 3X10 ml 003631</t>
  </si>
  <si>
    <t>804164</t>
  </si>
  <si>
    <t>-DiaCell MP ABO A1-B 109897</t>
  </si>
  <si>
    <t>804276</t>
  </si>
  <si>
    <t>-ACCURUN ATA SER.5000 12x3,5ml 33-A155-5008-1x</t>
  </si>
  <si>
    <t>804296</t>
  </si>
  <si>
    <t>-EIGHTCHECK-3WP (N) 12x1,5 ml TJ904-0611-6</t>
  </si>
  <si>
    <t>804459</t>
  </si>
  <si>
    <t>-ID-FLASCHEN-Anti-s 1x4 ml 007141A</t>
  </si>
  <si>
    <t>804464</t>
  </si>
  <si>
    <t>-ANTI-s 1x12 (+diag. serum) 007140+007141</t>
  </si>
  <si>
    <t>804468</t>
  </si>
  <si>
    <t>-ANTI-Jkb 1x12 007331</t>
  </si>
  <si>
    <t>804544</t>
  </si>
  <si>
    <t>-ARC ANTIHBCII CTL 8L4410</t>
  </si>
  <si>
    <t>805078</t>
  </si>
  <si>
    <t>-GD Bacillus subtilis 1999</t>
  </si>
  <si>
    <t>805079</t>
  </si>
  <si>
    <t>-GD Candida albicans 8215</t>
  </si>
  <si>
    <t>805080</t>
  </si>
  <si>
    <t>-GD Clostridium sporogenes 4409</t>
  </si>
  <si>
    <t>805081</t>
  </si>
  <si>
    <t>-GD Pseudomonas aeruginosa 1961</t>
  </si>
  <si>
    <t>805082</t>
  </si>
  <si>
    <t>-GD Staphylococcus aureus 2022</t>
  </si>
  <si>
    <t>805281</t>
  </si>
  <si>
    <t>-Trypton  sójový agar MKM 10061</t>
  </si>
  <si>
    <t>501181</t>
  </si>
  <si>
    <t>-ARC Syphlis TP Reagent Kit 8D0638</t>
  </si>
  <si>
    <t>501182</t>
  </si>
  <si>
    <t>-ARC Syphilis TP Controls 8D0612</t>
  </si>
  <si>
    <t>501183</t>
  </si>
  <si>
    <t>-ARC Syphilis TP Calibrator 8D0603</t>
  </si>
  <si>
    <t>396090</t>
  </si>
  <si>
    <t>-Anti-Cw (monoclonal human IgM) Clone MS-110, 5ml 213140</t>
  </si>
  <si>
    <t>396092</t>
  </si>
  <si>
    <t>-Anti-Fya (polyclonal human IgG) Coombs 5 ml 213187</t>
  </si>
  <si>
    <t>396093</t>
  </si>
  <si>
    <t>-Anti-Fyb (polyclonal human IgG) Coombs 5 ml 213188</t>
  </si>
  <si>
    <t>396098</t>
  </si>
  <si>
    <t>-Anti-S (polyclonal human IgG) Coombs 5 ml 213183</t>
  </si>
  <si>
    <t>396099</t>
  </si>
  <si>
    <t>-Anti-s (polyclonal human IgG) Coombs 5 ml 213185</t>
  </si>
  <si>
    <t>396102</t>
  </si>
  <si>
    <t>-Anti-Lub (polyclonal human IgG) Coombs 5 ml 213193</t>
  </si>
  <si>
    <t>803516</t>
  </si>
  <si>
    <t>-ANTI-Cw 1x12 001311</t>
  </si>
  <si>
    <t>804460</t>
  </si>
  <si>
    <t>-ID-FLASCHEN-Anti-Fya 1x4 ml 007271A</t>
  </si>
  <si>
    <t>202 - Pracoviště klinické hematologie</t>
  </si>
  <si>
    <t>222 - Pracoviště transfúzní služby</t>
  </si>
  <si>
    <t>202</t>
  </si>
  <si>
    <t>V</t>
  </si>
  <si>
    <t>09119</t>
  </si>
  <si>
    <t xml:space="preserve">ODBĚR KRVE ZE ŽÍLY U DOSPĚLÉHO NEBO DÍTĚTE NAD 10 </t>
  </si>
  <si>
    <t>09511</t>
  </si>
  <si>
    <t>MINIMÁLNÍ KONTAKT LÉKAŘE S PACIENTEM</t>
  </si>
  <si>
    <t>22022</t>
  </si>
  <si>
    <t>CÍLENÉ VYŠETŘENÍ HEMATOLOGEM</t>
  </si>
  <si>
    <t>22023</t>
  </si>
  <si>
    <t>KONTROLNÍ VYŠETŘENÍ HEMATOLOGEM</t>
  </si>
  <si>
    <t>22361</t>
  </si>
  <si>
    <t>TERAPEUTICKÁ CYTAFERÉZA DEPLEČNÍ, VÝMĚNNÁ A CYTAFE</t>
  </si>
  <si>
    <t>96165</t>
  </si>
  <si>
    <t>KREVNÍ OBRAZ S TŘÍPOPULAČNÍM DIFERENCIÁLNÍM POČTEM</t>
  </si>
  <si>
    <t>09543</t>
  </si>
  <si>
    <t>REGULAČNÍ POPLATEK ZA NÁVŠTĚVU -- POPLATEK UHRAZEN</t>
  </si>
  <si>
    <t>222</t>
  </si>
  <si>
    <t>2</t>
  </si>
  <si>
    <t>0507951</t>
  </si>
  <si>
    <t xml:space="preserve">ERYTROCYTY PRO AUTOTRANSFUZI                      </t>
  </si>
  <si>
    <t>09219</t>
  </si>
  <si>
    <t xml:space="preserve">INTRAVENÓZNÍ INJEKCE U DOSPĚLÉHO ČI DÍTĚTE NAD 10 </t>
  </si>
  <si>
    <t>22111</t>
  </si>
  <si>
    <t>VYŠETŘENÍ KREVNÍ SKUPINY ABO RH (D) - STATIM</t>
  </si>
  <si>
    <t>22112</t>
  </si>
  <si>
    <t>VYŠETŘENÍ KREVNÍ SKUPINY ABO, RH (D) V SÉRII</t>
  </si>
  <si>
    <t>22113</t>
  </si>
  <si>
    <t>VYŠETŘENÍ KREVNÍ SKUPINY ABO RH (D) U NOVOROZENCE</t>
  </si>
  <si>
    <t>22117</t>
  </si>
  <si>
    <t>VYŠETŘENÍ KOMPATIBILITY TRANSFÚZNÍHO PŘÍPRAVKU OBS</t>
  </si>
  <si>
    <t>22119</t>
  </si>
  <si>
    <t>22120</t>
  </si>
  <si>
    <t>22129</t>
  </si>
  <si>
    <t xml:space="preserve">VYŠETŘENÍ JEDNOHO ERYTROCYTÁRNÍHO ANTIGENU (KROMĚ </t>
  </si>
  <si>
    <t>22131</t>
  </si>
  <si>
    <t>VYŠETŘENÍ CHLADOVÝCH AGLUTININŮ</t>
  </si>
  <si>
    <t>22133</t>
  </si>
  <si>
    <t>PŘÍMÝ ANTIGLOBULINOVÝ TEST</t>
  </si>
  <si>
    <t>22134</t>
  </si>
  <si>
    <t>UPŘESNĚNÍ TYPU SENZIBILIZACE ERYTROCYTŮ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</si>
  <si>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</si>
  <si>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</si>
  <si>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</si>
  <si>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</si>
  <si>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</si>
  <si>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</si>
  <si>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</si>
  <si>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</si>
  <si>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</si>
  <si>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</si>
  <si>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22317</t>
  </si>
  <si>
    <t>ELUCE ANTIERYTROCYTÁRNÍCH PROTILÁTEK - POUŽITÍ KOM</t>
  </si>
  <si>
    <t>22325</t>
  </si>
  <si>
    <t>ABSORPCE PROTILÁTEK PROTI ERYTROCYTUM PŘI URČOVÁNÍ</t>
  </si>
  <si>
    <t>22337</t>
  </si>
  <si>
    <t>NEUTRALIZAČNÍ TEST ERYTROCYTÁRNÍCH ABO PROTILÁTEK</t>
  </si>
  <si>
    <t>22339</t>
  </si>
  <si>
    <t>TITRACE ANTIERYTROCYTÁRNÍCH PROTILÁTEK</t>
  </si>
  <si>
    <t>22341</t>
  </si>
  <si>
    <t>IDENTIFIKACE ANTIERYTROCYTÁRNÍCH PROTILÁTEK - ZKUM</t>
  </si>
  <si>
    <t>22343</t>
  </si>
  <si>
    <t>HEMOLÝSA CHLADOVÁ (DONATH-LANDSTEINERŮV TEST, PROV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</si>
  <si>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</si>
  <si>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</si>
  <si>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</si>
  <si>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</si>
  <si>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</si>
  <si>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</si>
  <si>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82075</t>
  </si>
  <si>
    <t>STANOVENÍ PROTILÁTEK IgG (NEBO CELKOVÝCH) PROTI AN</t>
  </si>
  <si>
    <t>82077</t>
  </si>
  <si>
    <t>STANOVENÍ PROTILÁTEK PROTI ANTIGENŮM VIRŮ HEPATITI</t>
  </si>
  <si>
    <t>82079</t>
  </si>
  <si>
    <t>STANOVENÍ PROTILÁTEK PROTI ANTIGENŮM VIRŮ (MIMO VI</t>
  </si>
  <si>
    <t>82119</t>
  </si>
  <si>
    <t>PRŮKAZY ANTIGENŮ VIRŮ HEPATITID (ELISA)</t>
  </si>
  <si>
    <t>82145</t>
  </si>
  <si>
    <t>RRR</t>
  </si>
  <si>
    <t>97111</t>
  </si>
  <si>
    <t>SEPARACE SÉRA NEBO PLAZMY</t>
  </si>
  <si>
    <t>22351</t>
  </si>
  <si>
    <t>OPIS KREVNÍ SKUPINY</t>
  </si>
  <si>
    <t>22225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</si>
  <si>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</si>
  <si>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</si>
  <si>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</si>
  <si>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</si>
  <si>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</si>
  <si>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</si>
  <si>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</si>
  <si>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</si>
  <si>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</si>
  <si>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</si>
  <si>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</si>
  <si>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</si>
  <si>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</si>
  <si>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</si>
  <si>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</si>
  <si>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</si>
  <si>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</si>
  <si>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</si>
  <si>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</si>
  <si>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</si>
  <si>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</si>
  <si>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</si>
  <si>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</si>
  <si>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</si>
  <si>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</si>
  <si>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</si>
  <si>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</si>
  <si>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</si>
  <si>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</si>
  <si>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</si>
  <si>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</si>
  <si>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</si>
  <si>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</si>
  <si>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</si>
  <si>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</si>
  <si>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</si>
  <si>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</si>
  <si>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22319</t>
  </si>
  <si>
    <t>ELUCE ANTIERYTROCYTÁRNÍCH PROTILÁTEK METODOU MRAZO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</si>
  <si>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</si>
  <si>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</si>
  <si>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</si>
  <si>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</si>
  <si>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</si>
  <si>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</si>
  <si>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</si>
  <si>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</si>
  <si>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</si>
  <si>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</si>
  <si>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</si>
  <si>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25</t>
  </si>
  <si>
    <t>26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</si>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</sst>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57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4" xfId="0" applyFont="1" applyFill="1" applyBorder="1" applyAlignment="1">
      <alignment vertical="top"/>
    </xf>
    <xf numFmtId="0" fontId="41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2" fillId="2" borderId="35" xfId="0" applyFont="1" applyFill="1" applyBorder="1" applyAlignment="1">
      <alignment vertical="top"/>
    </xf>
    <xf numFmtId="0" fontId="40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30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4" xfId="0" applyFont="1" applyFill="1" applyBorder="1" applyAlignment="1"/>
    <xf numFmtId="0" fontId="44" fillId="0" borderId="0" xfId="0" applyFont="1" applyFill="1" applyBorder="1" applyAlignment="1"/>
    <xf numFmtId="0" fontId="36" fillId="0" borderId="48" xfId="0" applyFont="1" applyFill="1" applyBorder="1"/>
    <xf numFmtId="0" fontId="0" fillId="0" borderId="0" xfId="0" applyFill="1"/>
    <xf numFmtId="0" fontId="0" fillId="0" borderId="48" xfId="0" applyFill="1" applyBorder="1" applyAlignment="1"/>
    <xf numFmtId="0" fontId="9" fillId="0" borderId="0" xfId="81" applyFill="1"/>
    <xf numFmtId="0" fontId="10" fillId="0" borderId="44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3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4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6" fillId="0" borderId="48" xfId="0" applyFont="1" applyFill="1" applyBorder="1" applyAlignment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6" fillId="0" borderId="0" xfId="0" applyFont="1" applyFill="1" applyBorder="1" applyAlignment="1"/>
    <xf numFmtId="0" fontId="36" fillId="0" borderId="31" xfId="0" applyFont="1" applyFill="1" applyBorder="1" applyAlignment="1"/>
    <xf numFmtId="0" fontId="36" fillId="0" borderId="32" xfId="0" applyFont="1" applyFill="1" applyBorder="1" applyAlignment="1"/>
    <xf numFmtId="0" fontId="36" fillId="0" borderId="64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3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70" xfId="53" applyFont="1" applyFill="1" applyBorder="1" applyAlignment="1">
      <alignment horizontal="right"/>
    </xf>
    <xf numFmtId="0" fontId="30" fillId="3" borderId="8" xfId="1" applyFill="1" applyBorder="1"/>
    <xf numFmtId="0" fontId="36" fillId="0" borderId="26" xfId="0" applyFont="1" applyBorder="1" applyAlignment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62" xfId="1" applyFill="1" applyBorder="1"/>
    <xf numFmtId="0" fontId="36" fillId="5" borderId="23" xfId="0" applyFont="1" applyFill="1" applyBorder="1"/>
    <xf numFmtId="0" fontId="36" fillId="5" borderId="44" xfId="0" applyFont="1" applyFill="1" applyBorder="1"/>
    <xf numFmtId="0" fontId="30" fillId="2" borderId="3" xfId="1" applyFill="1" applyBorder="1"/>
    <xf numFmtId="0" fontId="36" fillId="5" borderId="48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30" xfId="53" applyNumberFormat="1" applyFont="1" applyFill="1" applyBorder="1"/>
    <xf numFmtId="3" fontId="35" fillId="0" borderId="26" xfId="53" applyNumberFormat="1" applyFont="1" applyFill="1" applyBorder="1"/>
    <xf numFmtId="0" fontId="0" fillId="0" borderId="0" xfId="0" applyBorder="1" applyAlignment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8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8" xfId="0" applyFont="1" applyFill="1" applyBorder="1" applyAlignment="1">
      <alignment horizontal="center"/>
    </xf>
    <xf numFmtId="170" fontId="0" fillId="0" borderId="0" xfId="0" applyNumberFormat="1" applyFill="1"/>
    <xf numFmtId="3" fontId="46" fillId="0" borderId="48" xfId="0" applyNumberFormat="1" applyFont="1" applyFill="1" applyBorder="1" applyAlignment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9" fontId="46" fillId="0" borderId="48" xfId="0" applyNumberFormat="1" applyFont="1" applyFill="1" applyBorder="1" applyAlignment="1"/>
    <xf numFmtId="0" fontId="35" fillId="2" borderId="48" xfId="0" applyNumberFormat="1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/>
    <xf numFmtId="3" fontId="0" fillId="0" borderId="0" xfId="0" applyNumberFormat="1"/>
    <xf numFmtId="9" fontId="0" fillId="0" borderId="0" xfId="0" applyNumberFormat="1"/>
    <xf numFmtId="0" fontId="36" fillId="0" borderId="0" xfId="0" applyFont="1" applyFill="1"/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29" fillId="2" borderId="51" xfId="0" applyNumberFormat="1" applyFont="1" applyFill="1" applyBorder="1"/>
    <xf numFmtId="3" fontId="29" fillId="2" borderId="53" xfId="0" applyNumberFormat="1" applyFont="1" applyFill="1" applyBorder="1"/>
    <xf numFmtId="9" fontId="29" fillId="2" borderId="63" xfId="0" applyNumberFormat="1" applyFont="1" applyFill="1" applyBorder="1"/>
    <xf numFmtId="0" fontId="29" fillId="0" borderId="0" xfId="0" applyFont="1" applyFill="1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33" xfId="0" applyBorder="1" applyAlignment="1"/>
    <xf numFmtId="0" fontId="0" fillId="4" borderId="29" xfId="0" applyFill="1" applyBorder="1" applyAlignment="1"/>
    <xf numFmtId="0" fontId="0" fillId="3" borderId="29" xfId="0" applyFill="1" applyBorder="1" applyAlignment="1"/>
    <xf numFmtId="0" fontId="29" fillId="2" borderId="57" xfId="0" applyFont="1" applyFill="1" applyBorder="1" applyAlignment="1"/>
    <xf numFmtId="0" fontId="29" fillId="2" borderId="35" xfId="0" applyFont="1" applyFill="1" applyBorder="1" applyAlignment="1">
      <alignment horizontal="left" indent="2"/>
    </xf>
    <xf numFmtId="0" fontId="29" fillId="4" borderId="36" xfId="0" applyFont="1" applyFill="1" applyBorder="1" applyAlignment="1">
      <alignment horizontal="left" indent="2"/>
    </xf>
    <xf numFmtId="0" fontId="29" fillId="3" borderId="19" xfId="0" applyFont="1" applyFill="1" applyBorder="1" applyAlignment="1"/>
    <xf numFmtId="0" fontId="0" fillId="2" borderId="29" xfId="0" applyFill="1" applyBorder="1" applyAlignment="1"/>
    <xf numFmtId="9" fontId="0" fillId="0" borderId="9" xfId="0" applyNumberFormat="1" applyBorder="1" applyAlignment="1"/>
    <xf numFmtId="3" fontId="0" fillId="0" borderId="9" xfId="0" applyNumberFormat="1" applyBorder="1" applyAlignment="1"/>
    <xf numFmtId="9" fontId="0" fillId="2" borderId="21" xfId="0" applyNumberFormat="1" applyFill="1" applyBorder="1" applyAlignment="1"/>
    <xf numFmtId="9" fontId="0" fillId="0" borderId="10" xfId="0" applyNumberFormat="1" applyBorder="1" applyAlignment="1"/>
    <xf numFmtId="9" fontId="0" fillId="0" borderId="23" xfId="0" applyNumberFormat="1" applyBorder="1" applyAlignment="1"/>
    <xf numFmtId="9" fontId="0" fillId="0" borderId="44" xfId="0" applyNumberFormat="1" applyBorder="1" applyAlignment="1"/>
    <xf numFmtId="9" fontId="0" fillId="4" borderId="21" xfId="0" applyNumberFormat="1" applyFill="1" applyBorder="1" applyAlignment="1"/>
    <xf numFmtId="9" fontId="0" fillId="0" borderId="48" xfId="0" applyNumberFormat="1" applyBorder="1" applyAlignment="1"/>
    <xf numFmtId="9" fontId="0" fillId="3" borderId="21" xfId="0" applyNumberFormat="1" applyFill="1" applyBorder="1" applyAlignment="1"/>
    <xf numFmtId="3" fontId="0" fillId="2" borderId="28" xfId="0" applyNumberFormat="1" applyFill="1" applyBorder="1" applyAlignment="1"/>
    <xf numFmtId="3" fontId="0" fillId="0" borderId="4" xfId="0" applyNumberFormat="1" applyBorder="1" applyAlignment="1"/>
    <xf numFmtId="3" fontId="0" fillId="0" borderId="24" xfId="0" applyNumberFormat="1" applyBorder="1" applyAlignment="1"/>
    <xf numFmtId="3" fontId="0" fillId="0" borderId="0" xfId="0" applyNumberFormat="1" applyAlignment="1"/>
    <xf numFmtId="3" fontId="0" fillId="4" borderId="28" xfId="0" applyNumberFormat="1" applyFill="1" applyBorder="1" applyAlignment="1"/>
    <xf numFmtId="3" fontId="0" fillId="3" borderId="28" xfId="0" applyNumberFormat="1" applyFill="1" applyBorder="1" applyAlignment="1"/>
    <xf numFmtId="0" fontId="29" fillId="0" borderId="44" xfId="0" applyFont="1" applyFill="1" applyBorder="1" applyAlignment="1">
      <alignment horizontal="left" indent="2"/>
    </xf>
    <xf numFmtId="0" fontId="0" fillId="0" borderId="44" xfId="0" applyBorder="1" applyAlignment="1"/>
    <xf numFmtId="3" fontId="0" fillId="0" borderId="44" xfId="0" applyNumberFormat="1" applyBorder="1" applyAlignment="1"/>
    <xf numFmtId="0" fontId="30" fillId="2" borderId="18" xfId="1" applyFill="1" applyBorder="1"/>
    <xf numFmtId="0" fontId="30" fillId="0" borderId="0" xfId="1" applyFill="1"/>
    <xf numFmtId="0" fontId="30" fillId="4" borderId="34" xfId="1" applyFill="1" applyBorder="1"/>
    <xf numFmtId="0" fontId="30" fillId="4" borderId="18" xfId="1" applyFill="1" applyBorder="1"/>
    <xf numFmtId="0" fontId="30" fillId="2" borderId="35" xfId="1" applyFill="1" applyBorder="1" applyAlignment="1">
      <alignment horizontal="left" indent="2"/>
    </xf>
    <xf numFmtId="0" fontId="30" fillId="2" borderId="35" xfId="1" applyFill="1" applyBorder="1" applyAlignment="1">
      <alignment horizontal="left" indent="4"/>
    </xf>
    <xf numFmtId="0" fontId="30" fillId="4" borderId="35" xfId="1" applyFill="1" applyBorder="1" applyAlignment="1">
      <alignment horizontal="left" indent="2"/>
    </xf>
    <xf numFmtId="0" fontId="53" fillId="2" borderId="35" xfId="1" applyFont="1" applyFill="1" applyBorder="1" applyAlignment="1">
      <alignment horizontal="left" indent="2"/>
    </xf>
    <xf numFmtId="0" fontId="53" fillId="2" borderId="35" xfId="1" applyFont="1" applyFill="1" applyBorder="1" applyAlignment="1"/>
    <xf numFmtId="0" fontId="54" fillId="3" borderId="19" xfId="1" applyFont="1" applyFill="1" applyBorder="1"/>
    <xf numFmtId="0" fontId="54" fillId="2" borderId="35" xfId="1" applyFont="1" applyFill="1" applyBorder="1" applyAlignment="1"/>
    <xf numFmtId="0" fontId="54" fillId="4" borderId="19" xfId="1" applyFont="1" applyFill="1" applyBorder="1" applyAlignment="1">
      <alignment horizontal="left"/>
    </xf>
    <xf numFmtId="0" fontId="54" fillId="2" borderId="19" xfId="1" applyFont="1" applyFill="1" applyBorder="1" applyAlignment="1"/>
    <xf numFmtId="0" fontId="54" fillId="4" borderId="57" xfId="1" applyFont="1" applyFill="1" applyBorder="1" applyAlignment="1">
      <alignment horizontal="left"/>
    </xf>
    <xf numFmtId="0" fontId="54" fillId="4" borderId="35" xfId="1" applyFont="1" applyFill="1" applyBorder="1" applyAlignment="1">
      <alignment horizontal="left"/>
    </xf>
    <xf numFmtId="0" fontId="29" fillId="2" borderId="27" xfId="0" applyFont="1" applyFill="1" applyBorder="1" applyAlignment="1">
      <alignment horizontal="right"/>
    </xf>
    <xf numFmtId="170" fontId="29" fillId="0" borderId="20" xfId="0" applyNumberFormat="1" applyFont="1" applyFill="1" applyBorder="1" applyAlignment="1"/>
    <xf numFmtId="170" fontId="29" fillId="0" borderId="28" xfId="0" applyNumberFormat="1" applyFont="1" applyFill="1" applyBorder="1" applyAlignment="1"/>
    <xf numFmtId="9" fontId="29" fillId="0" borderId="50" xfId="0" applyNumberFormat="1" applyFont="1" applyFill="1" applyBorder="1" applyAlignment="1"/>
    <xf numFmtId="9" fontId="29" fillId="0" borderId="21" xfId="0" applyNumberFormat="1" applyFont="1" applyFill="1" applyBorder="1" applyAlignment="1"/>
    <xf numFmtId="170" fontId="29" fillId="0" borderId="29" xfId="0" applyNumberFormat="1" applyFont="1" applyFill="1" applyBorder="1" applyAlignment="1"/>
    <xf numFmtId="0" fontId="43" fillId="3" borderId="27" xfId="0" applyFont="1" applyFill="1" applyBorder="1" applyAlignment="1"/>
    <xf numFmtId="0" fontId="0" fillId="0" borderId="45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30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5" xfId="78" applyNumberFormat="1" applyFont="1" applyFill="1" applyBorder="1" applyAlignment="1">
      <alignment horizontal="left"/>
    </xf>
    <xf numFmtId="0" fontId="36" fillId="2" borderId="52" xfId="0" applyFont="1" applyFill="1" applyBorder="1" applyAlignment="1"/>
    <xf numFmtId="3" fontId="33" fillId="2" borderId="54" xfId="78" applyNumberFormat="1" applyFont="1" applyFill="1" applyBorder="1" applyAlignment="1"/>
    <xf numFmtId="0" fontId="43" fillId="2" borderId="65" xfId="0" applyFont="1" applyFill="1" applyBorder="1" applyAlignment="1">
      <alignment horizontal="left"/>
    </xf>
    <xf numFmtId="0" fontId="0" fillId="2" borderId="48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43" fillId="2" borderId="54" xfId="0" applyFont="1" applyFill="1" applyBorder="1" applyAlignment="1">
      <alignment horizontal="left"/>
    </xf>
    <xf numFmtId="3" fontId="43" fillId="2" borderId="54" xfId="0" applyNumberFormat="1" applyFont="1" applyFill="1" applyBorder="1" applyAlignment="1">
      <alignment horizontal="left"/>
    </xf>
    <xf numFmtId="3" fontId="0" fillId="2" borderId="49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3" xfId="0" applyFont="1" applyFill="1" applyBorder="1" applyAlignment="1">
      <alignment vertical="center"/>
    </xf>
    <xf numFmtId="3" fontId="35" fillId="2" borderId="65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9" xfId="26" applyNumberFormat="1" applyFont="1" applyFill="1" applyBorder="1" applyAlignment="1">
      <alignment horizontal="center"/>
    </xf>
    <xf numFmtId="3" fontId="35" fillId="2" borderId="49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0" fontId="35" fillId="2" borderId="65" xfId="0" quotePrefix="1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9" fontId="51" fillId="2" borderId="49" xfId="0" applyNumberFormat="1" applyFont="1" applyFill="1" applyBorder="1" applyAlignment="1">
      <alignment horizontal="center" vertical="top"/>
    </xf>
    <xf numFmtId="0" fontId="35" fillId="2" borderId="65" xfId="0" quotePrefix="1" applyNumberFormat="1" applyFont="1" applyFill="1" applyBorder="1" applyAlignment="1">
      <alignment horizontal="center"/>
    </xf>
    <xf numFmtId="0" fontId="35" fillId="2" borderId="49" xfId="0" applyNumberFormat="1" applyFont="1" applyFill="1" applyBorder="1" applyAlignment="1">
      <alignment horizontal="center"/>
    </xf>
    <xf numFmtId="0" fontId="51" fillId="2" borderId="49" xfId="0" applyNumberFormat="1" applyFont="1" applyFill="1" applyBorder="1" applyAlignment="1">
      <alignment horizontal="center" vertical="top"/>
    </xf>
    <xf numFmtId="0" fontId="55" fillId="0" borderId="0" xfId="1" applyFont="1" applyFill="1"/>
    <xf numFmtId="3" fontId="37" fillId="7" borderId="75" xfId="0" applyNumberFormat="1" applyFont="1" applyFill="1" applyBorder="1" applyAlignment="1">
      <alignment horizontal="right" vertical="top"/>
    </xf>
    <xf numFmtId="3" fontId="37" fillId="7" borderId="76" xfId="0" applyNumberFormat="1" applyFont="1" applyFill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7" fillId="0" borderId="75" xfId="0" applyNumberFormat="1" applyFont="1" applyBorder="1" applyAlignment="1">
      <alignment horizontal="right" vertical="top"/>
    </xf>
    <xf numFmtId="174" fontId="37" fillId="7" borderId="78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3" fontId="39" fillId="7" borderId="81" xfId="0" applyNumberFormat="1" applyFont="1" applyFill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3" fontId="39" fillId="0" borderId="80" xfId="0" applyNumberFormat="1" applyFont="1" applyBorder="1" applyAlignment="1">
      <alignment horizontal="right" vertical="top"/>
    </xf>
    <xf numFmtId="0" fontId="39" fillId="7" borderId="83" xfId="0" applyFont="1" applyFill="1" applyBorder="1" applyAlignment="1">
      <alignment horizontal="right" vertical="top"/>
    </xf>
    <xf numFmtId="0" fontId="37" fillId="7" borderId="78" xfId="0" applyFont="1" applyFill="1" applyBorder="1" applyAlignment="1">
      <alignment horizontal="right" vertical="top"/>
    </xf>
    <xf numFmtId="174" fontId="39" fillId="7" borderId="83" xfId="0" applyNumberFormat="1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0" fontId="39" fillId="0" borderId="86" xfId="0" applyFont="1" applyBorder="1" applyAlignment="1">
      <alignment horizontal="right" vertical="top"/>
    </xf>
    <xf numFmtId="174" fontId="39" fillId="7" borderId="87" xfId="0" applyNumberFormat="1" applyFont="1" applyFill="1" applyBorder="1" applyAlignment="1">
      <alignment horizontal="right" vertical="top"/>
    </xf>
    <xf numFmtId="0" fontId="41" fillId="8" borderId="74" xfId="0" applyFont="1" applyFill="1" applyBorder="1" applyAlignment="1">
      <alignment vertical="top"/>
    </xf>
    <xf numFmtId="0" fontId="41" fillId="8" borderId="74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6"/>
    </xf>
    <xf numFmtId="0" fontId="41" fillId="8" borderId="74" xfId="0" applyFont="1" applyFill="1" applyBorder="1" applyAlignment="1">
      <alignment vertical="top" indent="8"/>
    </xf>
    <xf numFmtId="0" fontId="42" fillId="8" borderId="79" xfId="0" applyFont="1" applyFill="1" applyBorder="1" applyAlignment="1">
      <alignment vertical="top" indent="4"/>
    </xf>
    <xf numFmtId="0" fontId="42" fillId="8" borderId="79" xfId="0" applyFont="1" applyFill="1" applyBorder="1" applyAlignment="1">
      <alignment vertical="top" indent="2"/>
    </xf>
    <xf numFmtId="0" fontId="41" fillId="8" borderId="74" xfId="0" applyFont="1" applyFill="1" applyBorder="1" applyAlignment="1">
      <alignment vertical="top" indent="6"/>
    </xf>
    <xf numFmtId="0" fontId="42" fillId="8" borderId="79" xfId="0" applyFont="1" applyFill="1" applyBorder="1" applyAlignment="1">
      <alignment vertical="top"/>
    </xf>
    <xf numFmtId="0" fontId="36" fillId="8" borderId="74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51" xfId="53" applyNumberFormat="1" applyFont="1" applyFill="1" applyBorder="1" applyAlignment="1">
      <alignment horizontal="left"/>
    </xf>
    <xf numFmtId="165" fontId="35" fillId="2" borderId="53" xfId="53" applyNumberFormat="1" applyFont="1" applyFill="1" applyBorder="1" applyAlignment="1">
      <alignment horizontal="left"/>
    </xf>
    <xf numFmtId="165" fontId="35" fillId="2" borderId="60" xfId="53" applyNumberFormat="1" applyFont="1" applyFill="1" applyBorder="1" applyAlignment="1">
      <alignment horizontal="left"/>
    </xf>
    <xf numFmtId="3" fontId="35" fillId="2" borderId="60" xfId="53" applyNumberFormat="1" applyFont="1" applyFill="1" applyBorder="1" applyAlignment="1">
      <alignment horizontal="left"/>
    </xf>
    <xf numFmtId="3" fontId="35" fillId="2" borderId="69" xfId="53" applyNumberFormat="1" applyFont="1" applyFill="1" applyBorder="1" applyAlignment="1">
      <alignment horizontal="left"/>
    </xf>
    <xf numFmtId="3" fontId="0" fillId="0" borderId="53" xfId="0" applyNumberFormat="1" applyFill="1" applyBorder="1"/>
    <xf numFmtId="3" fontId="0" fillId="0" borderId="63" xfId="0" applyNumberFormat="1" applyFill="1" applyBorder="1"/>
    <xf numFmtId="0" fontId="0" fillId="0" borderId="25" xfId="0" applyFill="1" applyBorder="1"/>
    <xf numFmtId="0" fontId="0" fillId="0" borderId="30" xfId="0" applyFill="1" applyBorder="1"/>
    <xf numFmtId="165" fontId="0" fillId="0" borderId="30" xfId="0" applyNumberFormat="1" applyFill="1" applyBorder="1"/>
    <xf numFmtId="165" fontId="0" fillId="0" borderId="30" xfId="0" applyNumberFormat="1" applyFill="1" applyBorder="1" applyAlignment="1">
      <alignment horizontal="right"/>
    </xf>
    <xf numFmtId="3" fontId="0" fillId="0" borderId="30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43" fillId="2" borderId="51" xfId="0" applyFont="1" applyFill="1" applyBorder="1"/>
    <xf numFmtId="3" fontId="43" fillId="2" borderId="61" xfId="0" applyNumberFormat="1" applyFont="1" applyFill="1" applyBorder="1"/>
    <xf numFmtId="9" fontId="43" fillId="2" borderId="59" xfId="0" applyNumberFormat="1" applyFont="1" applyFill="1" applyBorder="1"/>
    <xf numFmtId="3" fontId="43" fillId="2" borderId="69" xfId="0" applyNumberFormat="1" applyFont="1" applyFill="1" applyBorder="1"/>
    <xf numFmtId="9" fontId="0" fillId="0" borderId="53" xfId="0" applyNumberFormat="1" applyFill="1" applyBorder="1"/>
    <xf numFmtId="9" fontId="0" fillId="0" borderId="30" xfId="0" applyNumberFormat="1" applyFill="1" applyBorder="1"/>
    <xf numFmtId="9" fontId="0" fillId="0" borderId="24" xfId="0" applyNumberFormat="1" applyFill="1" applyBorder="1"/>
    <xf numFmtId="0" fontId="0" fillId="0" borderId="20" xfId="0" applyFill="1" applyBorder="1"/>
    <xf numFmtId="3" fontId="0" fillId="0" borderId="28" xfId="0" applyNumberFormat="1" applyFill="1" applyBorder="1"/>
    <xf numFmtId="9" fontId="0" fillId="0" borderId="28" xfId="0" applyNumberFormat="1" applyFill="1" applyBorder="1"/>
    <xf numFmtId="3" fontId="0" fillId="0" borderId="21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51" xfId="0" applyFont="1" applyFill="1" applyBorder="1"/>
    <xf numFmtId="0" fontId="43" fillId="2" borderId="53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0" borderId="46" xfId="0" applyFill="1" applyBorder="1"/>
    <xf numFmtId="0" fontId="0" fillId="0" borderId="28" xfId="0" applyFill="1" applyBorder="1"/>
    <xf numFmtId="0" fontId="3" fillId="2" borderId="51" xfId="79" applyFont="1" applyFill="1" applyBorder="1" applyAlignment="1">
      <alignment horizontal="left"/>
    </xf>
    <xf numFmtId="0" fontId="29" fillId="8" borderId="46" xfId="0" applyFont="1" applyFill="1" applyBorder="1"/>
    <xf numFmtId="0" fontId="29" fillId="8" borderId="7" xfId="0" applyFont="1" applyFill="1" applyBorder="1"/>
    <xf numFmtId="0" fontId="29" fillId="8" borderId="47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6" xfId="0" applyNumberFormat="1" applyFill="1" applyBorder="1"/>
    <xf numFmtId="3" fontId="0" fillId="0" borderId="15" xfId="0" applyNumberFormat="1" applyFill="1" applyBorder="1"/>
    <xf numFmtId="3" fontId="0" fillId="0" borderId="58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3" xfId="0" applyNumberFormat="1" applyFill="1" applyBorder="1"/>
    <xf numFmtId="0" fontId="0" fillId="0" borderId="7" xfId="0" applyFill="1" applyBorder="1"/>
    <xf numFmtId="0" fontId="0" fillId="0" borderId="47" xfId="0" applyFill="1" applyBorder="1"/>
    <xf numFmtId="3" fontId="0" fillId="0" borderId="55" xfId="0" applyNumberFormat="1" applyFill="1" applyBorder="1"/>
    <xf numFmtId="3" fontId="0" fillId="0" borderId="11" xfId="0" applyNumberFormat="1" applyFill="1" applyBorder="1"/>
    <xf numFmtId="3" fontId="0" fillId="0" borderId="33" xfId="0" applyNumberFormat="1" applyFill="1" applyBorder="1"/>
    <xf numFmtId="0" fontId="3" fillId="2" borderId="88" xfId="79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80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3" fillId="2" borderId="91" xfId="79" applyFont="1" applyFill="1" applyBorder="1" applyAlignment="1">
      <alignment horizontal="left"/>
    </xf>
    <xf numFmtId="0" fontId="0" fillId="0" borderId="30" xfId="0" applyFill="1" applyBorder="1" applyAlignment="1">
      <alignment horizontal="right"/>
    </xf>
    <xf numFmtId="0" fontId="0" fillId="0" borderId="30" xfId="0" applyFill="1" applyBorder="1" applyAlignment="1">
      <alignment horizontal="left"/>
    </xf>
    <xf numFmtId="166" fontId="0" fillId="0" borderId="30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0" fillId="2" borderId="69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170" fontId="0" fillId="0" borderId="24" xfId="0" applyNumberFormat="1" applyFill="1" applyBorder="1"/>
    <xf numFmtId="0" fontId="29" fillId="0" borderId="22" xfId="0" applyFont="1" applyFill="1" applyBorder="1"/>
    <xf numFmtId="0" fontId="0" fillId="2" borderId="32" xfId="0" applyFill="1" applyBorder="1" applyAlignment="1">
      <alignment horizontal="center" vertical="top" wrapText="1"/>
    </xf>
    <xf numFmtId="0" fontId="35" fillId="2" borderId="32" xfId="0" applyFont="1" applyFill="1" applyBorder="1" applyAlignment="1">
      <alignment horizontal="center" vertical="top"/>
    </xf>
    <xf numFmtId="49" fontId="35" fillId="2" borderId="32" xfId="0" applyNumberFormat="1" applyFont="1" applyFill="1" applyBorder="1" applyAlignment="1">
      <alignment horizontal="center" vertical="top"/>
    </xf>
    <xf numFmtId="0" fontId="35" fillId="2" borderId="32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170" fontId="0" fillId="0" borderId="9" xfId="0" applyNumberFormat="1" applyFill="1" applyBorder="1"/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2.9220787891309392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46272"/>
        <c:axId val="10438496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0.44568711715136539</c:v>
                </c:pt>
                <c:pt idx="1">
                  <c:v>0.44568711715136539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851520"/>
        <c:axId val="1044628992"/>
      </c:scatterChart>
      <c:catAx>
        <c:axId val="104384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84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849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3846272"/>
        <c:crosses val="autoZero"/>
        <c:crossBetween val="between"/>
      </c:valAx>
      <c:valAx>
        <c:axId val="10438515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4628992"/>
        <c:crosses val="max"/>
        <c:crossBetween val="midCat"/>
      </c:valAx>
      <c:valAx>
        <c:axId val="1044628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38515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36" t="s">
        <v>131</v>
      </c>
      <c r="B1" s="237"/>
      <c r="C1" s="60"/>
    </row>
    <row r="2" spans="1:3" ht="14.4" customHeight="1" thickBot="1" x14ac:dyDescent="0.35">
      <c r="A2" s="313" t="s">
        <v>192</v>
      </c>
      <c r="B2" s="62"/>
    </row>
    <row r="3" spans="1:3" ht="14.4" customHeight="1" thickBot="1" x14ac:dyDescent="0.35">
      <c r="A3" s="232" t="s">
        <v>171</v>
      </c>
      <c r="B3" s="233"/>
      <c r="C3" s="60"/>
    </row>
    <row r="4" spans="1:3" ht="14.4" customHeight="1" x14ac:dyDescent="0.3">
      <c r="A4" s="124" t="str">
        <f t="shared" ref="A4:A8" si="0">HYPERLINK("#'"&amp;C4&amp;"'!A1",C4)</f>
        <v>Motivace</v>
      </c>
      <c r="B4" s="125" t="s">
        <v>143</v>
      </c>
      <c r="C4" s="60" t="s">
        <v>144</v>
      </c>
    </row>
    <row r="5" spans="1:3" ht="14.4" customHeight="1" x14ac:dyDescent="0.3">
      <c r="A5" s="126" t="str">
        <f t="shared" si="0"/>
        <v>HI</v>
      </c>
      <c r="B5" s="127" t="s">
        <v>164</v>
      </c>
      <c r="C5" s="63" t="s">
        <v>134</v>
      </c>
    </row>
    <row r="6" spans="1:3" ht="14.4" customHeight="1" x14ac:dyDescent="0.3">
      <c r="A6" s="128" t="str">
        <f t="shared" si="0"/>
        <v>HI Graf</v>
      </c>
      <c r="B6" s="129" t="s">
        <v>128</v>
      </c>
      <c r="C6" s="63" t="s">
        <v>135</v>
      </c>
    </row>
    <row r="7" spans="1:3" ht="14.4" customHeight="1" x14ac:dyDescent="0.3">
      <c r="A7" s="128" t="str">
        <f t="shared" si="0"/>
        <v>Man Tab</v>
      </c>
      <c r="B7" s="129" t="s">
        <v>194</v>
      </c>
      <c r="C7" s="63" t="s">
        <v>136</v>
      </c>
    </row>
    <row r="8" spans="1:3" ht="14.4" customHeight="1" thickBot="1" x14ac:dyDescent="0.35">
      <c r="A8" s="130" t="str">
        <f t="shared" si="0"/>
        <v>HV</v>
      </c>
      <c r="B8" s="131" t="s">
        <v>78</v>
      </c>
      <c r="C8" s="63" t="s">
        <v>89</v>
      </c>
    </row>
    <row r="9" spans="1:3" ht="14.4" customHeight="1" thickBot="1" x14ac:dyDescent="0.35">
      <c r="A9" s="132"/>
      <c r="B9" s="132"/>
    </row>
    <row r="10" spans="1:3" ht="14.4" customHeight="1" thickBot="1" x14ac:dyDescent="0.35">
      <c r="A10" s="234" t="s">
        <v>132</v>
      </c>
      <c r="B10" s="233"/>
      <c r="C10" s="60"/>
    </row>
    <row r="11" spans="1:3" ht="14.4" customHeight="1" x14ac:dyDescent="0.3">
      <c r="A11" s="133" t="str">
        <f t="shared" ref="A11:A21" si="1">HYPERLINK("#'"&amp;C11&amp;"'!A1",C11)</f>
        <v>Léky Žádanky</v>
      </c>
      <c r="B11" s="127" t="s">
        <v>166</v>
      </c>
      <c r="C11" s="63" t="s">
        <v>137</v>
      </c>
    </row>
    <row r="12" spans="1:3" ht="14.4" customHeight="1" x14ac:dyDescent="0.3">
      <c r="A12" s="128" t="str">
        <f t="shared" si="1"/>
        <v>LŽ Detail</v>
      </c>
      <c r="B12" s="129" t="s">
        <v>165</v>
      </c>
      <c r="C12" s="63" t="s">
        <v>138</v>
      </c>
    </row>
    <row r="13" spans="1:3" ht="14.4" customHeight="1" x14ac:dyDescent="0.3">
      <c r="A13" s="128" t="str">
        <f t="shared" si="1"/>
        <v>LŽ PL</v>
      </c>
      <c r="B13" s="129" t="s">
        <v>549</v>
      </c>
      <c r="C13" s="63" t="s">
        <v>176</v>
      </c>
    </row>
    <row r="14" spans="1:3" s="169" customFormat="1" ht="14.4" customHeight="1" x14ac:dyDescent="0.3">
      <c r="A14" s="128" t="str">
        <f t="shared" si="1"/>
        <v>LŽ PL Detail</v>
      </c>
      <c r="B14" s="129" t="s">
        <v>161</v>
      </c>
      <c r="C14" s="63" t="s">
        <v>178</v>
      </c>
    </row>
    <row r="15" spans="1:3" ht="14.4" customHeight="1" x14ac:dyDescent="0.3">
      <c r="A15" s="128" t="str">
        <f t="shared" si="1"/>
        <v>Léky Recepty</v>
      </c>
      <c r="B15" s="129" t="s">
        <v>167</v>
      </c>
      <c r="C15" s="63" t="s">
        <v>139</v>
      </c>
    </row>
    <row r="16" spans="1:3" s="173" customFormat="1" ht="14.4" customHeight="1" x14ac:dyDescent="0.3">
      <c r="A16" s="128" t="str">
        <f t="shared" si="1"/>
        <v>LRp Lékaři</v>
      </c>
      <c r="B16" s="129" t="s">
        <v>181</v>
      </c>
      <c r="C16" s="63" t="s">
        <v>182</v>
      </c>
    </row>
    <row r="17" spans="1:3" ht="14.4" customHeight="1" x14ac:dyDescent="0.3">
      <c r="A17" s="128" t="str">
        <f t="shared" si="1"/>
        <v>LRp Detail</v>
      </c>
      <c r="B17" s="129" t="s">
        <v>168</v>
      </c>
      <c r="C17" s="63" t="s">
        <v>140</v>
      </c>
    </row>
    <row r="18" spans="1:3" ht="14.4" customHeight="1" x14ac:dyDescent="0.3">
      <c r="A18" s="128" t="str">
        <f t="shared" si="1"/>
        <v>LRp PL</v>
      </c>
      <c r="B18" s="129" t="s">
        <v>854</v>
      </c>
      <c r="C18" s="63" t="s">
        <v>177</v>
      </c>
    </row>
    <row r="19" spans="1:3" s="170" customFormat="1" ht="14.4" customHeight="1" x14ac:dyDescent="0.3">
      <c r="A19" s="128" t="str">
        <f t="shared" ref="A19" si="2">HYPERLINK("#'"&amp;C19&amp;"'!A1",C19)</f>
        <v>LRp PL Detail</v>
      </c>
      <c r="B19" s="129" t="s">
        <v>163</v>
      </c>
      <c r="C19" s="63" t="s">
        <v>179</v>
      </c>
    </row>
    <row r="20" spans="1:3" ht="14.4" customHeight="1" x14ac:dyDescent="0.3">
      <c r="A20" s="133" t="str">
        <f t="shared" si="1"/>
        <v>Materiál Žádanky</v>
      </c>
      <c r="B20" s="129" t="s">
        <v>169</v>
      </c>
      <c r="C20" s="63" t="s">
        <v>141</v>
      </c>
    </row>
    <row r="21" spans="1:3" ht="14.4" customHeight="1" thickBot="1" x14ac:dyDescent="0.35">
      <c r="A21" s="128" t="str">
        <f t="shared" si="1"/>
        <v>MŽ Detail</v>
      </c>
      <c r="B21" s="129" t="s">
        <v>170</v>
      </c>
      <c r="C21" s="63" t="s">
        <v>142</v>
      </c>
    </row>
    <row r="22" spans="1:3" ht="14.4" customHeight="1" thickBot="1" x14ac:dyDescent="0.35">
      <c r="A22" s="134"/>
      <c r="B22" s="134"/>
    </row>
    <row r="23" spans="1:3" ht="14.4" customHeight="1" thickBot="1" x14ac:dyDescent="0.35">
      <c r="A23" s="235" t="s">
        <v>133</v>
      </c>
      <c r="B23" s="233"/>
      <c r="C23" s="60"/>
    </row>
    <row r="24" spans="1:3" ht="14.4" customHeight="1" x14ac:dyDescent="0.3">
      <c r="A24" s="135" t="str">
        <f t="shared" ref="A24:A27" si="3">HYPERLINK("#'"&amp;C24&amp;"'!A1",C24)</f>
        <v>ZV Vykáz.-A</v>
      </c>
      <c r="B24" s="127" t="s">
        <v>149</v>
      </c>
      <c r="C24" s="63" t="s">
        <v>145</v>
      </c>
    </row>
    <row r="25" spans="1:3" ht="14.4" customHeight="1" x14ac:dyDescent="0.3">
      <c r="A25" s="128" t="str">
        <f t="shared" si="3"/>
        <v>ZV Vykáz.-A Detail</v>
      </c>
      <c r="B25" s="129" t="s">
        <v>150</v>
      </c>
      <c r="C25" s="63" t="s">
        <v>146</v>
      </c>
    </row>
    <row r="26" spans="1:3" ht="14.4" customHeight="1" x14ac:dyDescent="0.3">
      <c r="A26" s="128" t="str">
        <f t="shared" si="3"/>
        <v>ZV Vykáz.-H</v>
      </c>
      <c r="B26" s="129" t="s">
        <v>151</v>
      </c>
      <c r="C26" s="63" t="s">
        <v>147</v>
      </c>
    </row>
    <row r="27" spans="1:3" ht="14.4" customHeight="1" thickBot="1" x14ac:dyDescent="0.35">
      <c r="A27" s="128" t="str">
        <f t="shared" si="3"/>
        <v>ZV Vykáz.-H Detail</v>
      </c>
      <c r="B27" s="129" t="s">
        <v>152</v>
      </c>
      <c r="C27" s="63" t="s">
        <v>148</v>
      </c>
    </row>
    <row r="28" spans="1:3" ht="14.4" customHeight="1" x14ac:dyDescent="0.3">
      <c r="A28" s="64"/>
      <c r="B28" s="64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2</v>
      </c>
      <c r="G3" s="52">
        <f>SUBTOTAL(9,G6:G1048576)</f>
        <v>362.66942850688497</v>
      </c>
      <c r="H3" s="53">
        <f>IF(M3=0,0,G3/M3)</f>
        <v>1</v>
      </c>
      <c r="I3" s="52">
        <f>SUBTOTAL(9,I6:I1048576)</f>
        <v>0</v>
      </c>
      <c r="J3" s="52">
        <f>SUBTOTAL(9,J6:J1048576)</f>
        <v>0</v>
      </c>
      <c r="K3" s="53">
        <f>IF(M3=0,0,J3/M3)</f>
        <v>0</v>
      </c>
      <c r="L3" s="52">
        <f>SUBTOTAL(9,L6:L1048576)</f>
        <v>2</v>
      </c>
      <c r="M3" s="54">
        <f>SUBTOTAL(9,M6:M1048576)</f>
        <v>362.66942850688497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156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thickBot="1" x14ac:dyDescent="0.35">
      <c r="A6" s="379" t="s">
        <v>443</v>
      </c>
      <c r="B6" s="392" t="s">
        <v>551</v>
      </c>
      <c r="C6" s="392" t="s">
        <v>448</v>
      </c>
      <c r="D6" s="392" t="s">
        <v>449</v>
      </c>
      <c r="E6" s="392" t="s">
        <v>552</v>
      </c>
      <c r="F6" s="380">
        <v>2</v>
      </c>
      <c r="G6" s="380">
        <v>362.66942850688497</v>
      </c>
      <c r="H6" s="381">
        <v>1</v>
      </c>
      <c r="I6" s="380"/>
      <c r="J6" s="380"/>
      <c r="K6" s="381">
        <v>0</v>
      </c>
      <c r="L6" s="380">
        <v>2</v>
      </c>
      <c r="M6" s="382">
        <v>362.66942850688497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71" t="s">
        <v>167</v>
      </c>
      <c r="B1" s="281"/>
      <c r="C1" s="281"/>
      <c r="D1" s="281"/>
      <c r="E1" s="281"/>
      <c r="F1" s="281"/>
      <c r="G1" s="281"/>
      <c r="H1" s="281"/>
      <c r="I1" s="238"/>
      <c r="J1" s="238"/>
      <c r="K1" s="238"/>
      <c r="L1" s="238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83" t="s">
        <v>18</v>
      </c>
      <c r="D3" s="282"/>
      <c r="E3" s="282" t="s">
        <v>19</v>
      </c>
      <c r="F3" s="282"/>
      <c r="G3" s="282"/>
      <c r="H3" s="282"/>
      <c r="I3" s="282" t="s">
        <v>180</v>
      </c>
      <c r="J3" s="282"/>
      <c r="K3" s="282"/>
      <c r="L3" s="284"/>
    </row>
    <row r="4" spans="1:13" ht="14.4" customHeight="1" thickBot="1" x14ac:dyDescent="0.35">
      <c r="A4" s="117" t="s">
        <v>20</v>
      </c>
      <c r="B4" s="118" t="s">
        <v>21</v>
      </c>
      <c r="C4" s="119" t="s">
        <v>22</v>
      </c>
      <c r="D4" s="119" t="s">
        <v>23</v>
      </c>
      <c r="E4" s="119" t="s">
        <v>22</v>
      </c>
      <c r="F4" s="119" t="s">
        <v>5</v>
      </c>
      <c r="G4" s="119" t="s">
        <v>23</v>
      </c>
      <c r="H4" s="119" t="s">
        <v>5</v>
      </c>
      <c r="I4" s="119" t="s">
        <v>22</v>
      </c>
      <c r="J4" s="119" t="s">
        <v>5</v>
      </c>
      <c r="K4" s="119" t="s">
        <v>23</v>
      </c>
      <c r="L4" s="120" t="s">
        <v>5</v>
      </c>
    </row>
    <row r="5" spans="1:13" ht="14.4" customHeight="1" x14ac:dyDescent="0.3">
      <c r="A5" s="343">
        <v>35</v>
      </c>
      <c r="B5" s="344" t="s">
        <v>439</v>
      </c>
      <c r="C5" s="345">
        <v>35012.840000000004</v>
      </c>
      <c r="D5" s="345">
        <v>126</v>
      </c>
      <c r="E5" s="345">
        <v>31990.320000000003</v>
      </c>
      <c r="F5" s="346">
        <v>0.91367395504049376</v>
      </c>
      <c r="G5" s="345">
        <v>96</v>
      </c>
      <c r="H5" s="346">
        <v>0.76190476190476186</v>
      </c>
      <c r="I5" s="345">
        <v>3022.52</v>
      </c>
      <c r="J5" s="346">
        <v>8.6326044959506271E-2</v>
      </c>
      <c r="K5" s="345">
        <v>30</v>
      </c>
      <c r="L5" s="346">
        <v>0.23809523809523808</v>
      </c>
      <c r="M5" s="345" t="s">
        <v>90</v>
      </c>
    </row>
    <row r="6" spans="1:13" ht="14.4" customHeight="1" x14ac:dyDescent="0.3">
      <c r="A6" s="343">
        <v>35</v>
      </c>
      <c r="B6" s="344" t="s">
        <v>553</v>
      </c>
      <c r="C6" s="345">
        <v>35012.840000000004</v>
      </c>
      <c r="D6" s="345">
        <v>110.5</v>
      </c>
      <c r="E6" s="345">
        <v>31990.320000000003</v>
      </c>
      <c r="F6" s="346">
        <v>0.91367395504049376</v>
      </c>
      <c r="G6" s="345">
        <v>81.5</v>
      </c>
      <c r="H6" s="346">
        <v>0.73755656108597289</v>
      </c>
      <c r="I6" s="345">
        <v>3022.52</v>
      </c>
      <c r="J6" s="346">
        <v>8.6326044959506271E-2</v>
      </c>
      <c r="K6" s="345">
        <v>29</v>
      </c>
      <c r="L6" s="346">
        <v>0.26244343891402716</v>
      </c>
      <c r="M6" s="345" t="s">
        <v>2</v>
      </c>
    </row>
    <row r="7" spans="1:13" ht="14.4" customHeight="1" x14ac:dyDescent="0.3">
      <c r="A7" s="343">
        <v>35</v>
      </c>
      <c r="B7" s="344" t="s">
        <v>554</v>
      </c>
      <c r="C7" s="345">
        <v>0</v>
      </c>
      <c r="D7" s="345">
        <v>15.5</v>
      </c>
      <c r="E7" s="345">
        <v>0</v>
      </c>
      <c r="F7" s="346" t="s">
        <v>438</v>
      </c>
      <c r="G7" s="345">
        <v>14.5</v>
      </c>
      <c r="H7" s="346">
        <v>0.93548387096774188</v>
      </c>
      <c r="I7" s="345">
        <v>0</v>
      </c>
      <c r="J7" s="346" t="s">
        <v>438</v>
      </c>
      <c r="K7" s="345">
        <v>1</v>
      </c>
      <c r="L7" s="346">
        <v>6.4516129032258063E-2</v>
      </c>
      <c r="M7" s="345" t="s">
        <v>2</v>
      </c>
    </row>
    <row r="8" spans="1:13" ht="14.4" customHeight="1" x14ac:dyDescent="0.3">
      <c r="A8" s="343" t="s">
        <v>437</v>
      </c>
      <c r="B8" s="344" t="s">
        <v>6</v>
      </c>
      <c r="C8" s="345">
        <v>35012.840000000004</v>
      </c>
      <c r="D8" s="345">
        <v>126</v>
      </c>
      <c r="E8" s="345">
        <v>31990.320000000003</v>
      </c>
      <c r="F8" s="346">
        <v>0.91367395504049376</v>
      </c>
      <c r="G8" s="345">
        <v>96</v>
      </c>
      <c r="H8" s="346">
        <v>0.76190476190476186</v>
      </c>
      <c r="I8" s="345">
        <v>3022.52</v>
      </c>
      <c r="J8" s="346">
        <v>8.6326044959506271E-2</v>
      </c>
      <c r="K8" s="345">
        <v>30</v>
      </c>
      <c r="L8" s="346">
        <v>0.23809523809523808</v>
      </c>
      <c r="M8" s="345" t="s">
        <v>442</v>
      </c>
    </row>
    <row r="10" spans="1:13" ht="14.4" customHeight="1" x14ac:dyDescent="0.3">
      <c r="A10" s="343">
        <v>35</v>
      </c>
      <c r="B10" s="344" t="s">
        <v>439</v>
      </c>
      <c r="C10" s="345" t="s">
        <v>438</v>
      </c>
      <c r="D10" s="345" t="s">
        <v>438</v>
      </c>
      <c r="E10" s="345" t="s">
        <v>438</v>
      </c>
      <c r="F10" s="346" t="s">
        <v>438</v>
      </c>
      <c r="G10" s="345" t="s">
        <v>438</v>
      </c>
      <c r="H10" s="346" t="s">
        <v>438</v>
      </c>
      <c r="I10" s="345" t="s">
        <v>438</v>
      </c>
      <c r="J10" s="346" t="s">
        <v>438</v>
      </c>
      <c r="K10" s="345" t="s">
        <v>438</v>
      </c>
      <c r="L10" s="346" t="s">
        <v>438</v>
      </c>
      <c r="M10" s="345" t="s">
        <v>90</v>
      </c>
    </row>
    <row r="11" spans="1:13" ht="14.4" customHeight="1" x14ac:dyDescent="0.3">
      <c r="A11" s="343">
        <v>89301356</v>
      </c>
      <c r="B11" s="344" t="s">
        <v>553</v>
      </c>
      <c r="C11" s="345">
        <v>35012.840000000004</v>
      </c>
      <c r="D11" s="345">
        <v>110.5</v>
      </c>
      <c r="E11" s="345">
        <v>31990.320000000003</v>
      </c>
      <c r="F11" s="346">
        <v>0.91367395504049376</v>
      </c>
      <c r="G11" s="345">
        <v>81.5</v>
      </c>
      <c r="H11" s="346">
        <v>0.73755656108597289</v>
      </c>
      <c r="I11" s="345">
        <v>3022.52</v>
      </c>
      <c r="J11" s="346">
        <v>8.6326044959506271E-2</v>
      </c>
      <c r="K11" s="345">
        <v>29</v>
      </c>
      <c r="L11" s="346">
        <v>0.26244343891402716</v>
      </c>
      <c r="M11" s="345" t="s">
        <v>2</v>
      </c>
    </row>
    <row r="12" spans="1:13" ht="14.4" customHeight="1" x14ac:dyDescent="0.3">
      <c r="A12" s="343">
        <v>89301356</v>
      </c>
      <c r="B12" s="344" t="s">
        <v>554</v>
      </c>
      <c r="C12" s="345">
        <v>0</v>
      </c>
      <c r="D12" s="345">
        <v>15.5</v>
      </c>
      <c r="E12" s="345">
        <v>0</v>
      </c>
      <c r="F12" s="346" t="s">
        <v>438</v>
      </c>
      <c r="G12" s="345">
        <v>14.5</v>
      </c>
      <c r="H12" s="346">
        <v>0.93548387096774188</v>
      </c>
      <c r="I12" s="345">
        <v>0</v>
      </c>
      <c r="J12" s="346" t="s">
        <v>438</v>
      </c>
      <c r="K12" s="345">
        <v>1</v>
      </c>
      <c r="L12" s="346">
        <v>6.4516129032258063E-2</v>
      </c>
      <c r="M12" s="345" t="s">
        <v>2</v>
      </c>
    </row>
    <row r="13" spans="1:13" ht="14.4" customHeight="1" x14ac:dyDescent="0.3">
      <c r="A13" s="343" t="s">
        <v>555</v>
      </c>
      <c r="B13" s="344" t="s">
        <v>556</v>
      </c>
      <c r="C13" s="345">
        <v>35012.840000000004</v>
      </c>
      <c r="D13" s="345">
        <v>126</v>
      </c>
      <c r="E13" s="345">
        <v>31990.320000000003</v>
      </c>
      <c r="F13" s="346">
        <v>0.91367395504049376</v>
      </c>
      <c r="G13" s="345">
        <v>96</v>
      </c>
      <c r="H13" s="346">
        <v>0.76190476190476186</v>
      </c>
      <c r="I13" s="345">
        <v>3022.52</v>
      </c>
      <c r="J13" s="346">
        <v>8.6326044959506271E-2</v>
      </c>
      <c r="K13" s="345">
        <v>30</v>
      </c>
      <c r="L13" s="346">
        <v>0.23809523809523808</v>
      </c>
      <c r="M13" s="345" t="s">
        <v>445</v>
      </c>
    </row>
    <row r="14" spans="1:13" ht="14.4" customHeight="1" x14ac:dyDescent="0.3">
      <c r="A14" s="343" t="s">
        <v>438</v>
      </c>
      <c r="B14" s="344" t="s">
        <v>438</v>
      </c>
      <c r="C14" s="345" t="s">
        <v>438</v>
      </c>
      <c r="D14" s="345" t="s">
        <v>438</v>
      </c>
      <c r="E14" s="345" t="s">
        <v>438</v>
      </c>
      <c r="F14" s="346" t="s">
        <v>438</v>
      </c>
      <c r="G14" s="345" t="s">
        <v>438</v>
      </c>
      <c r="H14" s="346" t="s">
        <v>438</v>
      </c>
      <c r="I14" s="345" t="s">
        <v>438</v>
      </c>
      <c r="J14" s="346" t="s">
        <v>438</v>
      </c>
      <c r="K14" s="345" t="s">
        <v>438</v>
      </c>
      <c r="L14" s="346" t="s">
        <v>438</v>
      </c>
      <c r="M14" s="345" t="s">
        <v>446</v>
      </c>
    </row>
    <row r="15" spans="1:13" ht="14.4" customHeight="1" x14ac:dyDescent="0.3">
      <c r="A15" s="343" t="s">
        <v>437</v>
      </c>
      <c r="B15" s="344" t="s">
        <v>557</v>
      </c>
      <c r="C15" s="345">
        <v>35012.840000000004</v>
      </c>
      <c r="D15" s="345">
        <v>126</v>
      </c>
      <c r="E15" s="345">
        <v>31990.320000000003</v>
      </c>
      <c r="F15" s="346">
        <v>0.91367395504049376</v>
      </c>
      <c r="G15" s="345">
        <v>96</v>
      </c>
      <c r="H15" s="346">
        <v>0.76190476190476186</v>
      </c>
      <c r="I15" s="345">
        <v>3022.52</v>
      </c>
      <c r="J15" s="346">
        <v>8.6326044959506271E-2</v>
      </c>
      <c r="K15" s="345">
        <v>30</v>
      </c>
      <c r="L15" s="346">
        <v>0.23809523809523808</v>
      </c>
      <c r="M15" s="345" t="s">
        <v>442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4" priority="15" stopIfTrue="1" operator="lessThan">
      <formula>0.6</formula>
    </cfRule>
  </conditionalFormatting>
  <conditionalFormatting sqref="B5:B8">
    <cfRule type="expression" dxfId="33" priority="12">
      <formula>AND(LEFT(M5,6)&lt;&gt;"mezera",M5&lt;&gt;"")</formula>
    </cfRule>
  </conditionalFormatting>
  <conditionalFormatting sqref="A5:A8">
    <cfRule type="expression" dxfId="32" priority="9">
      <formula>AND(M5&lt;&gt;"",M5&lt;&gt;"mezeraKL")</formula>
    </cfRule>
  </conditionalFormatting>
  <conditionalFormatting sqref="B5:L8">
    <cfRule type="expression" dxfId="31" priority="10">
      <formula>$M5="SumaNS"</formula>
    </cfRule>
    <cfRule type="expression" dxfId="30" priority="11">
      <formula>OR($M5="KL",$M5="SumaKL")</formula>
    </cfRule>
  </conditionalFormatting>
  <conditionalFormatting sqref="F5:F8">
    <cfRule type="cellIs" dxfId="29" priority="8" operator="lessThan">
      <formula>0.6</formula>
    </cfRule>
  </conditionalFormatting>
  <conditionalFormatting sqref="A5:L8">
    <cfRule type="expression" dxfId="28" priority="7">
      <formula>$M5&lt;&gt;""</formula>
    </cfRule>
  </conditionalFormatting>
  <conditionalFormatting sqref="B10:B15">
    <cfRule type="expression" dxfId="27" priority="6">
      <formula>AND(LEFT(M10,6)&lt;&gt;"mezera",M10&lt;&gt;"")</formula>
    </cfRule>
  </conditionalFormatting>
  <conditionalFormatting sqref="A10:A15">
    <cfRule type="expression" dxfId="26" priority="3">
      <formula>AND(M10&lt;&gt;"",M10&lt;&gt;"mezeraKL")</formula>
    </cfRule>
  </conditionalFormatting>
  <conditionalFormatting sqref="B10:L15">
    <cfRule type="expression" dxfId="25" priority="4">
      <formula>$M10="SumaNS"</formula>
    </cfRule>
    <cfRule type="expression" dxfId="24" priority="5">
      <formula>OR($M10="KL",$M10="SumaKL")</formula>
    </cfRule>
  </conditionalFormatting>
  <conditionalFormatting sqref="F10:F15">
    <cfRule type="cellIs" dxfId="23" priority="2" operator="lessThan">
      <formula>0.6</formula>
    </cfRule>
  </conditionalFormatting>
  <conditionalFormatting sqref="A10:L15">
    <cfRule type="expression" dxfId="22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71" t="s">
        <v>181</v>
      </c>
      <c r="B1" s="281"/>
      <c r="C1" s="281"/>
      <c r="D1" s="281"/>
      <c r="E1" s="281"/>
      <c r="F1" s="281"/>
      <c r="G1" s="281"/>
      <c r="H1" s="281"/>
      <c r="I1" s="281"/>
      <c r="J1" s="238"/>
      <c r="K1" s="238"/>
      <c r="L1" s="238"/>
      <c r="M1" s="238"/>
    </row>
    <row r="2" spans="1:13" ht="14.4" customHeight="1" thickBot="1" x14ac:dyDescent="0.35">
      <c r="A2" s="313" t="s">
        <v>192</v>
      </c>
      <c r="B2" s="93"/>
      <c r="C2" s="92"/>
      <c r="D2" s="93"/>
      <c r="E2" s="92"/>
      <c r="F2" s="93"/>
      <c r="G2" s="160"/>
      <c r="H2" s="93"/>
      <c r="I2" s="160"/>
    </row>
    <row r="3" spans="1:13" ht="14.4" customHeight="1" thickBot="1" x14ac:dyDescent="0.35">
      <c r="A3" s="175"/>
      <c r="B3" s="283" t="s">
        <v>18</v>
      </c>
      <c r="C3" s="285"/>
      <c r="D3" s="282"/>
      <c r="E3" s="174"/>
      <c r="F3" s="282" t="s">
        <v>19</v>
      </c>
      <c r="G3" s="282"/>
      <c r="H3" s="282"/>
      <c r="I3" s="282"/>
      <c r="J3" s="282" t="s">
        <v>180</v>
      </c>
      <c r="K3" s="282"/>
      <c r="L3" s="282"/>
      <c r="M3" s="284"/>
    </row>
    <row r="4" spans="1:13" ht="14.4" customHeight="1" thickBot="1" x14ac:dyDescent="0.35">
      <c r="A4" s="393" t="s">
        <v>162</v>
      </c>
      <c r="B4" s="397" t="s">
        <v>22</v>
      </c>
      <c r="C4" s="398"/>
      <c r="D4" s="397" t="s">
        <v>23</v>
      </c>
      <c r="E4" s="398"/>
      <c r="F4" s="397" t="s">
        <v>22</v>
      </c>
      <c r="G4" s="405" t="s">
        <v>5</v>
      </c>
      <c r="H4" s="397" t="s">
        <v>23</v>
      </c>
      <c r="I4" s="405" t="s">
        <v>5</v>
      </c>
      <c r="J4" s="397" t="s">
        <v>22</v>
      </c>
      <c r="K4" s="405" t="s">
        <v>5</v>
      </c>
      <c r="L4" s="397" t="s">
        <v>23</v>
      </c>
      <c r="M4" s="406" t="s">
        <v>5</v>
      </c>
    </row>
    <row r="5" spans="1:13" ht="14.4" customHeight="1" x14ac:dyDescent="0.3">
      <c r="A5" s="394" t="s">
        <v>558</v>
      </c>
      <c r="B5" s="399">
        <v>9499.0300000000007</v>
      </c>
      <c r="C5" s="355">
        <v>1</v>
      </c>
      <c r="D5" s="402">
        <v>56</v>
      </c>
      <c r="E5" s="391" t="s">
        <v>558</v>
      </c>
      <c r="F5" s="399">
        <v>8565.58</v>
      </c>
      <c r="G5" s="377">
        <v>0.90173207159046764</v>
      </c>
      <c r="H5" s="358">
        <v>41</v>
      </c>
      <c r="I5" s="407">
        <v>0.7321428571428571</v>
      </c>
      <c r="J5" s="413">
        <v>933.45000000000016</v>
      </c>
      <c r="K5" s="377">
        <v>9.8267928409532357E-2</v>
      </c>
      <c r="L5" s="358">
        <v>15</v>
      </c>
      <c r="M5" s="407">
        <v>0.26785714285714285</v>
      </c>
    </row>
    <row r="6" spans="1:13" ht="14.4" customHeight="1" x14ac:dyDescent="0.3">
      <c r="A6" s="395" t="s">
        <v>559</v>
      </c>
      <c r="B6" s="400">
        <v>932.18000000000006</v>
      </c>
      <c r="C6" s="361">
        <v>1</v>
      </c>
      <c r="D6" s="403">
        <v>7</v>
      </c>
      <c r="E6" s="411" t="s">
        <v>559</v>
      </c>
      <c r="F6" s="400">
        <v>932.18000000000006</v>
      </c>
      <c r="G6" s="408">
        <v>1</v>
      </c>
      <c r="H6" s="364">
        <v>4</v>
      </c>
      <c r="I6" s="409">
        <v>0.5714285714285714</v>
      </c>
      <c r="J6" s="414">
        <v>0</v>
      </c>
      <c r="K6" s="408">
        <v>0</v>
      </c>
      <c r="L6" s="364">
        <v>3</v>
      </c>
      <c r="M6" s="409">
        <v>0.42857142857142855</v>
      </c>
    </row>
    <row r="7" spans="1:13" ht="14.4" customHeight="1" x14ac:dyDescent="0.3">
      <c r="A7" s="395" t="s">
        <v>560</v>
      </c>
      <c r="B7" s="400">
        <v>1928.92</v>
      </c>
      <c r="C7" s="361">
        <v>1</v>
      </c>
      <c r="D7" s="403">
        <v>17</v>
      </c>
      <c r="E7" s="411" t="s">
        <v>560</v>
      </c>
      <c r="F7" s="400">
        <v>964.63000000000011</v>
      </c>
      <c r="G7" s="408">
        <v>0.50008813221906567</v>
      </c>
      <c r="H7" s="364">
        <v>10</v>
      </c>
      <c r="I7" s="409">
        <v>0.58823529411764708</v>
      </c>
      <c r="J7" s="414">
        <v>964.29000000000008</v>
      </c>
      <c r="K7" s="408">
        <v>0.49991186778093444</v>
      </c>
      <c r="L7" s="364">
        <v>7</v>
      </c>
      <c r="M7" s="409">
        <v>0.41176470588235292</v>
      </c>
    </row>
    <row r="8" spans="1:13" ht="14.4" customHeight="1" thickBot="1" x14ac:dyDescent="0.35">
      <c r="A8" s="396" t="s">
        <v>561</v>
      </c>
      <c r="B8" s="401">
        <v>22652.71</v>
      </c>
      <c r="C8" s="367">
        <v>1</v>
      </c>
      <c r="D8" s="404">
        <v>46</v>
      </c>
      <c r="E8" s="412" t="s">
        <v>561</v>
      </c>
      <c r="F8" s="401">
        <v>21527.93</v>
      </c>
      <c r="G8" s="378">
        <v>0.95034677970097181</v>
      </c>
      <c r="H8" s="370">
        <v>41</v>
      </c>
      <c r="I8" s="410">
        <v>0.89130434782608692</v>
      </c>
      <c r="J8" s="415">
        <v>1124.78</v>
      </c>
      <c r="K8" s="378">
        <v>4.9653220299028238E-2</v>
      </c>
      <c r="L8" s="370">
        <v>5</v>
      </c>
      <c r="M8" s="410">
        <v>0.10869565217391304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0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64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4.4" customHeight="1" thickBot="1" x14ac:dyDescent="0.35">
      <c r="A2" s="313" t="s">
        <v>192</v>
      </c>
      <c r="B2" s="83"/>
      <c r="C2" s="92"/>
      <c r="D2" s="92"/>
      <c r="E2" s="17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1" t="s">
        <v>153</v>
      </c>
      <c r="L3" s="292"/>
      <c r="M3" s="96">
        <f>SUBTOTAL(9,M7:M1048576)</f>
        <v>35012.839999999997</v>
      </c>
      <c r="N3" s="96">
        <f>SUBTOTAL(9,N7:N1048576)</f>
        <v>207</v>
      </c>
      <c r="O3" s="96">
        <f>SUBTOTAL(9,O7:O1048576)</f>
        <v>126</v>
      </c>
      <c r="P3" s="96">
        <f>SUBTOTAL(9,P7:P1048576)</f>
        <v>31990.319999999996</v>
      </c>
      <c r="Q3" s="97">
        <f>IF(M3=0,0,P3/M3)</f>
        <v>0.91367395504049365</v>
      </c>
      <c r="R3" s="96">
        <f>SUBTOTAL(9,R7:R1048576)</f>
        <v>167</v>
      </c>
      <c r="S3" s="97">
        <f>IF(N3=0,0,R3/N3)</f>
        <v>0.80676328502415462</v>
      </c>
      <c r="T3" s="96">
        <f>SUBTOTAL(9,T7:T1048576)</f>
        <v>96</v>
      </c>
      <c r="U3" s="98">
        <f>IF(O3=0,0,T3/O3)</f>
        <v>0.76190476190476186</v>
      </c>
    </row>
    <row r="4" spans="1:21" ht="14.4" customHeight="1" x14ac:dyDescent="0.3">
      <c r="A4" s="99"/>
      <c r="B4" s="100"/>
      <c r="C4" s="100"/>
      <c r="D4" s="101"/>
      <c r="E4" s="176"/>
      <c r="F4" s="100"/>
      <c r="G4" s="100"/>
      <c r="H4" s="100"/>
      <c r="I4" s="100"/>
      <c r="J4" s="100"/>
      <c r="K4" s="100"/>
      <c r="L4" s="100"/>
      <c r="M4" s="293" t="s">
        <v>18</v>
      </c>
      <c r="N4" s="294"/>
      <c r="O4" s="294"/>
      <c r="P4" s="295" t="s">
        <v>24</v>
      </c>
      <c r="Q4" s="294"/>
      <c r="R4" s="294"/>
      <c r="S4" s="294"/>
      <c r="T4" s="294"/>
      <c r="U4" s="296"/>
    </row>
    <row r="5" spans="1:21" ht="14.4" customHeight="1" thickBot="1" x14ac:dyDescent="0.35">
      <c r="A5" s="102"/>
      <c r="B5" s="103"/>
      <c r="C5" s="100"/>
      <c r="D5" s="101"/>
      <c r="E5" s="176"/>
      <c r="F5" s="100"/>
      <c r="G5" s="100"/>
      <c r="H5" s="100"/>
      <c r="I5" s="100"/>
      <c r="J5" s="100"/>
      <c r="K5" s="100"/>
      <c r="L5" s="100"/>
      <c r="M5" s="121" t="s">
        <v>25</v>
      </c>
      <c r="N5" s="122" t="s">
        <v>16</v>
      </c>
      <c r="O5" s="122" t="s">
        <v>23</v>
      </c>
      <c r="P5" s="286" t="s">
        <v>25</v>
      </c>
      <c r="Q5" s="287"/>
      <c r="R5" s="286" t="s">
        <v>16</v>
      </c>
      <c r="S5" s="287"/>
      <c r="T5" s="286" t="s">
        <v>23</v>
      </c>
      <c r="U5" s="288"/>
    </row>
    <row r="6" spans="1:21" s="85" customFormat="1" ht="14.4" customHeight="1" thickBot="1" x14ac:dyDescent="0.35">
      <c r="A6" s="416" t="s">
        <v>26</v>
      </c>
      <c r="B6" s="417" t="s">
        <v>8</v>
      </c>
      <c r="C6" s="416" t="s">
        <v>27</v>
      </c>
      <c r="D6" s="417" t="s">
        <v>9</v>
      </c>
      <c r="E6" s="417" t="s">
        <v>183</v>
      </c>
      <c r="F6" s="417" t="s">
        <v>28</v>
      </c>
      <c r="G6" s="417" t="s">
        <v>29</v>
      </c>
      <c r="H6" s="417" t="s">
        <v>11</v>
      </c>
      <c r="I6" s="417" t="s">
        <v>13</v>
      </c>
      <c r="J6" s="417" t="s">
        <v>14</v>
      </c>
      <c r="K6" s="417" t="s">
        <v>15</v>
      </c>
      <c r="L6" s="417" t="s">
        <v>30</v>
      </c>
      <c r="M6" s="418" t="s">
        <v>17</v>
      </c>
      <c r="N6" s="419" t="s">
        <v>31</v>
      </c>
      <c r="O6" s="419" t="s">
        <v>31</v>
      </c>
      <c r="P6" s="419" t="s">
        <v>17</v>
      </c>
      <c r="Q6" s="419" t="s">
        <v>5</v>
      </c>
      <c r="R6" s="419" t="s">
        <v>31</v>
      </c>
      <c r="S6" s="419" t="s">
        <v>5</v>
      </c>
      <c r="T6" s="419" t="s">
        <v>31</v>
      </c>
      <c r="U6" s="420" t="s">
        <v>5</v>
      </c>
    </row>
    <row r="7" spans="1:21" ht="14.4" customHeight="1" x14ac:dyDescent="0.3">
      <c r="A7" s="354">
        <v>35</v>
      </c>
      <c r="B7" s="355" t="s">
        <v>439</v>
      </c>
      <c r="C7" s="355">
        <v>89301356</v>
      </c>
      <c r="D7" s="421" t="s">
        <v>852</v>
      </c>
      <c r="E7" s="422" t="s">
        <v>558</v>
      </c>
      <c r="F7" s="355" t="s">
        <v>553</v>
      </c>
      <c r="G7" s="355" t="s">
        <v>562</v>
      </c>
      <c r="H7" s="355" t="s">
        <v>853</v>
      </c>
      <c r="I7" s="355" t="s">
        <v>563</v>
      </c>
      <c r="J7" s="355" t="s">
        <v>564</v>
      </c>
      <c r="K7" s="355" t="s">
        <v>565</v>
      </c>
      <c r="L7" s="356">
        <v>333.31</v>
      </c>
      <c r="M7" s="356">
        <v>333.31</v>
      </c>
      <c r="N7" s="355">
        <v>1</v>
      </c>
      <c r="O7" s="423">
        <v>1</v>
      </c>
      <c r="P7" s="356">
        <v>333.31</v>
      </c>
      <c r="Q7" s="377">
        <v>1</v>
      </c>
      <c r="R7" s="355">
        <v>1</v>
      </c>
      <c r="S7" s="377">
        <v>1</v>
      </c>
      <c r="T7" s="423">
        <v>1</v>
      </c>
      <c r="U7" s="407">
        <v>1</v>
      </c>
    </row>
    <row r="8" spans="1:21" ht="14.4" customHeight="1" x14ac:dyDescent="0.3">
      <c r="A8" s="360">
        <v>35</v>
      </c>
      <c r="B8" s="361" t="s">
        <v>439</v>
      </c>
      <c r="C8" s="361">
        <v>89301356</v>
      </c>
      <c r="D8" s="424" t="s">
        <v>852</v>
      </c>
      <c r="E8" s="425" t="s">
        <v>558</v>
      </c>
      <c r="F8" s="361" t="s">
        <v>553</v>
      </c>
      <c r="G8" s="361" t="s">
        <v>566</v>
      </c>
      <c r="H8" s="361" t="s">
        <v>438</v>
      </c>
      <c r="I8" s="361" t="s">
        <v>567</v>
      </c>
      <c r="J8" s="361" t="s">
        <v>568</v>
      </c>
      <c r="K8" s="361" t="s">
        <v>569</v>
      </c>
      <c r="L8" s="362">
        <v>183.66</v>
      </c>
      <c r="M8" s="362">
        <v>183.66</v>
      </c>
      <c r="N8" s="361">
        <v>1</v>
      </c>
      <c r="O8" s="426">
        <v>1</v>
      </c>
      <c r="P8" s="362"/>
      <c r="Q8" s="408">
        <v>0</v>
      </c>
      <c r="R8" s="361"/>
      <c r="S8" s="408">
        <v>0</v>
      </c>
      <c r="T8" s="426"/>
      <c r="U8" s="409">
        <v>0</v>
      </c>
    </row>
    <row r="9" spans="1:21" ht="14.4" customHeight="1" x14ac:dyDescent="0.3">
      <c r="A9" s="360">
        <v>35</v>
      </c>
      <c r="B9" s="361" t="s">
        <v>439</v>
      </c>
      <c r="C9" s="361">
        <v>89301356</v>
      </c>
      <c r="D9" s="424" t="s">
        <v>852</v>
      </c>
      <c r="E9" s="425" t="s">
        <v>558</v>
      </c>
      <c r="F9" s="361" t="s">
        <v>553</v>
      </c>
      <c r="G9" s="361" t="s">
        <v>570</v>
      </c>
      <c r="H9" s="361" t="s">
        <v>438</v>
      </c>
      <c r="I9" s="361" t="s">
        <v>571</v>
      </c>
      <c r="J9" s="361" t="s">
        <v>572</v>
      </c>
      <c r="K9" s="361" t="s">
        <v>573</v>
      </c>
      <c r="L9" s="362">
        <v>124.19</v>
      </c>
      <c r="M9" s="362">
        <v>248.38</v>
      </c>
      <c r="N9" s="361">
        <v>2</v>
      </c>
      <c r="O9" s="426">
        <v>1</v>
      </c>
      <c r="P9" s="362">
        <v>248.38</v>
      </c>
      <c r="Q9" s="408">
        <v>1</v>
      </c>
      <c r="R9" s="361">
        <v>2</v>
      </c>
      <c r="S9" s="408">
        <v>1</v>
      </c>
      <c r="T9" s="426">
        <v>1</v>
      </c>
      <c r="U9" s="409">
        <v>1</v>
      </c>
    </row>
    <row r="10" spans="1:21" ht="14.4" customHeight="1" x14ac:dyDescent="0.3">
      <c r="A10" s="360">
        <v>35</v>
      </c>
      <c r="B10" s="361" t="s">
        <v>439</v>
      </c>
      <c r="C10" s="361">
        <v>89301356</v>
      </c>
      <c r="D10" s="424" t="s">
        <v>852</v>
      </c>
      <c r="E10" s="425" t="s">
        <v>558</v>
      </c>
      <c r="F10" s="361" t="s">
        <v>553</v>
      </c>
      <c r="G10" s="361" t="s">
        <v>574</v>
      </c>
      <c r="H10" s="361" t="s">
        <v>853</v>
      </c>
      <c r="I10" s="361" t="s">
        <v>575</v>
      </c>
      <c r="J10" s="361" t="s">
        <v>576</v>
      </c>
      <c r="K10" s="361" t="s">
        <v>577</v>
      </c>
      <c r="L10" s="362">
        <v>184.22</v>
      </c>
      <c r="M10" s="362">
        <v>552.66</v>
      </c>
      <c r="N10" s="361">
        <v>3</v>
      </c>
      <c r="O10" s="426">
        <v>3</v>
      </c>
      <c r="P10" s="362">
        <v>552.66</v>
      </c>
      <c r="Q10" s="408">
        <v>1</v>
      </c>
      <c r="R10" s="361">
        <v>3</v>
      </c>
      <c r="S10" s="408">
        <v>1</v>
      </c>
      <c r="T10" s="426">
        <v>3</v>
      </c>
      <c r="U10" s="409">
        <v>1</v>
      </c>
    </row>
    <row r="11" spans="1:21" ht="14.4" customHeight="1" x14ac:dyDescent="0.3">
      <c r="A11" s="360">
        <v>35</v>
      </c>
      <c r="B11" s="361" t="s">
        <v>439</v>
      </c>
      <c r="C11" s="361">
        <v>89301356</v>
      </c>
      <c r="D11" s="424" t="s">
        <v>852</v>
      </c>
      <c r="E11" s="425" t="s">
        <v>558</v>
      </c>
      <c r="F11" s="361" t="s">
        <v>553</v>
      </c>
      <c r="G11" s="361" t="s">
        <v>578</v>
      </c>
      <c r="H11" s="361" t="s">
        <v>853</v>
      </c>
      <c r="I11" s="361" t="s">
        <v>579</v>
      </c>
      <c r="J11" s="361" t="s">
        <v>580</v>
      </c>
      <c r="K11" s="361" t="s">
        <v>581</v>
      </c>
      <c r="L11" s="362">
        <v>275.48</v>
      </c>
      <c r="M11" s="362">
        <v>275.48</v>
      </c>
      <c r="N11" s="361">
        <v>1</v>
      </c>
      <c r="O11" s="426">
        <v>1</v>
      </c>
      <c r="P11" s="362">
        <v>275.48</v>
      </c>
      <c r="Q11" s="408">
        <v>1</v>
      </c>
      <c r="R11" s="361">
        <v>1</v>
      </c>
      <c r="S11" s="408">
        <v>1</v>
      </c>
      <c r="T11" s="426">
        <v>1</v>
      </c>
      <c r="U11" s="409">
        <v>1</v>
      </c>
    </row>
    <row r="12" spans="1:21" ht="14.4" customHeight="1" x14ac:dyDescent="0.3">
      <c r="A12" s="360">
        <v>35</v>
      </c>
      <c r="B12" s="361" t="s">
        <v>439</v>
      </c>
      <c r="C12" s="361">
        <v>89301356</v>
      </c>
      <c r="D12" s="424" t="s">
        <v>852</v>
      </c>
      <c r="E12" s="425" t="s">
        <v>558</v>
      </c>
      <c r="F12" s="361" t="s">
        <v>553</v>
      </c>
      <c r="G12" s="361" t="s">
        <v>578</v>
      </c>
      <c r="H12" s="361" t="s">
        <v>853</v>
      </c>
      <c r="I12" s="361" t="s">
        <v>582</v>
      </c>
      <c r="J12" s="361" t="s">
        <v>580</v>
      </c>
      <c r="K12" s="361" t="s">
        <v>583</v>
      </c>
      <c r="L12" s="362">
        <v>413.22</v>
      </c>
      <c r="M12" s="362">
        <v>413.22</v>
      </c>
      <c r="N12" s="361">
        <v>1</v>
      </c>
      <c r="O12" s="426">
        <v>1</v>
      </c>
      <c r="P12" s="362">
        <v>413.22</v>
      </c>
      <c r="Q12" s="408">
        <v>1</v>
      </c>
      <c r="R12" s="361">
        <v>1</v>
      </c>
      <c r="S12" s="408">
        <v>1</v>
      </c>
      <c r="T12" s="426">
        <v>1</v>
      </c>
      <c r="U12" s="409">
        <v>1</v>
      </c>
    </row>
    <row r="13" spans="1:21" ht="14.4" customHeight="1" x14ac:dyDescent="0.3">
      <c r="A13" s="360">
        <v>35</v>
      </c>
      <c r="B13" s="361" t="s">
        <v>439</v>
      </c>
      <c r="C13" s="361">
        <v>89301356</v>
      </c>
      <c r="D13" s="424" t="s">
        <v>852</v>
      </c>
      <c r="E13" s="425" t="s">
        <v>558</v>
      </c>
      <c r="F13" s="361" t="s">
        <v>553</v>
      </c>
      <c r="G13" s="361" t="s">
        <v>584</v>
      </c>
      <c r="H13" s="361" t="s">
        <v>438</v>
      </c>
      <c r="I13" s="361" t="s">
        <v>585</v>
      </c>
      <c r="J13" s="361" t="s">
        <v>586</v>
      </c>
      <c r="K13" s="361" t="s">
        <v>587</v>
      </c>
      <c r="L13" s="362">
        <v>0</v>
      </c>
      <c r="M13" s="362">
        <v>0</v>
      </c>
      <c r="N13" s="361">
        <v>2</v>
      </c>
      <c r="O13" s="426">
        <v>2</v>
      </c>
      <c r="P13" s="362">
        <v>0</v>
      </c>
      <c r="Q13" s="408"/>
      <c r="R13" s="361">
        <v>1</v>
      </c>
      <c r="S13" s="408">
        <v>0.5</v>
      </c>
      <c r="T13" s="426">
        <v>1</v>
      </c>
      <c r="U13" s="409">
        <v>0.5</v>
      </c>
    </row>
    <row r="14" spans="1:21" ht="14.4" customHeight="1" x14ac:dyDescent="0.3">
      <c r="A14" s="360">
        <v>35</v>
      </c>
      <c r="B14" s="361" t="s">
        <v>439</v>
      </c>
      <c r="C14" s="361">
        <v>89301356</v>
      </c>
      <c r="D14" s="424" t="s">
        <v>852</v>
      </c>
      <c r="E14" s="425" t="s">
        <v>558</v>
      </c>
      <c r="F14" s="361" t="s">
        <v>553</v>
      </c>
      <c r="G14" s="361" t="s">
        <v>588</v>
      </c>
      <c r="H14" s="361" t="s">
        <v>438</v>
      </c>
      <c r="I14" s="361" t="s">
        <v>589</v>
      </c>
      <c r="J14" s="361" t="s">
        <v>590</v>
      </c>
      <c r="K14" s="361" t="s">
        <v>591</v>
      </c>
      <c r="L14" s="362">
        <v>115.3</v>
      </c>
      <c r="M14" s="362">
        <v>230.6</v>
      </c>
      <c r="N14" s="361">
        <v>2</v>
      </c>
      <c r="O14" s="426">
        <v>1</v>
      </c>
      <c r="P14" s="362">
        <v>230.6</v>
      </c>
      <c r="Q14" s="408">
        <v>1</v>
      </c>
      <c r="R14" s="361">
        <v>2</v>
      </c>
      <c r="S14" s="408">
        <v>1</v>
      </c>
      <c r="T14" s="426">
        <v>1</v>
      </c>
      <c r="U14" s="409">
        <v>1</v>
      </c>
    </row>
    <row r="15" spans="1:21" ht="14.4" customHeight="1" x14ac:dyDescent="0.3">
      <c r="A15" s="360">
        <v>35</v>
      </c>
      <c r="B15" s="361" t="s">
        <v>439</v>
      </c>
      <c r="C15" s="361">
        <v>89301356</v>
      </c>
      <c r="D15" s="424" t="s">
        <v>852</v>
      </c>
      <c r="E15" s="425" t="s">
        <v>558</v>
      </c>
      <c r="F15" s="361" t="s">
        <v>553</v>
      </c>
      <c r="G15" s="361" t="s">
        <v>588</v>
      </c>
      <c r="H15" s="361" t="s">
        <v>438</v>
      </c>
      <c r="I15" s="361" t="s">
        <v>592</v>
      </c>
      <c r="J15" s="361" t="s">
        <v>590</v>
      </c>
      <c r="K15" s="361" t="s">
        <v>591</v>
      </c>
      <c r="L15" s="362">
        <v>115.3</v>
      </c>
      <c r="M15" s="362">
        <v>230.6</v>
      </c>
      <c r="N15" s="361">
        <v>2</v>
      </c>
      <c r="O15" s="426">
        <v>0.5</v>
      </c>
      <c r="P15" s="362">
        <v>230.6</v>
      </c>
      <c r="Q15" s="408">
        <v>1</v>
      </c>
      <c r="R15" s="361">
        <v>2</v>
      </c>
      <c r="S15" s="408">
        <v>1</v>
      </c>
      <c r="T15" s="426">
        <v>0.5</v>
      </c>
      <c r="U15" s="409">
        <v>1</v>
      </c>
    </row>
    <row r="16" spans="1:21" ht="14.4" customHeight="1" x14ac:dyDescent="0.3">
      <c r="A16" s="360">
        <v>35</v>
      </c>
      <c r="B16" s="361" t="s">
        <v>439</v>
      </c>
      <c r="C16" s="361">
        <v>89301356</v>
      </c>
      <c r="D16" s="424" t="s">
        <v>852</v>
      </c>
      <c r="E16" s="425" t="s">
        <v>558</v>
      </c>
      <c r="F16" s="361" t="s">
        <v>553</v>
      </c>
      <c r="G16" s="361" t="s">
        <v>593</v>
      </c>
      <c r="H16" s="361" t="s">
        <v>438</v>
      </c>
      <c r="I16" s="361" t="s">
        <v>594</v>
      </c>
      <c r="J16" s="361" t="s">
        <v>595</v>
      </c>
      <c r="K16" s="361" t="s">
        <v>596</v>
      </c>
      <c r="L16" s="362">
        <v>39.39</v>
      </c>
      <c r="M16" s="362">
        <v>39.39</v>
      </c>
      <c r="N16" s="361">
        <v>1</v>
      </c>
      <c r="O16" s="426">
        <v>1</v>
      </c>
      <c r="P16" s="362"/>
      <c r="Q16" s="408">
        <v>0</v>
      </c>
      <c r="R16" s="361"/>
      <c r="S16" s="408">
        <v>0</v>
      </c>
      <c r="T16" s="426"/>
      <c r="U16" s="409">
        <v>0</v>
      </c>
    </row>
    <row r="17" spans="1:21" ht="14.4" customHeight="1" x14ac:dyDescent="0.3">
      <c r="A17" s="360">
        <v>35</v>
      </c>
      <c r="B17" s="361" t="s">
        <v>439</v>
      </c>
      <c r="C17" s="361">
        <v>89301356</v>
      </c>
      <c r="D17" s="424" t="s">
        <v>852</v>
      </c>
      <c r="E17" s="425" t="s">
        <v>558</v>
      </c>
      <c r="F17" s="361" t="s">
        <v>553</v>
      </c>
      <c r="G17" s="361" t="s">
        <v>597</v>
      </c>
      <c r="H17" s="361" t="s">
        <v>438</v>
      </c>
      <c r="I17" s="361" t="s">
        <v>598</v>
      </c>
      <c r="J17" s="361" t="s">
        <v>599</v>
      </c>
      <c r="K17" s="361" t="s">
        <v>600</v>
      </c>
      <c r="L17" s="362">
        <v>0</v>
      </c>
      <c r="M17" s="362">
        <v>0</v>
      </c>
      <c r="N17" s="361">
        <v>1</v>
      </c>
      <c r="O17" s="426">
        <v>1</v>
      </c>
      <c r="P17" s="362"/>
      <c r="Q17" s="408"/>
      <c r="R17" s="361"/>
      <c r="S17" s="408">
        <v>0</v>
      </c>
      <c r="T17" s="426"/>
      <c r="U17" s="409">
        <v>0</v>
      </c>
    </row>
    <row r="18" spans="1:21" ht="14.4" customHeight="1" x14ac:dyDescent="0.3">
      <c r="A18" s="360">
        <v>35</v>
      </c>
      <c r="B18" s="361" t="s">
        <v>439</v>
      </c>
      <c r="C18" s="361">
        <v>89301356</v>
      </c>
      <c r="D18" s="424" t="s">
        <v>852</v>
      </c>
      <c r="E18" s="425" t="s">
        <v>558</v>
      </c>
      <c r="F18" s="361" t="s">
        <v>553</v>
      </c>
      <c r="G18" s="361" t="s">
        <v>601</v>
      </c>
      <c r="H18" s="361" t="s">
        <v>438</v>
      </c>
      <c r="I18" s="361" t="s">
        <v>602</v>
      </c>
      <c r="J18" s="361" t="s">
        <v>603</v>
      </c>
      <c r="K18" s="361" t="s">
        <v>604</v>
      </c>
      <c r="L18" s="362">
        <v>31.64</v>
      </c>
      <c r="M18" s="362">
        <v>63.28</v>
      </c>
      <c r="N18" s="361">
        <v>2</v>
      </c>
      <c r="O18" s="426">
        <v>2</v>
      </c>
      <c r="P18" s="362"/>
      <c r="Q18" s="408">
        <v>0</v>
      </c>
      <c r="R18" s="361"/>
      <c r="S18" s="408">
        <v>0</v>
      </c>
      <c r="T18" s="426"/>
      <c r="U18" s="409">
        <v>0</v>
      </c>
    </row>
    <row r="19" spans="1:21" ht="14.4" customHeight="1" x14ac:dyDescent="0.3">
      <c r="A19" s="360">
        <v>35</v>
      </c>
      <c r="B19" s="361" t="s">
        <v>439</v>
      </c>
      <c r="C19" s="361">
        <v>89301356</v>
      </c>
      <c r="D19" s="424" t="s">
        <v>852</v>
      </c>
      <c r="E19" s="425" t="s">
        <v>558</v>
      </c>
      <c r="F19" s="361" t="s">
        <v>553</v>
      </c>
      <c r="G19" s="361" t="s">
        <v>601</v>
      </c>
      <c r="H19" s="361" t="s">
        <v>438</v>
      </c>
      <c r="I19" s="361" t="s">
        <v>605</v>
      </c>
      <c r="J19" s="361" t="s">
        <v>606</v>
      </c>
      <c r="K19" s="361" t="s">
        <v>607</v>
      </c>
      <c r="L19" s="362">
        <v>41.07</v>
      </c>
      <c r="M19" s="362">
        <v>41.07</v>
      </c>
      <c r="N19" s="361">
        <v>1</v>
      </c>
      <c r="O19" s="426">
        <v>0.5</v>
      </c>
      <c r="P19" s="362"/>
      <c r="Q19" s="408">
        <v>0</v>
      </c>
      <c r="R19" s="361"/>
      <c r="S19" s="408">
        <v>0</v>
      </c>
      <c r="T19" s="426"/>
      <c r="U19" s="409">
        <v>0</v>
      </c>
    </row>
    <row r="20" spans="1:21" ht="14.4" customHeight="1" x14ac:dyDescent="0.3">
      <c r="A20" s="360">
        <v>35</v>
      </c>
      <c r="B20" s="361" t="s">
        <v>439</v>
      </c>
      <c r="C20" s="361">
        <v>89301356</v>
      </c>
      <c r="D20" s="424" t="s">
        <v>852</v>
      </c>
      <c r="E20" s="425" t="s">
        <v>558</v>
      </c>
      <c r="F20" s="361" t="s">
        <v>553</v>
      </c>
      <c r="G20" s="361" t="s">
        <v>601</v>
      </c>
      <c r="H20" s="361" t="s">
        <v>438</v>
      </c>
      <c r="I20" s="361" t="s">
        <v>605</v>
      </c>
      <c r="J20" s="361" t="s">
        <v>608</v>
      </c>
      <c r="K20" s="361" t="s">
        <v>607</v>
      </c>
      <c r="L20" s="362">
        <v>41.07</v>
      </c>
      <c r="M20" s="362">
        <v>82.14</v>
      </c>
      <c r="N20" s="361">
        <v>2</v>
      </c>
      <c r="O20" s="426">
        <v>1.5</v>
      </c>
      <c r="P20" s="362">
        <v>41.07</v>
      </c>
      <c r="Q20" s="408">
        <v>0.5</v>
      </c>
      <c r="R20" s="361">
        <v>1</v>
      </c>
      <c r="S20" s="408">
        <v>0.5</v>
      </c>
      <c r="T20" s="426">
        <v>0.5</v>
      </c>
      <c r="U20" s="409">
        <v>0.33333333333333331</v>
      </c>
    </row>
    <row r="21" spans="1:21" ht="14.4" customHeight="1" x14ac:dyDescent="0.3">
      <c r="A21" s="360">
        <v>35</v>
      </c>
      <c r="B21" s="361" t="s">
        <v>439</v>
      </c>
      <c r="C21" s="361">
        <v>89301356</v>
      </c>
      <c r="D21" s="424" t="s">
        <v>852</v>
      </c>
      <c r="E21" s="425" t="s">
        <v>558</v>
      </c>
      <c r="F21" s="361" t="s">
        <v>553</v>
      </c>
      <c r="G21" s="361" t="s">
        <v>609</v>
      </c>
      <c r="H21" s="361" t="s">
        <v>438</v>
      </c>
      <c r="I21" s="361" t="s">
        <v>610</v>
      </c>
      <c r="J21" s="361" t="s">
        <v>611</v>
      </c>
      <c r="K21" s="361" t="s">
        <v>612</v>
      </c>
      <c r="L21" s="362">
        <v>35.71</v>
      </c>
      <c r="M21" s="362">
        <v>71.42</v>
      </c>
      <c r="N21" s="361">
        <v>2</v>
      </c>
      <c r="O21" s="426">
        <v>1</v>
      </c>
      <c r="P21" s="362">
        <v>71.42</v>
      </c>
      <c r="Q21" s="408">
        <v>1</v>
      </c>
      <c r="R21" s="361">
        <v>2</v>
      </c>
      <c r="S21" s="408">
        <v>1</v>
      </c>
      <c r="T21" s="426">
        <v>1</v>
      </c>
      <c r="U21" s="409">
        <v>1</v>
      </c>
    </row>
    <row r="22" spans="1:21" ht="14.4" customHeight="1" x14ac:dyDescent="0.3">
      <c r="A22" s="360">
        <v>35</v>
      </c>
      <c r="B22" s="361" t="s">
        <v>439</v>
      </c>
      <c r="C22" s="361">
        <v>89301356</v>
      </c>
      <c r="D22" s="424" t="s">
        <v>852</v>
      </c>
      <c r="E22" s="425" t="s">
        <v>558</v>
      </c>
      <c r="F22" s="361" t="s">
        <v>553</v>
      </c>
      <c r="G22" s="361" t="s">
        <v>613</v>
      </c>
      <c r="H22" s="361" t="s">
        <v>438</v>
      </c>
      <c r="I22" s="361" t="s">
        <v>614</v>
      </c>
      <c r="J22" s="361" t="s">
        <v>615</v>
      </c>
      <c r="K22" s="361" t="s">
        <v>616</v>
      </c>
      <c r="L22" s="362">
        <v>72.05</v>
      </c>
      <c r="M22" s="362">
        <v>144.1</v>
      </c>
      <c r="N22" s="361">
        <v>2</v>
      </c>
      <c r="O22" s="426">
        <v>1.5</v>
      </c>
      <c r="P22" s="362"/>
      <c r="Q22" s="408">
        <v>0</v>
      </c>
      <c r="R22" s="361"/>
      <c r="S22" s="408">
        <v>0</v>
      </c>
      <c r="T22" s="426"/>
      <c r="U22" s="409">
        <v>0</v>
      </c>
    </row>
    <row r="23" spans="1:21" ht="14.4" customHeight="1" x14ac:dyDescent="0.3">
      <c r="A23" s="360">
        <v>35</v>
      </c>
      <c r="B23" s="361" t="s">
        <v>439</v>
      </c>
      <c r="C23" s="361">
        <v>89301356</v>
      </c>
      <c r="D23" s="424" t="s">
        <v>852</v>
      </c>
      <c r="E23" s="425" t="s">
        <v>558</v>
      </c>
      <c r="F23" s="361" t="s">
        <v>553</v>
      </c>
      <c r="G23" s="361" t="s">
        <v>613</v>
      </c>
      <c r="H23" s="361" t="s">
        <v>438</v>
      </c>
      <c r="I23" s="361" t="s">
        <v>617</v>
      </c>
      <c r="J23" s="361" t="s">
        <v>618</v>
      </c>
      <c r="K23" s="361" t="s">
        <v>619</v>
      </c>
      <c r="L23" s="362">
        <v>0</v>
      </c>
      <c r="M23" s="362">
        <v>0</v>
      </c>
      <c r="N23" s="361">
        <v>1</v>
      </c>
      <c r="O23" s="426">
        <v>1</v>
      </c>
      <c r="P23" s="362"/>
      <c r="Q23" s="408"/>
      <c r="R23" s="361"/>
      <c r="S23" s="408">
        <v>0</v>
      </c>
      <c r="T23" s="426"/>
      <c r="U23" s="409">
        <v>0</v>
      </c>
    </row>
    <row r="24" spans="1:21" ht="14.4" customHeight="1" x14ac:dyDescent="0.3">
      <c r="A24" s="360">
        <v>35</v>
      </c>
      <c r="B24" s="361" t="s">
        <v>439</v>
      </c>
      <c r="C24" s="361">
        <v>89301356</v>
      </c>
      <c r="D24" s="424" t="s">
        <v>852</v>
      </c>
      <c r="E24" s="425" t="s">
        <v>558</v>
      </c>
      <c r="F24" s="361" t="s">
        <v>553</v>
      </c>
      <c r="G24" s="361" t="s">
        <v>620</v>
      </c>
      <c r="H24" s="361" t="s">
        <v>438</v>
      </c>
      <c r="I24" s="361" t="s">
        <v>621</v>
      </c>
      <c r="J24" s="361" t="s">
        <v>622</v>
      </c>
      <c r="K24" s="361" t="s">
        <v>623</v>
      </c>
      <c r="L24" s="362">
        <v>72.7</v>
      </c>
      <c r="M24" s="362">
        <v>436.20000000000005</v>
      </c>
      <c r="N24" s="361">
        <v>6</v>
      </c>
      <c r="O24" s="426">
        <v>3</v>
      </c>
      <c r="P24" s="362">
        <v>290.8</v>
      </c>
      <c r="Q24" s="408">
        <v>0.66666666666666663</v>
      </c>
      <c r="R24" s="361">
        <v>4</v>
      </c>
      <c r="S24" s="408">
        <v>0.66666666666666663</v>
      </c>
      <c r="T24" s="426">
        <v>2</v>
      </c>
      <c r="U24" s="409">
        <v>0.66666666666666663</v>
      </c>
    </row>
    <row r="25" spans="1:21" ht="14.4" customHeight="1" x14ac:dyDescent="0.3">
      <c r="A25" s="360">
        <v>35</v>
      </c>
      <c r="B25" s="361" t="s">
        <v>439</v>
      </c>
      <c r="C25" s="361">
        <v>89301356</v>
      </c>
      <c r="D25" s="424" t="s">
        <v>852</v>
      </c>
      <c r="E25" s="425" t="s">
        <v>558</v>
      </c>
      <c r="F25" s="361" t="s">
        <v>553</v>
      </c>
      <c r="G25" s="361" t="s">
        <v>624</v>
      </c>
      <c r="H25" s="361" t="s">
        <v>438</v>
      </c>
      <c r="I25" s="361" t="s">
        <v>625</v>
      </c>
      <c r="J25" s="361" t="s">
        <v>626</v>
      </c>
      <c r="K25" s="361" t="s">
        <v>627</v>
      </c>
      <c r="L25" s="362">
        <v>132.34</v>
      </c>
      <c r="M25" s="362">
        <v>132.34</v>
      </c>
      <c r="N25" s="361">
        <v>1</v>
      </c>
      <c r="O25" s="426">
        <v>1</v>
      </c>
      <c r="P25" s="362">
        <v>132.34</v>
      </c>
      <c r="Q25" s="408">
        <v>1</v>
      </c>
      <c r="R25" s="361">
        <v>1</v>
      </c>
      <c r="S25" s="408">
        <v>1</v>
      </c>
      <c r="T25" s="426">
        <v>1</v>
      </c>
      <c r="U25" s="409">
        <v>1</v>
      </c>
    </row>
    <row r="26" spans="1:21" ht="14.4" customHeight="1" x14ac:dyDescent="0.3">
      <c r="A26" s="360">
        <v>35</v>
      </c>
      <c r="B26" s="361" t="s">
        <v>439</v>
      </c>
      <c r="C26" s="361">
        <v>89301356</v>
      </c>
      <c r="D26" s="424" t="s">
        <v>852</v>
      </c>
      <c r="E26" s="425" t="s">
        <v>558</v>
      </c>
      <c r="F26" s="361" t="s">
        <v>553</v>
      </c>
      <c r="G26" s="361" t="s">
        <v>628</v>
      </c>
      <c r="H26" s="361" t="s">
        <v>438</v>
      </c>
      <c r="I26" s="361" t="s">
        <v>629</v>
      </c>
      <c r="J26" s="361" t="s">
        <v>630</v>
      </c>
      <c r="K26" s="361" t="s">
        <v>631</v>
      </c>
      <c r="L26" s="362">
        <v>0</v>
      </c>
      <c r="M26" s="362">
        <v>0</v>
      </c>
      <c r="N26" s="361">
        <v>1</v>
      </c>
      <c r="O26" s="426">
        <v>1</v>
      </c>
      <c r="P26" s="362">
        <v>0</v>
      </c>
      <c r="Q26" s="408"/>
      <c r="R26" s="361">
        <v>1</v>
      </c>
      <c r="S26" s="408">
        <v>1</v>
      </c>
      <c r="T26" s="426">
        <v>1</v>
      </c>
      <c r="U26" s="409">
        <v>1</v>
      </c>
    </row>
    <row r="27" spans="1:21" ht="14.4" customHeight="1" x14ac:dyDescent="0.3">
      <c r="A27" s="360">
        <v>35</v>
      </c>
      <c r="B27" s="361" t="s">
        <v>439</v>
      </c>
      <c r="C27" s="361">
        <v>89301356</v>
      </c>
      <c r="D27" s="424" t="s">
        <v>852</v>
      </c>
      <c r="E27" s="425" t="s">
        <v>558</v>
      </c>
      <c r="F27" s="361" t="s">
        <v>553</v>
      </c>
      <c r="G27" s="361" t="s">
        <v>632</v>
      </c>
      <c r="H27" s="361" t="s">
        <v>853</v>
      </c>
      <c r="I27" s="361" t="s">
        <v>633</v>
      </c>
      <c r="J27" s="361" t="s">
        <v>634</v>
      </c>
      <c r="K27" s="361" t="s">
        <v>635</v>
      </c>
      <c r="L27" s="362">
        <v>50.57</v>
      </c>
      <c r="M27" s="362">
        <v>101.14</v>
      </c>
      <c r="N27" s="361">
        <v>2</v>
      </c>
      <c r="O27" s="426">
        <v>1</v>
      </c>
      <c r="P27" s="362">
        <v>101.14</v>
      </c>
      <c r="Q27" s="408">
        <v>1</v>
      </c>
      <c r="R27" s="361">
        <v>2</v>
      </c>
      <c r="S27" s="408">
        <v>1</v>
      </c>
      <c r="T27" s="426">
        <v>1</v>
      </c>
      <c r="U27" s="409">
        <v>1</v>
      </c>
    </row>
    <row r="28" spans="1:21" ht="14.4" customHeight="1" x14ac:dyDescent="0.3">
      <c r="A28" s="360">
        <v>35</v>
      </c>
      <c r="B28" s="361" t="s">
        <v>439</v>
      </c>
      <c r="C28" s="361">
        <v>89301356</v>
      </c>
      <c r="D28" s="424" t="s">
        <v>852</v>
      </c>
      <c r="E28" s="425" t="s">
        <v>558</v>
      </c>
      <c r="F28" s="361" t="s">
        <v>553</v>
      </c>
      <c r="G28" s="361" t="s">
        <v>632</v>
      </c>
      <c r="H28" s="361" t="s">
        <v>438</v>
      </c>
      <c r="I28" s="361" t="s">
        <v>636</v>
      </c>
      <c r="J28" s="361" t="s">
        <v>637</v>
      </c>
      <c r="K28" s="361" t="s">
        <v>638</v>
      </c>
      <c r="L28" s="362">
        <v>50.57</v>
      </c>
      <c r="M28" s="362">
        <v>50.57</v>
      </c>
      <c r="N28" s="361">
        <v>1</v>
      </c>
      <c r="O28" s="426">
        <v>0.5</v>
      </c>
      <c r="P28" s="362">
        <v>50.57</v>
      </c>
      <c r="Q28" s="408">
        <v>1</v>
      </c>
      <c r="R28" s="361">
        <v>1</v>
      </c>
      <c r="S28" s="408">
        <v>1</v>
      </c>
      <c r="T28" s="426">
        <v>0.5</v>
      </c>
      <c r="U28" s="409">
        <v>1</v>
      </c>
    </row>
    <row r="29" spans="1:21" ht="14.4" customHeight="1" x14ac:dyDescent="0.3">
      <c r="A29" s="360">
        <v>35</v>
      </c>
      <c r="B29" s="361" t="s">
        <v>439</v>
      </c>
      <c r="C29" s="361">
        <v>89301356</v>
      </c>
      <c r="D29" s="424" t="s">
        <v>852</v>
      </c>
      <c r="E29" s="425" t="s">
        <v>558</v>
      </c>
      <c r="F29" s="361" t="s">
        <v>553</v>
      </c>
      <c r="G29" s="361" t="s">
        <v>632</v>
      </c>
      <c r="H29" s="361" t="s">
        <v>438</v>
      </c>
      <c r="I29" s="361" t="s">
        <v>639</v>
      </c>
      <c r="J29" s="361" t="s">
        <v>640</v>
      </c>
      <c r="K29" s="361" t="s">
        <v>641</v>
      </c>
      <c r="L29" s="362">
        <v>86.76</v>
      </c>
      <c r="M29" s="362">
        <v>86.76</v>
      </c>
      <c r="N29" s="361">
        <v>1</v>
      </c>
      <c r="O29" s="426">
        <v>1</v>
      </c>
      <c r="P29" s="362">
        <v>86.76</v>
      </c>
      <c r="Q29" s="408">
        <v>1</v>
      </c>
      <c r="R29" s="361">
        <v>1</v>
      </c>
      <c r="S29" s="408">
        <v>1</v>
      </c>
      <c r="T29" s="426">
        <v>1</v>
      </c>
      <c r="U29" s="409">
        <v>1</v>
      </c>
    </row>
    <row r="30" spans="1:21" ht="14.4" customHeight="1" x14ac:dyDescent="0.3">
      <c r="A30" s="360">
        <v>35</v>
      </c>
      <c r="B30" s="361" t="s">
        <v>439</v>
      </c>
      <c r="C30" s="361">
        <v>89301356</v>
      </c>
      <c r="D30" s="424" t="s">
        <v>852</v>
      </c>
      <c r="E30" s="425" t="s">
        <v>558</v>
      </c>
      <c r="F30" s="361" t="s">
        <v>553</v>
      </c>
      <c r="G30" s="361" t="s">
        <v>642</v>
      </c>
      <c r="H30" s="361" t="s">
        <v>853</v>
      </c>
      <c r="I30" s="361" t="s">
        <v>643</v>
      </c>
      <c r="J30" s="361" t="s">
        <v>644</v>
      </c>
      <c r="K30" s="361" t="s">
        <v>552</v>
      </c>
      <c r="L30" s="362">
        <v>137.74</v>
      </c>
      <c r="M30" s="362">
        <v>275.48</v>
      </c>
      <c r="N30" s="361">
        <v>2</v>
      </c>
      <c r="O30" s="426">
        <v>1.5</v>
      </c>
      <c r="P30" s="362"/>
      <c r="Q30" s="408">
        <v>0</v>
      </c>
      <c r="R30" s="361"/>
      <c r="S30" s="408">
        <v>0</v>
      </c>
      <c r="T30" s="426"/>
      <c r="U30" s="409">
        <v>0</v>
      </c>
    </row>
    <row r="31" spans="1:21" ht="14.4" customHeight="1" x14ac:dyDescent="0.3">
      <c r="A31" s="360">
        <v>35</v>
      </c>
      <c r="B31" s="361" t="s">
        <v>439</v>
      </c>
      <c r="C31" s="361">
        <v>89301356</v>
      </c>
      <c r="D31" s="424" t="s">
        <v>852</v>
      </c>
      <c r="E31" s="425" t="s">
        <v>558</v>
      </c>
      <c r="F31" s="361" t="s">
        <v>553</v>
      </c>
      <c r="G31" s="361" t="s">
        <v>645</v>
      </c>
      <c r="H31" s="361" t="s">
        <v>438</v>
      </c>
      <c r="I31" s="361" t="s">
        <v>646</v>
      </c>
      <c r="J31" s="361" t="s">
        <v>647</v>
      </c>
      <c r="K31" s="361" t="s">
        <v>648</v>
      </c>
      <c r="L31" s="362">
        <v>0</v>
      </c>
      <c r="M31" s="362">
        <v>0</v>
      </c>
      <c r="N31" s="361">
        <v>2</v>
      </c>
      <c r="O31" s="426">
        <v>1</v>
      </c>
      <c r="P31" s="362">
        <v>0</v>
      </c>
      <c r="Q31" s="408"/>
      <c r="R31" s="361">
        <v>2</v>
      </c>
      <c r="S31" s="408">
        <v>1</v>
      </c>
      <c r="T31" s="426">
        <v>1</v>
      </c>
      <c r="U31" s="409">
        <v>1</v>
      </c>
    </row>
    <row r="32" spans="1:21" ht="14.4" customHeight="1" x14ac:dyDescent="0.3">
      <c r="A32" s="360">
        <v>35</v>
      </c>
      <c r="B32" s="361" t="s">
        <v>439</v>
      </c>
      <c r="C32" s="361">
        <v>89301356</v>
      </c>
      <c r="D32" s="424" t="s">
        <v>852</v>
      </c>
      <c r="E32" s="425" t="s">
        <v>558</v>
      </c>
      <c r="F32" s="361" t="s">
        <v>553</v>
      </c>
      <c r="G32" s="361" t="s">
        <v>649</v>
      </c>
      <c r="H32" s="361" t="s">
        <v>438</v>
      </c>
      <c r="I32" s="361" t="s">
        <v>650</v>
      </c>
      <c r="J32" s="361" t="s">
        <v>651</v>
      </c>
      <c r="K32" s="361" t="s">
        <v>652</v>
      </c>
      <c r="L32" s="362">
        <v>72.94</v>
      </c>
      <c r="M32" s="362">
        <v>72.94</v>
      </c>
      <c r="N32" s="361">
        <v>1</v>
      </c>
      <c r="O32" s="426">
        <v>0.5</v>
      </c>
      <c r="P32" s="362">
        <v>72.94</v>
      </c>
      <c r="Q32" s="408">
        <v>1</v>
      </c>
      <c r="R32" s="361">
        <v>1</v>
      </c>
      <c r="S32" s="408">
        <v>1</v>
      </c>
      <c r="T32" s="426">
        <v>0.5</v>
      </c>
      <c r="U32" s="409">
        <v>1</v>
      </c>
    </row>
    <row r="33" spans="1:21" ht="14.4" customHeight="1" x14ac:dyDescent="0.3">
      <c r="A33" s="360">
        <v>35</v>
      </c>
      <c r="B33" s="361" t="s">
        <v>439</v>
      </c>
      <c r="C33" s="361">
        <v>89301356</v>
      </c>
      <c r="D33" s="424" t="s">
        <v>852</v>
      </c>
      <c r="E33" s="425" t="s">
        <v>558</v>
      </c>
      <c r="F33" s="361" t="s">
        <v>553</v>
      </c>
      <c r="G33" s="361" t="s">
        <v>653</v>
      </c>
      <c r="H33" s="361" t="s">
        <v>438</v>
      </c>
      <c r="I33" s="361" t="s">
        <v>654</v>
      </c>
      <c r="J33" s="361" t="s">
        <v>655</v>
      </c>
      <c r="K33" s="361" t="s">
        <v>656</v>
      </c>
      <c r="L33" s="362">
        <v>0</v>
      </c>
      <c r="M33" s="362">
        <v>0</v>
      </c>
      <c r="N33" s="361">
        <v>1</v>
      </c>
      <c r="O33" s="426">
        <v>1</v>
      </c>
      <c r="P33" s="362">
        <v>0</v>
      </c>
      <c r="Q33" s="408"/>
      <c r="R33" s="361">
        <v>1</v>
      </c>
      <c r="S33" s="408">
        <v>1</v>
      </c>
      <c r="T33" s="426">
        <v>1</v>
      </c>
      <c r="U33" s="409">
        <v>1</v>
      </c>
    </row>
    <row r="34" spans="1:21" ht="14.4" customHeight="1" x14ac:dyDescent="0.3">
      <c r="A34" s="360">
        <v>35</v>
      </c>
      <c r="B34" s="361" t="s">
        <v>439</v>
      </c>
      <c r="C34" s="361">
        <v>89301356</v>
      </c>
      <c r="D34" s="424" t="s">
        <v>852</v>
      </c>
      <c r="E34" s="425" t="s">
        <v>558</v>
      </c>
      <c r="F34" s="361" t="s">
        <v>553</v>
      </c>
      <c r="G34" s="361" t="s">
        <v>657</v>
      </c>
      <c r="H34" s="361" t="s">
        <v>438</v>
      </c>
      <c r="I34" s="361" t="s">
        <v>658</v>
      </c>
      <c r="J34" s="361" t="s">
        <v>659</v>
      </c>
      <c r="K34" s="361" t="s">
        <v>660</v>
      </c>
      <c r="L34" s="362">
        <v>228.89</v>
      </c>
      <c r="M34" s="362">
        <v>457.78</v>
      </c>
      <c r="N34" s="361">
        <v>2</v>
      </c>
      <c r="O34" s="426">
        <v>1</v>
      </c>
      <c r="P34" s="362">
        <v>457.78</v>
      </c>
      <c r="Q34" s="408">
        <v>1</v>
      </c>
      <c r="R34" s="361">
        <v>2</v>
      </c>
      <c r="S34" s="408">
        <v>1</v>
      </c>
      <c r="T34" s="426">
        <v>1</v>
      </c>
      <c r="U34" s="409">
        <v>1</v>
      </c>
    </row>
    <row r="35" spans="1:21" ht="14.4" customHeight="1" x14ac:dyDescent="0.3">
      <c r="A35" s="360">
        <v>35</v>
      </c>
      <c r="B35" s="361" t="s">
        <v>439</v>
      </c>
      <c r="C35" s="361">
        <v>89301356</v>
      </c>
      <c r="D35" s="424" t="s">
        <v>852</v>
      </c>
      <c r="E35" s="425" t="s">
        <v>558</v>
      </c>
      <c r="F35" s="361" t="s">
        <v>553</v>
      </c>
      <c r="G35" s="361" t="s">
        <v>657</v>
      </c>
      <c r="H35" s="361" t="s">
        <v>438</v>
      </c>
      <c r="I35" s="361" t="s">
        <v>661</v>
      </c>
      <c r="J35" s="361" t="s">
        <v>662</v>
      </c>
      <c r="K35" s="361" t="s">
        <v>663</v>
      </c>
      <c r="L35" s="362">
        <v>228.89</v>
      </c>
      <c r="M35" s="362">
        <v>228.89</v>
      </c>
      <c r="N35" s="361">
        <v>1</v>
      </c>
      <c r="O35" s="426">
        <v>0.5</v>
      </c>
      <c r="P35" s="362">
        <v>228.89</v>
      </c>
      <c r="Q35" s="408">
        <v>1</v>
      </c>
      <c r="R35" s="361">
        <v>1</v>
      </c>
      <c r="S35" s="408">
        <v>1</v>
      </c>
      <c r="T35" s="426">
        <v>0.5</v>
      </c>
      <c r="U35" s="409">
        <v>1</v>
      </c>
    </row>
    <row r="36" spans="1:21" ht="14.4" customHeight="1" x14ac:dyDescent="0.3">
      <c r="A36" s="360">
        <v>35</v>
      </c>
      <c r="B36" s="361" t="s">
        <v>439</v>
      </c>
      <c r="C36" s="361">
        <v>89301356</v>
      </c>
      <c r="D36" s="424" t="s">
        <v>852</v>
      </c>
      <c r="E36" s="425" t="s">
        <v>558</v>
      </c>
      <c r="F36" s="361" t="s">
        <v>553</v>
      </c>
      <c r="G36" s="361" t="s">
        <v>664</v>
      </c>
      <c r="H36" s="361" t="s">
        <v>438</v>
      </c>
      <c r="I36" s="361" t="s">
        <v>665</v>
      </c>
      <c r="J36" s="361" t="s">
        <v>666</v>
      </c>
      <c r="K36" s="361" t="s">
        <v>667</v>
      </c>
      <c r="L36" s="362">
        <v>125.55</v>
      </c>
      <c r="M36" s="362">
        <v>125.55</v>
      </c>
      <c r="N36" s="361">
        <v>1</v>
      </c>
      <c r="O36" s="426">
        <v>0.5</v>
      </c>
      <c r="P36" s="362">
        <v>125.55</v>
      </c>
      <c r="Q36" s="408">
        <v>1</v>
      </c>
      <c r="R36" s="361">
        <v>1</v>
      </c>
      <c r="S36" s="408">
        <v>1</v>
      </c>
      <c r="T36" s="426">
        <v>0.5</v>
      </c>
      <c r="U36" s="409">
        <v>1</v>
      </c>
    </row>
    <row r="37" spans="1:21" ht="14.4" customHeight="1" x14ac:dyDescent="0.3">
      <c r="A37" s="360">
        <v>35</v>
      </c>
      <c r="B37" s="361" t="s">
        <v>439</v>
      </c>
      <c r="C37" s="361">
        <v>89301356</v>
      </c>
      <c r="D37" s="424" t="s">
        <v>852</v>
      </c>
      <c r="E37" s="425" t="s">
        <v>558</v>
      </c>
      <c r="F37" s="361" t="s">
        <v>553</v>
      </c>
      <c r="G37" s="361" t="s">
        <v>668</v>
      </c>
      <c r="H37" s="361" t="s">
        <v>853</v>
      </c>
      <c r="I37" s="361" t="s">
        <v>669</v>
      </c>
      <c r="J37" s="361" t="s">
        <v>670</v>
      </c>
      <c r="K37" s="361" t="s">
        <v>671</v>
      </c>
      <c r="L37" s="362">
        <v>140.03</v>
      </c>
      <c r="M37" s="362">
        <v>280.06</v>
      </c>
      <c r="N37" s="361">
        <v>2</v>
      </c>
      <c r="O37" s="426">
        <v>0.5</v>
      </c>
      <c r="P37" s="362">
        <v>280.06</v>
      </c>
      <c r="Q37" s="408">
        <v>1</v>
      </c>
      <c r="R37" s="361">
        <v>2</v>
      </c>
      <c r="S37" s="408">
        <v>1</v>
      </c>
      <c r="T37" s="426">
        <v>0.5</v>
      </c>
      <c r="U37" s="409">
        <v>1</v>
      </c>
    </row>
    <row r="38" spans="1:21" ht="14.4" customHeight="1" x14ac:dyDescent="0.3">
      <c r="A38" s="360">
        <v>35</v>
      </c>
      <c r="B38" s="361" t="s">
        <v>439</v>
      </c>
      <c r="C38" s="361">
        <v>89301356</v>
      </c>
      <c r="D38" s="424" t="s">
        <v>852</v>
      </c>
      <c r="E38" s="425" t="s">
        <v>558</v>
      </c>
      <c r="F38" s="361" t="s">
        <v>553</v>
      </c>
      <c r="G38" s="361" t="s">
        <v>672</v>
      </c>
      <c r="H38" s="361" t="s">
        <v>853</v>
      </c>
      <c r="I38" s="361" t="s">
        <v>673</v>
      </c>
      <c r="J38" s="361" t="s">
        <v>674</v>
      </c>
      <c r="K38" s="361" t="s">
        <v>675</v>
      </c>
      <c r="L38" s="362">
        <v>1049.31</v>
      </c>
      <c r="M38" s="362">
        <v>2098.62</v>
      </c>
      <c r="N38" s="361">
        <v>2</v>
      </c>
      <c r="O38" s="426">
        <v>1</v>
      </c>
      <c r="P38" s="362">
        <v>2098.62</v>
      </c>
      <c r="Q38" s="408">
        <v>1</v>
      </c>
      <c r="R38" s="361">
        <v>2</v>
      </c>
      <c r="S38" s="408">
        <v>1</v>
      </c>
      <c r="T38" s="426">
        <v>1</v>
      </c>
      <c r="U38" s="409">
        <v>1</v>
      </c>
    </row>
    <row r="39" spans="1:21" ht="14.4" customHeight="1" x14ac:dyDescent="0.3">
      <c r="A39" s="360">
        <v>35</v>
      </c>
      <c r="B39" s="361" t="s">
        <v>439</v>
      </c>
      <c r="C39" s="361">
        <v>89301356</v>
      </c>
      <c r="D39" s="424" t="s">
        <v>852</v>
      </c>
      <c r="E39" s="425" t="s">
        <v>558</v>
      </c>
      <c r="F39" s="361" t="s">
        <v>553</v>
      </c>
      <c r="G39" s="361" t="s">
        <v>672</v>
      </c>
      <c r="H39" s="361" t="s">
        <v>853</v>
      </c>
      <c r="I39" s="361" t="s">
        <v>673</v>
      </c>
      <c r="J39" s="361" t="s">
        <v>674</v>
      </c>
      <c r="K39" s="361" t="s">
        <v>675</v>
      </c>
      <c r="L39" s="362">
        <v>1102.2</v>
      </c>
      <c r="M39" s="362">
        <v>2204.4</v>
      </c>
      <c r="N39" s="361">
        <v>2</v>
      </c>
      <c r="O39" s="426">
        <v>1</v>
      </c>
      <c r="P39" s="362">
        <v>2204.4</v>
      </c>
      <c r="Q39" s="408">
        <v>1</v>
      </c>
      <c r="R39" s="361">
        <v>2</v>
      </c>
      <c r="S39" s="408">
        <v>1</v>
      </c>
      <c r="T39" s="426">
        <v>1</v>
      </c>
      <c r="U39" s="409">
        <v>1</v>
      </c>
    </row>
    <row r="40" spans="1:21" ht="14.4" customHeight="1" x14ac:dyDescent="0.3">
      <c r="A40" s="360">
        <v>35</v>
      </c>
      <c r="B40" s="361" t="s">
        <v>439</v>
      </c>
      <c r="C40" s="361">
        <v>89301356</v>
      </c>
      <c r="D40" s="424" t="s">
        <v>852</v>
      </c>
      <c r="E40" s="425" t="s">
        <v>558</v>
      </c>
      <c r="F40" s="361" t="s">
        <v>553</v>
      </c>
      <c r="G40" s="361" t="s">
        <v>676</v>
      </c>
      <c r="H40" s="361" t="s">
        <v>438</v>
      </c>
      <c r="I40" s="361" t="s">
        <v>677</v>
      </c>
      <c r="J40" s="361" t="s">
        <v>678</v>
      </c>
      <c r="K40" s="361" t="s">
        <v>679</v>
      </c>
      <c r="L40" s="362">
        <v>38.99</v>
      </c>
      <c r="M40" s="362">
        <v>38.99</v>
      </c>
      <c r="N40" s="361">
        <v>1</v>
      </c>
      <c r="O40" s="426">
        <v>1</v>
      </c>
      <c r="P40" s="362">
        <v>38.99</v>
      </c>
      <c r="Q40" s="408">
        <v>1</v>
      </c>
      <c r="R40" s="361">
        <v>1</v>
      </c>
      <c r="S40" s="408">
        <v>1</v>
      </c>
      <c r="T40" s="426">
        <v>1</v>
      </c>
      <c r="U40" s="409">
        <v>1</v>
      </c>
    </row>
    <row r="41" spans="1:21" ht="14.4" customHeight="1" x14ac:dyDescent="0.3">
      <c r="A41" s="360">
        <v>35</v>
      </c>
      <c r="B41" s="361" t="s">
        <v>439</v>
      </c>
      <c r="C41" s="361">
        <v>89301356</v>
      </c>
      <c r="D41" s="424" t="s">
        <v>852</v>
      </c>
      <c r="E41" s="425" t="s">
        <v>558</v>
      </c>
      <c r="F41" s="361" t="s">
        <v>553</v>
      </c>
      <c r="G41" s="361" t="s">
        <v>680</v>
      </c>
      <c r="H41" s="361" t="s">
        <v>438</v>
      </c>
      <c r="I41" s="361" t="s">
        <v>681</v>
      </c>
      <c r="J41" s="361" t="s">
        <v>682</v>
      </c>
      <c r="K41" s="361" t="s">
        <v>683</v>
      </c>
      <c r="L41" s="362">
        <v>0</v>
      </c>
      <c r="M41" s="362">
        <v>0</v>
      </c>
      <c r="N41" s="361">
        <v>4</v>
      </c>
      <c r="O41" s="426">
        <v>2.5</v>
      </c>
      <c r="P41" s="362">
        <v>0</v>
      </c>
      <c r="Q41" s="408"/>
      <c r="R41" s="361">
        <v>1</v>
      </c>
      <c r="S41" s="408">
        <v>0.25</v>
      </c>
      <c r="T41" s="426">
        <v>1</v>
      </c>
      <c r="U41" s="409">
        <v>0.4</v>
      </c>
    </row>
    <row r="42" spans="1:21" ht="14.4" customHeight="1" x14ac:dyDescent="0.3">
      <c r="A42" s="360">
        <v>35</v>
      </c>
      <c r="B42" s="361" t="s">
        <v>439</v>
      </c>
      <c r="C42" s="361">
        <v>89301356</v>
      </c>
      <c r="D42" s="424" t="s">
        <v>852</v>
      </c>
      <c r="E42" s="425" t="s">
        <v>558</v>
      </c>
      <c r="F42" s="361" t="s">
        <v>554</v>
      </c>
      <c r="G42" s="361" t="s">
        <v>684</v>
      </c>
      <c r="H42" s="361" t="s">
        <v>438</v>
      </c>
      <c r="I42" s="361" t="s">
        <v>685</v>
      </c>
      <c r="J42" s="361" t="s">
        <v>686</v>
      </c>
      <c r="K42" s="361"/>
      <c r="L42" s="362">
        <v>0</v>
      </c>
      <c r="M42" s="362">
        <v>0</v>
      </c>
      <c r="N42" s="361">
        <v>10</v>
      </c>
      <c r="O42" s="426">
        <v>7.5</v>
      </c>
      <c r="P42" s="362">
        <v>0</v>
      </c>
      <c r="Q42" s="408"/>
      <c r="R42" s="361">
        <v>10</v>
      </c>
      <c r="S42" s="408">
        <v>1</v>
      </c>
      <c r="T42" s="426">
        <v>7.5</v>
      </c>
      <c r="U42" s="409">
        <v>1</v>
      </c>
    </row>
    <row r="43" spans="1:21" ht="14.4" customHeight="1" x14ac:dyDescent="0.3">
      <c r="A43" s="360">
        <v>35</v>
      </c>
      <c r="B43" s="361" t="s">
        <v>439</v>
      </c>
      <c r="C43" s="361">
        <v>89301356</v>
      </c>
      <c r="D43" s="424" t="s">
        <v>852</v>
      </c>
      <c r="E43" s="425" t="s">
        <v>558</v>
      </c>
      <c r="F43" s="361" t="s">
        <v>554</v>
      </c>
      <c r="G43" s="361" t="s">
        <v>684</v>
      </c>
      <c r="H43" s="361" t="s">
        <v>438</v>
      </c>
      <c r="I43" s="361" t="s">
        <v>687</v>
      </c>
      <c r="J43" s="361" t="s">
        <v>686</v>
      </c>
      <c r="K43" s="361"/>
      <c r="L43" s="362">
        <v>0</v>
      </c>
      <c r="M43" s="362">
        <v>0</v>
      </c>
      <c r="N43" s="361">
        <v>8</v>
      </c>
      <c r="O43" s="426">
        <v>5.5</v>
      </c>
      <c r="P43" s="362">
        <v>0</v>
      </c>
      <c r="Q43" s="408"/>
      <c r="R43" s="361">
        <v>8</v>
      </c>
      <c r="S43" s="408">
        <v>1</v>
      </c>
      <c r="T43" s="426">
        <v>5.5</v>
      </c>
      <c r="U43" s="409">
        <v>1</v>
      </c>
    </row>
    <row r="44" spans="1:21" ht="14.4" customHeight="1" x14ac:dyDescent="0.3">
      <c r="A44" s="360">
        <v>35</v>
      </c>
      <c r="B44" s="361" t="s">
        <v>439</v>
      </c>
      <c r="C44" s="361">
        <v>89301356</v>
      </c>
      <c r="D44" s="424" t="s">
        <v>852</v>
      </c>
      <c r="E44" s="425" t="s">
        <v>558</v>
      </c>
      <c r="F44" s="361" t="s">
        <v>554</v>
      </c>
      <c r="G44" s="361" t="s">
        <v>684</v>
      </c>
      <c r="H44" s="361" t="s">
        <v>438</v>
      </c>
      <c r="I44" s="361" t="s">
        <v>688</v>
      </c>
      <c r="J44" s="361" t="s">
        <v>686</v>
      </c>
      <c r="K44" s="361"/>
      <c r="L44" s="362">
        <v>0</v>
      </c>
      <c r="M44" s="362">
        <v>0</v>
      </c>
      <c r="N44" s="361">
        <v>1</v>
      </c>
      <c r="O44" s="426">
        <v>1</v>
      </c>
      <c r="P44" s="362"/>
      <c r="Q44" s="408"/>
      <c r="R44" s="361"/>
      <c r="S44" s="408">
        <v>0</v>
      </c>
      <c r="T44" s="426"/>
      <c r="U44" s="409">
        <v>0</v>
      </c>
    </row>
    <row r="45" spans="1:21" ht="14.4" customHeight="1" x14ac:dyDescent="0.3">
      <c r="A45" s="360">
        <v>35</v>
      </c>
      <c r="B45" s="361" t="s">
        <v>439</v>
      </c>
      <c r="C45" s="361">
        <v>89301356</v>
      </c>
      <c r="D45" s="424" t="s">
        <v>852</v>
      </c>
      <c r="E45" s="425" t="s">
        <v>558</v>
      </c>
      <c r="F45" s="361" t="s">
        <v>554</v>
      </c>
      <c r="G45" s="361" t="s">
        <v>684</v>
      </c>
      <c r="H45" s="361" t="s">
        <v>438</v>
      </c>
      <c r="I45" s="361" t="s">
        <v>689</v>
      </c>
      <c r="J45" s="361" t="s">
        <v>686</v>
      </c>
      <c r="K45" s="361"/>
      <c r="L45" s="362">
        <v>0</v>
      </c>
      <c r="M45" s="362">
        <v>0</v>
      </c>
      <c r="N45" s="361">
        <v>1</v>
      </c>
      <c r="O45" s="426">
        <v>0.5</v>
      </c>
      <c r="P45" s="362">
        <v>0</v>
      </c>
      <c r="Q45" s="408"/>
      <c r="R45" s="361">
        <v>1</v>
      </c>
      <c r="S45" s="408">
        <v>1</v>
      </c>
      <c r="T45" s="426">
        <v>0.5</v>
      </c>
      <c r="U45" s="409">
        <v>1</v>
      </c>
    </row>
    <row r="46" spans="1:21" ht="14.4" customHeight="1" x14ac:dyDescent="0.3">
      <c r="A46" s="360">
        <v>35</v>
      </c>
      <c r="B46" s="361" t="s">
        <v>439</v>
      </c>
      <c r="C46" s="361">
        <v>89301356</v>
      </c>
      <c r="D46" s="424" t="s">
        <v>852</v>
      </c>
      <c r="E46" s="425" t="s">
        <v>558</v>
      </c>
      <c r="F46" s="361" t="s">
        <v>554</v>
      </c>
      <c r="G46" s="361" t="s">
        <v>684</v>
      </c>
      <c r="H46" s="361" t="s">
        <v>438</v>
      </c>
      <c r="I46" s="361" t="s">
        <v>690</v>
      </c>
      <c r="J46" s="361" t="s">
        <v>686</v>
      </c>
      <c r="K46" s="361"/>
      <c r="L46" s="362">
        <v>0</v>
      </c>
      <c r="M46" s="362">
        <v>0</v>
      </c>
      <c r="N46" s="361">
        <v>2</v>
      </c>
      <c r="O46" s="426">
        <v>1</v>
      </c>
      <c r="P46" s="362">
        <v>0</v>
      </c>
      <c r="Q46" s="408"/>
      <c r="R46" s="361">
        <v>2</v>
      </c>
      <c r="S46" s="408">
        <v>1</v>
      </c>
      <c r="T46" s="426">
        <v>1</v>
      </c>
      <c r="U46" s="409">
        <v>1</v>
      </c>
    </row>
    <row r="47" spans="1:21" ht="14.4" customHeight="1" x14ac:dyDescent="0.3">
      <c r="A47" s="360">
        <v>35</v>
      </c>
      <c r="B47" s="361" t="s">
        <v>439</v>
      </c>
      <c r="C47" s="361">
        <v>89301356</v>
      </c>
      <c r="D47" s="424" t="s">
        <v>852</v>
      </c>
      <c r="E47" s="425" t="s">
        <v>559</v>
      </c>
      <c r="F47" s="361" t="s">
        <v>553</v>
      </c>
      <c r="G47" s="361" t="s">
        <v>691</v>
      </c>
      <c r="H47" s="361" t="s">
        <v>438</v>
      </c>
      <c r="I47" s="361" t="s">
        <v>692</v>
      </c>
      <c r="J47" s="361" t="s">
        <v>693</v>
      </c>
      <c r="K47" s="361" t="s">
        <v>600</v>
      </c>
      <c r="L47" s="362">
        <v>0</v>
      </c>
      <c r="M47" s="362">
        <v>0</v>
      </c>
      <c r="N47" s="361">
        <v>2</v>
      </c>
      <c r="O47" s="426">
        <v>2</v>
      </c>
      <c r="P47" s="362"/>
      <c r="Q47" s="408"/>
      <c r="R47" s="361"/>
      <c r="S47" s="408">
        <v>0</v>
      </c>
      <c r="T47" s="426"/>
      <c r="U47" s="409">
        <v>0</v>
      </c>
    </row>
    <row r="48" spans="1:21" ht="14.4" customHeight="1" x14ac:dyDescent="0.3">
      <c r="A48" s="360">
        <v>35</v>
      </c>
      <c r="B48" s="361" t="s">
        <v>439</v>
      </c>
      <c r="C48" s="361">
        <v>89301356</v>
      </c>
      <c r="D48" s="424" t="s">
        <v>852</v>
      </c>
      <c r="E48" s="425" t="s">
        <v>559</v>
      </c>
      <c r="F48" s="361" t="s">
        <v>553</v>
      </c>
      <c r="G48" s="361" t="s">
        <v>597</v>
      </c>
      <c r="H48" s="361" t="s">
        <v>438</v>
      </c>
      <c r="I48" s="361" t="s">
        <v>694</v>
      </c>
      <c r="J48" s="361" t="s">
        <v>695</v>
      </c>
      <c r="K48" s="361" t="s">
        <v>600</v>
      </c>
      <c r="L48" s="362">
        <v>0</v>
      </c>
      <c r="M48" s="362">
        <v>0</v>
      </c>
      <c r="N48" s="361">
        <v>1</v>
      </c>
      <c r="O48" s="426">
        <v>1</v>
      </c>
      <c r="P48" s="362">
        <v>0</v>
      </c>
      <c r="Q48" s="408"/>
      <c r="R48" s="361">
        <v>1</v>
      </c>
      <c r="S48" s="408">
        <v>1</v>
      </c>
      <c r="T48" s="426">
        <v>1</v>
      </c>
      <c r="U48" s="409">
        <v>1</v>
      </c>
    </row>
    <row r="49" spans="1:21" ht="14.4" customHeight="1" x14ac:dyDescent="0.3">
      <c r="A49" s="360">
        <v>35</v>
      </c>
      <c r="B49" s="361" t="s">
        <v>439</v>
      </c>
      <c r="C49" s="361">
        <v>89301356</v>
      </c>
      <c r="D49" s="424" t="s">
        <v>852</v>
      </c>
      <c r="E49" s="425" t="s">
        <v>559</v>
      </c>
      <c r="F49" s="361" t="s">
        <v>553</v>
      </c>
      <c r="G49" s="361" t="s">
        <v>597</v>
      </c>
      <c r="H49" s="361" t="s">
        <v>438</v>
      </c>
      <c r="I49" s="361" t="s">
        <v>598</v>
      </c>
      <c r="J49" s="361" t="s">
        <v>599</v>
      </c>
      <c r="K49" s="361" t="s">
        <v>600</v>
      </c>
      <c r="L49" s="362">
        <v>0</v>
      </c>
      <c r="M49" s="362">
        <v>0</v>
      </c>
      <c r="N49" s="361">
        <v>1</v>
      </c>
      <c r="O49" s="426">
        <v>1</v>
      </c>
      <c r="P49" s="362"/>
      <c r="Q49" s="408"/>
      <c r="R49" s="361"/>
      <c r="S49" s="408">
        <v>0</v>
      </c>
      <c r="T49" s="426"/>
      <c r="U49" s="409">
        <v>0</v>
      </c>
    </row>
    <row r="50" spans="1:21" ht="14.4" customHeight="1" x14ac:dyDescent="0.3">
      <c r="A50" s="360">
        <v>35</v>
      </c>
      <c r="B50" s="361" t="s">
        <v>439</v>
      </c>
      <c r="C50" s="361">
        <v>89301356</v>
      </c>
      <c r="D50" s="424" t="s">
        <v>852</v>
      </c>
      <c r="E50" s="425" t="s">
        <v>559</v>
      </c>
      <c r="F50" s="361" t="s">
        <v>553</v>
      </c>
      <c r="G50" s="361" t="s">
        <v>696</v>
      </c>
      <c r="H50" s="361" t="s">
        <v>853</v>
      </c>
      <c r="I50" s="361" t="s">
        <v>697</v>
      </c>
      <c r="J50" s="361" t="s">
        <v>698</v>
      </c>
      <c r="K50" s="361" t="s">
        <v>699</v>
      </c>
      <c r="L50" s="362">
        <v>399.92</v>
      </c>
      <c r="M50" s="362">
        <v>799.84</v>
      </c>
      <c r="N50" s="361">
        <v>2</v>
      </c>
      <c r="O50" s="426">
        <v>0.5</v>
      </c>
      <c r="P50" s="362">
        <v>799.84</v>
      </c>
      <c r="Q50" s="408">
        <v>1</v>
      </c>
      <c r="R50" s="361">
        <v>2</v>
      </c>
      <c r="S50" s="408">
        <v>1</v>
      </c>
      <c r="T50" s="426">
        <v>0.5</v>
      </c>
      <c r="U50" s="409">
        <v>1</v>
      </c>
    </row>
    <row r="51" spans="1:21" ht="14.4" customHeight="1" x14ac:dyDescent="0.3">
      <c r="A51" s="360">
        <v>35</v>
      </c>
      <c r="B51" s="361" t="s">
        <v>439</v>
      </c>
      <c r="C51" s="361">
        <v>89301356</v>
      </c>
      <c r="D51" s="424" t="s">
        <v>852</v>
      </c>
      <c r="E51" s="425" t="s">
        <v>559</v>
      </c>
      <c r="F51" s="361" t="s">
        <v>553</v>
      </c>
      <c r="G51" s="361" t="s">
        <v>624</v>
      </c>
      <c r="H51" s="361" t="s">
        <v>438</v>
      </c>
      <c r="I51" s="361" t="s">
        <v>625</v>
      </c>
      <c r="J51" s="361" t="s">
        <v>626</v>
      </c>
      <c r="K51" s="361" t="s">
        <v>627</v>
      </c>
      <c r="L51" s="362">
        <v>132.34</v>
      </c>
      <c r="M51" s="362">
        <v>132.34</v>
      </c>
      <c r="N51" s="361">
        <v>1</v>
      </c>
      <c r="O51" s="426">
        <v>0.5</v>
      </c>
      <c r="P51" s="362">
        <v>132.34</v>
      </c>
      <c r="Q51" s="408">
        <v>1</v>
      </c>
      <c r="R51" s="361">
        <v>1</v>
      </c>
      <c r="S51" s="408">
        <v>1</v>
      </c>
      <c r="T51" s="426">
        <v>0.5</v>
      </c>
      <c r="U51" s="409">
        <v>1</v>
      </c>
    </row>
    <row r="52" spans="1:21" ht="14.4" customHeight="1" x14ac:dyDescent="0.3">
      <c r="A52" s="360">
        <v>35</v>
      </c>
      <c r="B52" s="361" t="s">
        <v>439</v>
      </c>
      <c r="C52" s="361">
        <v>89301356</v>
      </c>
      <c r="D52" s="424" t="s">
        <v>852</v>
      </c>
      <c r="E52" s="425" t="s">
        <v>559</v>
      </c>
      <c r="F52" s="361" t="s">
        <v>553</v>
      </c>
      <c r="G52" s="361" t="s">
        <v>628</v>
      </c>
      <c r="H52" s="361" t="s">
        <v>438</v>
      </c>
      <c r="I52" s="361" t="s">
        <v>629</v>
      </c>
      <c r="J52" s="361" t="s">
        <v>630</v>
      </c>
      <c r="K52" s="361" t="s">
        <v>631</v>
      </c>
      <c r="L52" s="362">
        <v>0</v>
      </c>
      <c r="M52" s="362">
        <v>0</v>
      </c>
      <c r="N52" s="361">
        <v>2</v>
      </c>
      <c r="O52" s="426">
        <v>1</v>
      </c>
      <c r="P52" s="362">
        <v>0</v>
      </c>
      <c r="Q52" s="408"/>
      <c r="R52" s="361">
        <v>2</v>
      </c>
      <c r="S52" s="408">
        <v>1</v>
      </c>
      <c r="T52" s="426">
        <v>1</v>
      </c>
      <c r="U52" s="409">
        <v>1</v>
      </c>
    </row>
    <row r="53" spans="1:21" ht="14.4" customHeight="1" x14ac:dyDescent="0.3">
      <c r="A53" s="360">
        <v>35</v>
      </c>
      <c r="B53" s="361" t="s">
        <v>439</v>
      </c>
      <c r="C53" s="361">
        <v>89301356</v>
      </c>
      <c r="D53" s="424" t="s">
        <v>852</v>
      </c>
      <c r="E53" s="425" t="s">
        <v>559</v>
      </c>
      <c r="F53" s="361" t="s">
        <v>553</v>
      </c>
      <c r="G53" s="361" t="s">
        <v>700</v>
      </c>
      <c r="H53" s="361" t="s">
        <v>438</v>
      </c>
      <c r="I53" s="361" t="s">
        <v>701</v>
      </c>
      <c r="J53" s="361" t="s">
        <v>702</v>
      </c>
      <c r="K53" s="361" t="s">
        <v>600</v>
      </c>
      <c r="L53" s="362">
        <v>0</v>
      </c>
      <c r="M53" s="362">
        <v>0</v>
      </c>
      <c r="N53" s="361">
        <v>1</v>
      </c>
      <c r="O53" s="426">
        <v>1</v>
      </c>
      <c r="P53" s="362">
        <v>0</v>
      </c>
      <c r="Q53" s="408"/>
      <c r="R53" s="361">
        <v>1</v>
      </c>
      <c r="S53" s="408">
        <v>1</v>
      </c>
      <c r="T53" s="426">
        <v>1</v>
      </c>
      <c r="U53" s="409">
        <v>1</v>
      </c>
    </row>
    <row r="54" spans="1:21" ht="14.4" customHeight="1" x14ac:dyDescent="0.3">
      <c r="A54" s="360">
        <v>35</v>
      </c>
      <c r="B54" s="361" t="s">
        <v>439</v>
      </c>
      <c r="C54" s="361">
        <v>89301356</v>
      </c>
      <c r="D54" s="424" t="s">
        <v>852</v>
      </c>
      <c r="E54" s="425" t="s">
        <v>560</v>
      </c>
      <c r="F54" s="361" t="s">
        <v>553</v>
      </c>
      <c r="G54" s="361" t="s">
        <v>703</v>
      </c>
      <c r="H54" s="361" t="s">
        <v>853</v>
      </c>
      <c r="I54" s="361" t="s">
        <v>704</v>
      </c>
      <c r="J54" s="361" t="s">
        <v>705</v>
      </c>
      <c r="K54" s="361" t="s">
        <v>706</v>
      </c>
      <c r="L54" s="362">
        <v>222.25</v>
      </c>
      <c r="M54" s="362">
        <v>222.25</v>
      </c>
      <c r="N54" s="361">
        <v>1</v>
      </c>
      <c r="O54" s="426">
        <v>1</v>
      </c>
      <c r="P54" s="362">
        <v>222.25</v>
      </c>
      <c r="Q54" s="408">
        <v>1</v>
      </c>
      <c r="R54" s="361">
        <v>1</v>
      </c>
      <c r="S54" s="408">
        <v>1</v>
      </c>
      <c r="T54" s="426">
        <v>1</v>
      </c>
      <c r="U54" s="409">
        <v>1</v>
      </c>
    </row>
    <row r="55" spans="1:21" ht="14.4" customHeight="1" x14ac:dyDescent="0.3">
      <c r="A55" s="360">
        <v>35</v>
      </c>
      <c r="B55" s="361" t="s">
        <v>439</v>
      </c>
      <c r="C55" s="361">
        <v>89301356</v>
      </c>
      <c r="D55" s="424" t="s">
        <v>852</v>
      </c>
      <c r="E55" s="425" t="s">
        <v>560</v>
      </c>
      <c r="F55" s="361" t="s">
        <v>553</v>
      </c>
      <c r="G55" s="361" t="s">
        <v>703</v>
      </c>
      <c r="H55" s="361" t="s">
        <v>853</v>
      </c>
      <c r="I55" s="361" t="s">
        <v>707</v>
      </c>
      <c r="J55" s="361" t="s">
        <v>705</v>
      </c>
      <c r="K55" s="361" t="s">
        <v>708</v>
      </c>
      <c r="L55" s="362">
        <v>0</v>
      </c>
      <c r="M55" s="362">
        <v>0</v>
      </c>
      <c r="N55" s="361">
        <v>1</v>
      </c>
      <c r="O55" s="426">
        <v>1</v>
      </c>
      <c r="P55" s="362"/>
      <c r="Q55" s="408"/>
      <c r="R55" s="361"/>
      <c r="S55" s="408">
        <v>0</v>
      </c>
      <c r="T55" s="426"/>
      <c r="U55" s="409">
        <v>0</v>
      </c>
    </row>
    <row r="56" spans="1:21" ht="14.4" customHeight="1" x14ac:dyDescent="0.3">
      <c r="A56" s="360">
        <v>35</v>
      </c>
      <c r="B56" s="361" t="s">
        <v>439</v>
      </c>
      <c r="C56" s="361">
        <v>89301356</v>
      </c>
      <c r="D56" s="424" t="s">
        <v>852</v>
      </c>
      <c r="E56" s="425" t="s">
        <v>560</v>
      </c>
      <c r="F56" s="361" t="s">
        <v>553</v>
      </c>
      <c r="G56" s="361" t="s">
        <v>709</v>
      </c>
      <c r="H56" s="361" t="s">
        <v>438</v>
      </c>
      <c r="I56" s="361" t="s">
        <v>710</v>
      </c>
      <c r="J56" s="361" t="s">
        <v>711</v>
      </c>
      <c r="K56" s="361" t="s">
        <v>712</v>
      </c>
      <c r="L56" s="362">
        <v>0</v>
      </c>
      <c r="M56" s="362">
        <v>0</v>
      </c>
      <c r="N56" s="361">
        <v>1</v>
      </c>
      <c r="O56" s="426">
        <v>1</v>
      </c>
      <c r="P56" s="362"/>
      <c r="Q56" s="408"/>
      <c r="R56" s="361"/>
      <c r="S56" s="408">
        <v>0</v>
      </c>
      <c r="T56" s="426"/>
      <c r="U56" s="409">
        <v>0</v>
      </c>
    </row>
    <row r="57" spans="1:21" ht="14.4" customHeight="1" x14ac:dyDescent="0.3">
      <c r="A57" s="360">
        <v>35</v>
      </c>
      <c r="B57" s="361" t="s">
        <v>439</v>
      </c>
      <c r="C57" s="361">
        <v>89301356</v>
      </c>
      <c r="D57" s="424" t="s">
        <v>852</v>
      </c>
      <c r="E57" s="425" t="s">
        <v>560</v>
      </c>
      <c r="F57" s="361" t="s">
        <v>553</v>
      </c>
      <c r="G57" s="361" t="s">
        <v>713</v>
      </c>
      <c r="H57" s="361" t="s">
        <v>438</v>
      </c>
      <c r="I57" s="361" t="s">
        <v>714</v>
      </c>
      <c r="J57" s="361" t="s">
        <v>715</v>
      </c>
      <c r="K57" s="361" t="s">
        <v>716</v>
      </c>
      <c r="L57" s="362">
        <v>137.74</v>
      </c>
      <c r="M57" s="362">
        <v>137.74</v>
      </c>
      <c r="N57" s="361">
        <v>1</v>
      </c>
      <c r="O57" s="426">
        <v>1</v>
      </c>
      <c r="P57" s="362">
        <v>137.74</v>
      </c>
      <c r="Q57" s="408">
        <v>1</v>
      </c>
      <c r="R57" s="361">
        <v>1</v>
      </c>
      <c r="S57" s="408">
        <v>1</v>
      </c>
      <c r="T57" s="426">
        <v>1</v>
      </c>
      <c r="U57" s="409">
        <v>1</v>
      </c>
    </row>
    <row r="58" spans="1:21" ht="14.4" customHeight="1" x14ac:dyDescent="0.3">
      <c r="A58" s="360">
        <v>35</v>
      </c>
      <c r="B58" s="361" t="s">
        <v>439</v>
      </c>
      <c r="C58" s="361">
        <v>89301356</v>
      </c>
      <c r="D58" s="424" t="s">
        <v>852</v>
      </c>
      <c r="E58" s="425" t="s">
        <v>560</v>
      </c>
      <c r="F58" s="361" t="s">
        <v>553</v>
      </c>
      <c r="G58" s="361" t="s">
        <v>601</v>
      </c>
      <c r="H58" s="361" t="s">
        <v>438</v>
      </c>
      <c r="I58" s="361" t="s">
        <v>602</v>
      </c>
      <c r="J58" s="361" t="s">
        <v>603</v>
      </c>
      <c r="K58" s="361" t="s">
        <v>604</v>
      </c>
      <c r="L58" s="362">
        <v>31.64</v>
      </c>
      <c r="M58" s="362">
        <v>94.92</v>
      </c>
      <c r="N58" s="361">
        <v>3</v>
      </c>
      <c r="O58" s="426">
        <v>2</v>
      </c>
      <c r="P58" s="362">
        <v>94.92</v>
      </c>
      <c r="Q58" s="408">
        <v>1</v>
      </c>
      <c r="R58" s="361">
        <v>3</v>
      </c>
      <c r="S58" s="408">
        <v>1</v>
      </c>
      <c r="T58" s="426">
        <v>2</v>
      </c>
      <c r="U58" s="409">
        <v>1</v>
      </c>
    </row>
    <row r="59" spans="1:21" ht="14.4" customHeight="1" x14ac:dyDescent="0.3">
      <c r="A59" s="360">
        <v>35</v>
      </c>
      <c r="B59" s="361" t="s">
        <v>439</v>
      </c>
      <c r="C59" s="361">
        <v>89301356</v>
      </c>
      <c r="D59" s="424" t="s">
        <v>852</v>
      </c>
      <c r="E59" s="425" t="s">
        <v>560</v>
      </c>
      <c r="F59" s="361" t="s">
        <v>553</v>
      </c>
      <c r="G59" s="361" t="s">
        <v>696</v>
      </c>
      <c r="H59" s="361" t="s">
        <v>853</v>
      </c>
      <c r="I59" s="361" t="s">
        <v>717</v>
      </c>
      <c r="J59" s="361" t="s">
        <v>718</v>
      </c>
      <c r="K59" s="361" t="s">
        <v>719</v>
      </c>
      <c r="L59" s="362">
        <v>399.92</v>
      </c>
      <c r="M59" s="362">
        <v>399.92</v>
      </c>
      <c r="N59" s="361">
        <v>1</v>
      </c>
      <c r="O59" s="426">
        <v>0.5</v>
      </c>
      <c r="P59" s="362"/>
      <c r="Q59" s="408">
        <v>0</v>
      </c>
      <c r="R59" s="361"/>
      <c r="S59" s="408">
        <v>0</v>
      </c>
      <c r="T59" s="426"/>
      <c r="U59" s="409">
        <v>0</v>
      </c>
    </row>
    <row r="60" spans="1:21" ht="14.4" customHeight="1" x14ac:dyDescent="0.3">
      <c r="A60" s="360">
        <v>35</v>
      </c>
      <c r="B60" s="361" t="s">
        <v>439</v>
      </c>
      <c r="C60" s="361">
        <v>89301356</v>
      </c>
      <c r="D60" s="424" t="s">
        <v>852</v>
      </c>
      <c r="E60" s="425" t="s">
        <v>560</v>
      </c>
      <c r="F60" s="361" t="s">
        <v>553</v>
      </c>
      <c r="G60" s="361" t="s">
        <v>696</v>
      </c>
      <c r="H60" s="361" t="s">
        <v>853</v>
      </c>
      <c r="I60" s="361" t="s">
        <v>720</v>
      </c>
      <c r="J60" s="361" t="s">
        <v>721</v>
      </c>
      <c r="K60" s="361" t="s">
        <v>722</v>
      </c>
      <c r="L60" s="362">
        <v>152.62</v>
      </c>
      <c r="M60" s="362">
        <v>152.62</v>
      </c>
      <c r="N60" s="361">
        <v>1</v>
      </c>
      <c r="O60" s="426">
        <v>1</v>
      </c>
      <c r="P60" s="362"/>
      <c r="Q60" s="408">
        <v>0</v>
      </c>
      <c r="R60" s="361"/>
      <c r="S60" s="408">
        <v>0</v>
      </c>
      <c r="T60" s="426"/>
      <c r="U60" s="409">
        <v>0</v>
      </c>
    </row>
    <row r="61" spans="1:21" ht="14.4" customHeight="1" x14ac:dyDescent="0.3">
      <c r="A61" s="360">
        <v>35</v>
      </c>
      <c r="B61" s="361" t="s">
        <v>439</v>
      </c>
      <c r="C61" s="361">
        <v>89301356</v>
      </c>
      <c r="D61" s="424" t="s">
        <v>852</v>
      </c>
      <c r="E61" s="425" t="s">
        <v>560</v>
      </c>
      <c r="F61" s="361" t="s">
        <v>553</v>
      </c>
      <c r="G61" s="361" t="s">
        <v>696</v>
      </c>
      <c r="H61" s="361" t="s">
        <v>853</v>
      </c>
      <c r="I61" s="361" t="s">
        <v>723</v>
      </c>
      <c r="J61" s="361" t="s">
        <v>724</v>
      </c>
      <c r="K61" s="361" t="s">
        <v>725</v>
      </c>
      <c r="L61" s="362">
        <v>142.83000000000001</v>
      </c>
      <c r="M61" s="362">
        <v>142.83000000000001</v>
      </c>
      <c r="N61" s="361">
        <v>1</v>
      </c>
      <c r="O61" s="426">
        <v>1</v>
      </c>
      <c r="P61" s="362"/>
      <c r="Q61" s="408">
        <v>0</v>
      </c>
      <c r="R61" s="361"/>
      <c r="S61" s="408">
        <v>0</v>
      </c>
      <c r="T61" s="426"/>
      <c r="U61" s="409">
        <v>0</v>
      </c>
    </row>
    <row r="62" spans="1:21" ht="14.4" customHeight="1" x14ac:dyDescent="0.3">
      <c r="A62" s="360">
        <v>35</v>
      </c>
      <c r="B62" s="361" t="s">
        <v>439</v>
      </c>
      <c r="C62" s="361">
        <v>89301356</v>
      </c>
      <c r="D62" s="424" t="s">
        <v>852</v>
      </c>
      <c r="E62" s="425" t="s">
        <v>560</v>
      </c>
      <c r="F62" s="361" t="s">
        <v>553</v>
      </c>
      <c r="G62" s="361" t="s">
        <v>609</v>
      </c>
      <c r="H62" s="361" t="s">
        <v>438</v>
      </c>
      <c r="I62" s="361" t="s">
        <v>610</v>
      </c>
      <c r="J62" s="361" t="s">
        <v>611</v>
      </c>
      <c r="K62" s="361" t="s">
        <v>612</v>
      </c>
      <c r="L62" s="362">
        <v>35.71</v>
      </c>
      <c r="M62" s="362">
        <v>35.71</v>
      </c>
      <c r="N62" s="361">
        <v>1</v>
      </c>
      <c r="O62" s="426">
        <v>0.5</v>
      </c>
      <c r="P62" s="362"/>
      <c r="Q62" s="408">
        <v>0</v>
      </c>
      <c r="R62" s="361"/>
      <c r="S62" s="408">
        <v>0</v>
      </c>
      <c r="T62" s="426"/>
      <c r="U62" s="409">
        <v>0</v>
      </c>
    </row>
    <row r="63" spans="1:21" ht="14.4" customHeight="1" x14ac:dyDescent="0.3">
      <c r="A63" s="360">
        <v>35</v>
      </c>
      <c r="B63" s="361" t="s">
        <v>439</v>
      </c>
      <c r="C63" s="361">
        <v>89301356</v>
      </c>
      <c r="D63" s="424" t="s">
        <v>852</v>
      </c>
      <c r="E63" s="425" t="s">
        <v>560</v>
      </c>
      <c r="F63" s="361" t="s">
        <v>553</v>
      </c>
      <c r="G63" s="361" t="s">
        <v>726</v>
      </c>
      <c r="H63" s="361" t="s">
        <v>438</v>
      </c>
      <c r="I63" s="361" t="s">
        <v>727</v>
      </c>
      <c r="J63" s="361" t="s">
        <v>728</v>
      </c>
      <c r="K63" s="361" t="s">
        <v>729</v>
      </c>
      <c r="L63" s="362">
        <v>38.65</v>
      </c>
      <c r="M63" s="362">
        <v>38.65</v>
      </c>
      <c r="N63" s="361">
        <v>1</v>
      </c>
      <c r="O63" s="426">
        <v>1</v>
      </c>
      <c r="P63" s="362">
        <v>38.65</v>
      </c>
      <c r="Q63" s="408">
        <v>1</v>
      </c>
      <c r="R63" s="361">
        <v>1</v>
      </c>
      <c r="S63" s="408">
        <v>1</v>
      </c>
      <c r="T63" s="426">
        <v>1</v>
      </c>
      <c r="U63" s="409">
        <v>1</v>
      </c>
    </row>
    <row r="64" spans="1:21" ht="14.4" customHeight="1" x14ac:dyDescent="0.3">
      <c r="A64" s="360">
        <v>35</v>
      </c>
      <c r="B64" s="361" t="s">
        <v>439</v>
      </c>
      <c r="C64" s="361">
        <v>89301356</v>
      </c>
      <c r="D64" s="424" t="s">
        <v>852</v>
      </c>
      <c r="E64" s="425" t="s">
        <v>560</v>
      </c>
      <c r="F64" s="361" t="s">
        <v>553</v>
      </c>
      <c r="G64" s="361" t="s">
        <v>730</v>
      </c>
      <c r="H64" s="361" t="s">
        <v>438</v>
      </c>
      <c r="I64" s="361" t="s">
        <v>731</v>
      </c>
      <c r="J64" s="361" t="s">
        <v>732</v>
      </c>
      <c r="K64" s="361" t="s">
        <v>733</v>
      </c>
      <c r="L64" s="362">
        <v>136.58000000000001</v>
      </c>
      <c r="M64" s="362">
        <v>273.16000000000003</v>
      </c>
      <c r="N64" s="361">
        <v>2</v>
      </c>
      <c r="O64" s="426">
        <v>1.5</v>
      </c>
      <c r="P64" s="362">
        <v>136.58000000000001</v>
      </c>
      <c r="Q64" s="408">
        <v>0.5</v>
      </c>
      <c r="R64" s="361">
        <v>1</v>
      </c>
      <c r="S64" s="408">
        <v>0.5</v>
      </c>
      <c r="T64" s="426">
        <v>0.5</v>
      </c>
      <c r="U64" s="409">
        <v>0.33333333333333331</v>
      </c>
    </row>
    <row r="65" spans="1:21" ht="14.4" customHeight="1" x14ac:dyDescent="0.3">
      <c r="A65" s="360">
        <v>35</v>
      </c>
      <c r="B65" s="361" t="s">
        <v>439</v>
      </c>
      <c r="C65" s="361">
        <v>89301356</v>
      </c>
      <c r="D65" s="424" t="s">
        <v>852</v>
      </c>
      <c r="E65" s="425" t="s">
        <v>560</v>
      </c>
      <c r="F65" s="361" t="s">
        <v>553</v>
      </c>
      <c r="G65" s="361" t="s">
        <v>734</v>
      </c>
      <c r="H65" s="361" t="s">
        <v>853</v>
      </c>
      <c r="I65" s="361" t="s">
        <v>735</v>
      </c>
      <c r="J65" s="361" t="s">
        <v>736</v>
      </c>
      <c r="K65" s="361" t="s">
        <v>737</v>
      </c>
      <c r="L65" s="362">
        <v>96.63</v>
      </c>
      <c r="M65" s="362">
        <v>193.26</v>
      </c>
      <c r="N65" s="361">
        <v>2</v>
      </c>
      <c r="O65" s="426">
        <v>1</v>
      </c>
      <c r="P65" s="362">
        <v>96.63</v>
      </c>
      <c r="Q65" s="408">
        <v>0.5</v>
      </c>
      <c r="R65" s="361">
        <v>1</v>
      </c>
      <c r="S65" s="408">
        <v>0.5</v>
      </c>
      <c r="T65" s="426">
        <v>0.5</v>
      </c>
      <c r="U65" s="409">
        <v>0.5</v>
      </c>
    </row>
    <row r="66" spans="1:21" ht="14.4" customHeight="1" x14ac:dyDescent="0.3">
      <c r="A66" s="360">
        <v>35</v>
      </c>
      <c r="B66" s="361" t="s">
        <v>439</v>
      </c>
      <c r="C66" s="361">
        <v>89301356</v>
      </c>
      <c r="D66" s="424" t="s">
        <v>852</v>
      </c>
      <c r="E66" s="425" t="s">
        <v>560</v>
      </c>
      <c r="F66" s="361" t="s">
        <v>553</v>
      </c>
      <c r="G66" s="361" t="s">
        <v>664</v>
      </c>
      <c r="H66" s="361" t="s">
        <v>438</v>
      </c>
      <c r="I66" s="361" t="s">
        <v>465</v>
      </c>
      <c r="J66" s="361" t="s">
        <v>466</v>
      </c>
      <c r="K66" s="361" t="s">
        <v>467</v>
      </c>
      <c r="L66" s="362">
        <v>56.69</v>
      </c>
      <c r="M66" s="362">
        <v>113.38</v>
      </c>
      <c r="N66" s="361">
        <v>2</v>
      </c>
      <c r="O66" s="426">
        <v>0.5</v>
      </c>
      <c r="P66" s="362">
        <v>113.38</v>
      </c>
      <c r="Q66" s="408">
        <v>1</v>
      </c>
      <c r="R66" s="361">
        <v>2</v>
      </c>
      <c r="S66" s="408">
        <v>1</v>
      </c>
      <c r="T66" s="426">
        <v>0.5</v>
      </c>
      <c r="U66" s="409">
        <v>1</v>
      </c>
    </row>
    <row r="67" spans="1:21" ht="14.4" customHeight="1" x14ac:dyDescent="0.3">
      <c r="A67" s="360">
        <v>35</v>
      </c>
      <c r="B67" s="361" t="s">
        <v>439</v>
      </c>
      <c r="C67" s="361">
        <v>89301356</v>
      </c>
      <c r="D67" s="424" t="s">
        <v>852</v>
      </c>
      <c r="E67" s="425" t="s">
        <v>560</v>
      </c>
      <c r="F67" s="361" t="s">
        <v>553</v>
      </c>
      <c r="G67" s="361" t="s">
        <v>738</v>
      </c>
      <c r="H67" s="361" t="s">
        <v>438</v>
      </c>
      <c r="I67" s="361" t="s">
        <v>739</v>
      </c>
      <c r="J67" s="361" t="s">
        <v>740</v>
      </c>
      <c r="K67" s="361" t="s">
        <v>741</v>
      </c>
      <c r="L67" s="362">
        <v>0</v>
      </c>
      <c r="M67" s="362">
        <v>0</v>
      </c>
      <c r="N67" s="361">
        <v>2</v>
      </c>
      <c r="O67" s="426">
        <v>0.5</v>
      </c>
      <c r="P67" s="362"/>
      <c r="Q67" s="408"/>
      <c r="R67" s="361"/>
      <c r="S67" s="408">
        <v>0</v>
      </c>
      <c r="T67" s="426"/>
      <c r="U67" s="409">
        <v>0</v>
      </c>
    </row>
    <row r="68" spans="1:21" ht="14.4" customHeight="1" x14ac:dyDescent="0.3">
      <c r="A68" s="360">
        <v>35</v>
      </c>
      <c r="B68" s="361" t="s">
        <v>439</v>
      </c>
      <c r="C68" s="361">
        <v>89301356</v>
      </c>
      <c r="D68" s="424" t="s">
        <v>852</v>
      </c>
      <c r="E68" s="425" t="s">
        <v>560</v>
      </c>
      <c r="F68" s="361" t="s">
        <v>553</v>
      </c>
      <c r="G68" s="361" t="s">
        <v>742</v>
      </c>
      <c r="H68" s="361" t="s">
        <v>438</v>
      </c>
      <c r="I68" s="361" t="s">
        <v>743</v>
      </c>
      <c r="J68" s="361" t="s">
        <v>744</v>
      </c>
      <c r="K68" s="361" t="s">
        <v>745</v>
      </c>
      <c r="L68" s="362">
        <v>0</v>
      </c>
      <c r="M68" s="362">
        <v>0</v>
      </c>
      <c r="N68" s="361">
        <v>4</v>
      </c>
      <c r="O68" s="426">
        <v>1</v>
      </c>
      <c r="P68" s="362">
        <v>0</v>
      </c>
      <c r="Q68" s="408"/>
      <c r="R68" s="361">
        <v>4</v>
      </c>
      <c r="S68" s="408">
        <v>1</v>
      </c>
      <c r="T68" s="426">
        <v>1</v>
      </c>
      <c r="U68" s="409">
        <v>1</v>
      </c>
    </row>
    <row r="69" spans="1:21" ht="14.4" customHeight="1" x14ac:dyDescent="0.3">
      <c r="A69" s="360">
        <v>35</v>
      </c>
      <c r="B69" s="361" t="s">
        <v>439</v>
      </c>
      <c r="C69" s="361">
        <v>89301356</v>
      </c>
      <c r="D69" s="424" t="s">
        <v>852</v>
      </c>
      <c r="E69" s="425" t="s">
        <v>560</v>
      </c>
      <c r="F69" s="361" t="s">
        <v>553</v>
      </c>
      <c r="G69" s="361" t="s">
        <v>676</v>
      </c>
      <c r="H69" s="361" t="s">
        <v>438</v>
      </c>
      <c r="I69" s="361" t="s">
        <v>677</v>
      </c>
      <c r="J69" s="361" t="s">
        <v>678</v>
      </c>
      <c r="K69" s="361" t="s">
        <v>679</v>
      </c>
      <c r="L69" s="362">
        <v>38.99</v>
      </c>
      <c r="M69" s="362">
        <v>38.99</v>
      </c>
      <c r="N69" s="361">
        <v>1</v>
      </c>
      <c r="O69" s="426">
        <v>1</v>
      </c>
      <c r="P69" s="362">
        <v>38.99</v>
      </c>
      <c r="Q69" s="408">
        <v>1</v>
      </c>
      <c r="R69" s="361">
        <v>1</v>
      </c>
      <c r="S69" s="408">
        <v>1</v>
      </c>
      <c r="T69" s="426">
        <v>1</v>
      </c>
      <c r="U69" s="409">
        <v>1</v>
      </c>
    </row>
    <row r="70" spans="1:21" ht="14.4" customHeight="1" x14ac:dyDescent="0.3">
      <c r="A70" s="360">
        <v>35</v>
      </c>
      <c r="B70" s="361" t="s">
        <v>439</v>
      </c>
      <c r="C70" s="361">
        <v>89301356</v>
      </c>
      <c r="D70" s="424" t="s">
        <v>852</v>
      </c>
      <c r="E70" s="425" t="s">
        <v>560</v>
      </c>
      <c r="F70" s="361" t="s">
        <v>553</v>
      </c>
      <c r="G70" s="361" t="s">
        <v>746</v>
      </c>
      <c r="H70" s="361" t="s">
        <v>438</v>
      </c>
      <c r="I70" s="361" t="s">
        <v>747</v>
      </c>
      <c r="J70" s="361" t="s">
        <v>748</v>
      </c>
      <c r="K70" s="361" t="s">
        <v>749</v>
      </c>
      <c r="L70" s="362">
        <v>85.49</v>
      </c>
      <c r="M70" s="362">
        <v>85.49</v>
      </c>
      <c r="N70" s="361">
        <v>1</v>
      </c>
      <c r="O70" s="426">
        <v>1</v>
      </c>
      <c r="P70" s="362">
        <v>85.49</v>
      </c>
      <c r="Q70" s="408">
        <v>1</v>
      </c>
      <c r="R70" s="361">
        <v>1</v>
      </c>
      <c r="S70" s="408">
        <v>1</v>
      </c>
      <c r="T70" s="426">
        <v>1</v>
      </c>
      <c r="U70" s="409">
        <v>1</v>
      </c>
    </row>
    <row r="71" spans="1:21" ht="14.4" customHeight="1" x14ac:dyDescent="0.3">
      <c r="A71" s="360">
        <v>35</v>
      </c>
      <c r="B71" s="361" t="s">
        <v>439</v>
      </c>
      <c r="C71" s="361">
        <v>89301356</v>
      </c>
      <c r="D71" s="424" t="s">
        <v>852</v>
      </c>
      <c r="E71" s="425" t="s">
        <v>560</v>
      </c>
      <c r="F71" s="361" t="s">
        <v>553</v>
      </c>
      <c r="G71" s="361" t="s">
        <v>680</v>
      </c>
      <c r="H71" s="361" t="s">
        <v>438</v>
      </c>
      <c r="I71" s="361" t="s">
        <v>750</v>
      </c>
      <c r="J71" s="361" t="s">
        <v>751</v>
      </c>
      <c r="K71" s="361" t="s">
        <v>683</v>
      </c>
      <c r="L71" s="362">
        <v>0</v>
      </c>
      <c r="M71" s="362">
        <v>0</v>
      </c>
      <c r="N71" s="361">
        <v>1</v>
      </c>
      <c r="O71" s="426">
        <v>0.5</v>
      </c>
      <c r="P71" s="362">
        <v>0</v>
      </c>
      <c r="Q71" s="408"/>
      <c r="R71" s="361">
        <v>1</v>
      </c>
      <c r="S71" s="408">
        <v>1</v>
      </c>
      <c r="T71" s="426">
        <v>0.5</v>
      </c>
      <c r="U71" s="409">
        <v>1</v>
      </c>
    </row>
    <row r="72" spans="1:21" ht="14.4" customHeight="1" x14ac:dyDescent="0.3">
      <c r="A72" s="360">
        <v>35</v>
      </c>
      <c r="B72" s="361" t="s">
        <v>439</v>
      </c>
      <c r="C72" s="361">
        <v>89301356</v>
      </c>
      <c r="D72" s="424" t="s">
        <v>852</v>
      </c>
      <c r="E72" s="425" t="s">
        <v>561</v>
      </c>
      <c r="F72" s="361" t="s">
        <v>553</v>
      </c>
      <c r="G72" s="361" t="s">
        <v>752</v>
      </c>
      <c r="H72" s="361" t="s">
        <v>853</v>
      </c>
      <c r="I72" s="361" t="s">
        <v>753</v>
      </c>
      <c r="J72" s="361" t="s">
        <v>754</v>
      </c>
      <c r="K72" s="361" t="s">
        <v>755</v>
      </c>
      <c r="L72" s="362">
        <v>89.6</v>
      </c>
      <c r="M72" s="362">
        <v>89.6</v>
      </c>
      <c r="N72" s="361">
        <v>1</v>
      </c>
      <c r="O72" s="426">
        <v>0.5</v>
      </c>
      <c r="P72" s="362">
        <v>89.6</v>
      </c>
      <c r="Q72" s="408">
        <v>1</v>
      </c>
      <c r="R72" s="361">
        <v>1</v>
      </c>
      <c r="S72" s="408">
        <v>1</v>
      </c>
      <c r="T72" s="426">
        <v>0.5</v>
      </c>
      <c r="U72" s="409">
        <v>1</v>
      </c>
    </row>
    <row r="73" spans="1:21" ht="14.4" customHeight="1" x14ac:dyDescent="0.3">
      <c r="A73" s="360">
        <v>35</v>
      </c>
      <c r="B73" s="361" t="s">
        <v>439</v>
      </c>
      <c r="C73" s="361">
        <v>89301356</v>
      </c>
      <c r="D73" s="424" t="s">
        <v>852</v>
      </c>
      <c r="E73" s="425" t="s">
        <v>561</v>
      </c>
      <c r="F73" s="361" t="s">
        <v>553</v>
      </c>
      <c r="G73" s="361" t="s">
        <v>756</v>
      </c>
      <c r="H73" s="361" t="s">
        <v>853</v>
      </c>
      <c r="I73" s="361" t="s">
        <v>757</v>
      </c>
      <c r="J73" s="361" t="s">
        <v>758</v>
      </c>
      <c r="K73" s="361" t="s">
        <v>759</v>
      </c>
      <c r="L73" s="362">
        <v>137.6</v>
      </c>
      <c r="M73" s="362">
        <v>275.2</v>
      </c>
      <c r="N73" s="361">
        <v>2</v>
      </c>
      <c r="O73" s="426">
        <v>0.5</v>
      </c>
      <c r="P73" s="362">
        <v>275.2</v>
      </c>
      <c r="Q73" s="408">
        <v>1</v>
      </c>
      <c r="R73" s="361">
        <v>2</v>
      </c>
      <c r="S73" s="408">
        <v>1</v>
      </c>
      <c r="T73" s="426">
        <v>0.5</v>
      </c>
      <c r="U73" s="409">
        <v>1</v>
      </c>
    </row>
    <row r="74" spans="1:21" ht="14.4" customHeight="1" x14ac:dyDescent="0.3">
      <c r="A74" s="360">
        <v>35</v>
      </c>
      <c r="B74" s="361" t="s">
        <v>439</v>
      </c>
      <c r="C74" s="361">
        <v>89301356</v>
      </c>
      <c r="D74" s="424" t="s">
        <v>852</v>
      </c>
      <c r="E74" s="425" t="s">
        <v>561</v>
      </c>
      <c r="F74" s="361" t="s">
        <v>553</v>
      </c>
      <c r="G74" s="361" t="s">
        <v>756</v>
      </c>
      <c r="H74" s="361" t="s">
        <v>438</v>
      </c>
      <c r="I74" s="361" t="s">
        <v>760</v>
      </c>
      <c r="J74" s="361" t="s">
        <v>758</v>
      </c>
      <c r="K74" s="361" t="s">
        <v>761</v>
      </c>
      <c r="L74" s="362">
        <v>0</v>
      </c>
      <c r="M74" s="362">
        <v>0</v>
      </c>
      <c r="N74" s="361">
        <v>2</v>
      </c>
      <c r="O74" s="426">
        <v>0.5</v>
      </c>
      <c r="P74" s="362">
        <v>0</v>
      </c>
      <c r="Q74" s="408"/>
      <c r="R74" s="361">
        <v>2</v>
      </c>
      <c r="S74" s="408">
        <v>1</v>
      </c>
      <c r="T74" s="426">
        <v>0.5</v>
      </c>
      <c r="U74" s="409">
        <v>1</v>
      </c>
    </row>
    <row r="75" spans="1:21" ht="14.4" customHeight="1" x14ac:dyDescent="0.3">
      <c r="A75" s="360">
        <v>35</v>
      </c>
      <c r="B75" s="361" t="s">
        <v>439</v>
      </c>
      <c r="C75" s="361">
        <v>89301356</v>
      </c>
      <c r="D75" s="424" t="s">
        <v>852</v>
      </c>
      <c r="E75" s="425" t="s">
        <v>561</v>
      </c>
      <c r="F75" s="361" t="s">
        <v>553</v>
      </c>
      <c r="G75" s="361" t="s">
        <v>762</v>
      </c>
      <c r="H75" s="361" t="s">
        <v>853</v>
      </c>
      <c r="I75" s="361" t="s">
        <v>763</v>
      </c>
      <c r="J75" s="361" t="s">
        <v>764</v>
      </c>
      <c r="K75" s="361" t="s">
        <v>765</v>
      </c>
      <c r="L75" s="362">
        <v>44.89</v>
      </c>
      <c r="M75" s="362">
        <v>89.78</v>
      </c>
      <c r="N75" s="361">
        <v>2</v>
      </c>
      <c r="O75" s="426">
        <v>1.5</v>
      </c>
      <c r="P75" s="362">
        <v>89.78</v>
      </c>
      <c r="Q75" s="408">
        <v>1</v>
      </c>
      <c r="R75" s="361">
        <v>2</v>
      </c>
      <c r="S75" s="408">
        <v>1</v>
      </c>
      <c r="T75" s="426">
        <v>1.5</v>
      </c>
      <c r="U75" s="409">
        <v>1</v>
      </c>
    </row>
    <row r="76" spans="1:21" ht="14.4" customHeight="1" x14ac:dyDescent="0.3">
      <c r="A76" s="360">
        <v>35</v>
      </c>
      <c r="B76" s="361" t="s">
        <v>439</v>
      </c>
      <c r="C76" s="361">
        <v>89301356</v>
      </c>
      <c r="D76" s="424" t="s">
        <v>852</v>
      </c>
      <c r="E76" s="425" t="s">
        <v>561</v>
      </c>
      <c r="F76" s="361" t="s">
        <v>553</v>
      </c>
      <c r="G76" s="361" t="s">
        <v>766</v>
      </c>
      <c r="H76" s="361" t="s">
        <v>438</v>
      </c>
      <c r="I76" s="361" t="s">
        <v>767</v>
      </c>
      <c r="J76" s="361" t="s">
        <v>768</v>
      </c>
      <c r="K76" s="361" t="s">
        <v>769</v>
      </c>
      <c r="L76" s="362">
        <v>0</v>
      </c>
      <c r="M76" s="362">
        <v>0</v>
      </c>
      <c r="N76" s="361">
        <v>4</v>
      </c>
      <c r="O76" s="426">
        <v>1.5</v>
      </c>
      <c r="P76" s="362">
        <v>0</v>
      </c>
      <c r="Q76" s="408"/>
      <c r="R76" s="361">
        <v>4</v>
      </c>
      <c r="S76" s="408">
        <v>1</v>
      </c>
      <c r="T76" s="426">
        <v>1.5</v>
      </c>
      <c r="U76" s="409">
        <v>1</v>
      </c>
    </row>
    <row r="77" spans="1:21" ht="14.4" customHeight="1" x14ac:dyDescent="0.3">
      <c r="A77" s="360">
        <v>35</v>
      </c>
      <c r="B77" s="361" t="s">
        <v>439</v>
      </c>
      <c r="C77" s="361">
        <v>89301356</v>
      </c>
      <c r="D77" s="424" t="s">
        <v>852</v>
      </c>
      <c r="E77" s="425" t="s">
        <v>561</v>
      </c>
      <c r="F77" s="361" t="s">
        <v>553</v>
      </c>
      <c r="G77" s="361" t="s">
        <v>574</v>
      </c>
      <c r="H77" s="361" t="s">
        <v>438</v>
      </c>
      <c r="I77" s="361" t="s">
        <v>770</v>
      </c>
      <c r="J77" s="361" t="s">
        <v>771</v>
      </c>
      <c r="K77" s="361" t="s">
        <v>772</v>
      </c>
      <c r="L77" s="362">
        <v>0</v>
      </c>
      <c r="M77" s="362">
        <v>0</v>
      </c>
      <c r="N77" s="361">
        <v>1</v>
      </c>
      <c r="O77" s="426">
        <v>1</v>
      </c>
      <c r="P77" s="362">
        <v>0</v>
      </c>
      <c r="Q77" s="408"/>
      <c r="R77" s="361">
        <v>1</v>
      </c>
      <c r="S77" s="408">
        <v>1</v>
      </c>
      <c r="T77" s="426">
        <v>1</v>
      </c>
      <c r="U77" s="409">
        <v>1</v>
      </c>
    </row>
    <row r="78" spans="1:21" ht="14.4" customHeight="1" x14ac:dyDescent="0.3">
      <c r="A78" s="360">
        <v>35</v>
      </c>
      <c r="B78" s="361" t="s">
        <v>439</v>
      </c>
      <c r="C78" s="361">
        <v>89301356</v>
      </c>
      <c r="D78" s="424" t="s">
        <v>852</v>
      </c>
      <c r="E78" s="425" t="s">
        <v>561</v>
      </c>
      <c r="F78" s="361" t="s">
        <v>553</v>
      </c>
      <c r="G78" s="361" t="s">
        <v>578</v>
      </c>
      <c r="H78" s="361" t="s">
        <v>853</v>
      </c>
      <c r="I78" s="361" t="s">
        <v>773</v>
      </c>
      <c r="J78" s="361" t="s">
        <v>580</v>
      </c>
      <c r="K78" s="361" t="s">
        <v>774</v>
      </c>
      <c r="L78" s="362">
        <v>137.74</v>
      </c>
      <c r="M78" s="362">
        <v>137.74</v>
      </c>
      <c r="N78" s="361">
        <v>1</v>
      </c>
      <c r="O78" s="426">
        <v>1</v>
      </c>
      <c r="P78" s="362">
        <v>137.74</v>
      </c>
      <c r="Q78" s="408">
        <v>1</v>
      </c>
      <c r="R78" s="361">
        <v>1</v>
      </c>
      <c r="S78" s="408">
        <v>1</v>
      </c>
      <c r="T78" s="426">
        <v>1</v>
      </c>
      <c r="U78" s="409">
        <v>1</v>
      </c>
    </row>
    <row r="79" spans="1:21" ht="14.4" customHeight="1" x14ac:dyDescent="0.3">
      <c r="A79" s="360">
        <v>35</v>
      </c>
      <c r="B79" s="361" t="s">
        <v>439</v>
      </c>
      <c r="C79" s="361">
        <v>89301356</v>
      </c>
      <c r="D79" s="424" t="s">
        <v>852</v>
      </c>
      <c r="E79" s="425" t="s">
        <v>561</v>
      </c>
      <c r="F79" s="361" t="s">
        <v>553</v>
      </c>
      <c r="G79" s="361" t="s">
        <v>775</v>
      </c>
      <c r="H79" s="361" t="s">
        <v>853</v>
      </c>
      <c r="I79" s="361" t="s">
        <v>776</v>
      </c>
      <c r="J79" s="361" t="s">
        <v>777</v>
      </c>
      <c r="K79" s="361" t="s">
        <v>778</v>
      </c>
      <c r="L79" s="362">
        <v>2118.4299999999998</v>
      </c>
      <c r="M79" s="362">
        <v>6355.2899999999991</v>
      </c>
      <c r="N79" s="361">
        <v>3</v>
      </c>
      <c r="O79" s="426">
        <v>0.5</v>
      </c>
      <c r="P79" s="362">
        <v>6355.2899999999991</v>
      </c>
      <c r="Q79" s="408">
        <v>1</v>
      </c>
      <c r="R79" s="361">
        <v>3</v>
      </c>
      <c r="S79" s="408">
        <v>1</v>
      </c>
      <c r="T79" s="426">
        <v>0.5</v>
      </c>
      <c r="U79" s="409">
        <v>1</v>
      </c>
    </row>
    <row r="80" spans="1:21" ht="14.4" customHeight="1" x14ac:dyDescent="0.3">
      <c r="A80" s="360">
        <v>35</v>
      </c>
      <c r="B80" s="361" t="s">
        <v>439</v>
      </c>
      <c r="C80" s="361">
        <v>89301356</v>
      </c>
      <c r="D80" s="424" t="s">
        <v>852</v>
      </c>
      <c r="E80" s="425" t="s">
        <v>561</v>
      </c>
      <c r="F80" s="361" t="s">
        <v>553</v>
      </c>
      <c r="G80" s="361" t="s">
        <v>588</v>
      </c>
      <c r="H80" s="361" t="s">
        <v>438</v>
      </c>
      <c r="I80" s="361" t="s">
        <v>779</v>
      </c>
      <c r="J80" s="361" t="s">
        <v>590</v>
      </c>
      <c r="K80" s="361" t="s">
        <v>591</v>
      </c>
      <c r="L80" s="362">
        <v>115.3</v>
      </c>
      <c r="M80" s="362">
        <v>230.6</v>
      </c>
      <c r="N80" s="361">
        <v>2</v>
      </c>
      <c r="O80" s="426">
        <v>1</v>
      </c>
      <c r="P80" s="362"/>
      <c r="Q80" s="408">
        <v>0</v>
      </c>
      <c r="R80" s="361"/>
      <c r="S80" s="408">
        <v>0</v>
      </c>
      <c r="T80" s="426"/>
      <c r="U80" s="409">
        <v>0</v>
      </c>
    </row>
    <row r="81" spans="1:21" ht="14.4" customHeight="1" x14ac:dyDescent="0.3">
      <c r="A81" s="360">
        <v>35</v>
      </c>
      <c r="B81" s="361" t="s">
        <v>439</v>
      </c>
      <c r="C81" s="361">
        <v>89301356</v>
      </c>
      <c r="D81" s="424" t="s">
        <v>852</v>
      </c>
      <c r="E81" s="425" t="s">
        <v>561</v>
      </c>
      <c r="F81" s="361" t="s">
        <v>553</v>
      </c>
      <c r="G81" s="361" t="s">
        <v>588</v>
      </c>
      <c r="H81" s="361" t="s">
        <v>438</v>
      </c>
      <c r="I81" s="361" t="s">
        <v>589</v>
      </c>
      <c r="J81" s="361" t="s">
        <v>590</v>
      </c>
      <c r="K81" s="361" t="s">
        <v>591</v>
      </c>
      <c r="L81" s="362">
        <v>115.3</v>
      </c>
      <c r="M81" s="362">
        <v>691.8</v>
      </c>
      <c r="N81" s="361">
        <v>6</v>
      </c>
      <c r="O81" s="426">
        <v>4</v>
      </c>
      <c r="P81" s="362">
        <v>230.6</v>
      </c>
      <c r="Q81" s="408">
        <v>0.33333333333333337</v>
      </c>
      <c r="R81" s="361">
        <v>2</v>
      </c>
      <c r="S81" s="408">
        <v>0.33333333333333331</v>
      </c>
      <c r="T81" s="426">
        <v>2</v>
      </c>
      <c r="U81" s="409">
        <v>0.5</v>
      </c>
    </row>
    <row r="82" spans="1:21" ht="14.4" customHeight="1" x14ac:dyDescent="0.3">
      <c r="A82" s="360">
        <v>35</v>
      </c>
      <c r="B82" s="361" t="s">
        <v>439</v>
      </c>
      <c r="C82" s="361">
        <v>89301356</v>
      </c>
      <c r="D82" s="424" t="s">
        <v>852</v>
      </c>
      <c r="E82" s="425" t="s">
        <v>561</v>
      </c>
      <c r="F82" s="361" t="s">
        <v>553</v>
      </c>
      <c r="G82" s="361" t="s">
        <v>780</v>
      </c>
      <c r="H82" s="361" t="s">
        <v>438</v>
      </c>
      <c r="I82" s="361" t="s">
        <v>781</v>
      </c>
      <c r="J82" s="361" t="s">
        <v>782</v>
      </c>
      <c r="K82" s="361" t="s">
        <v>783</v>
      </c>
      <c r="L82" s="362">
        <v>0</v>
      </c>
      <c r="M82" s="362">
        <v>0</v>
      </c>
      <c r="N82" s="361">
        <v>2</v>
      </c>
      <c r="O82" s="426">
        <v>1</v>
      </c>
      <c r="P82" s="362">
        <v>0</v>
      </c>
      <c r="Q82" s="408"/>
      <c r="R82" s="361">
        <v>2</v>
      </c>
      <c r="S82" s="408">
        <v>1</v>
      </c>
      <c r="T82" s="426">
        <v>1</v>
      </c>
      <c r="U82" s="409">
        <v>1</v>
      </c>
    </row>
    <row r="83" spans="1:21" ht="14.4" customHeight="1" x14ac:dyDescent="0.3">
      <c r="A83" s="360">
        <v>35</v>
      </c>
      <c r="B83" s="361" t="s">
        <v>439</v>
      </c>
      <c r="C83" s="361">
        <v>89301356</v>
      </c>
      <c r="D83" s="424" t="s">
        <v>852</v>
      </c>
      <c r="E83" s="425" t="s">
        <v>561</v>
      </c>
      <c r="F83" s="361" t="s">
        <v>553</v>
      </c>
      <c r="G83" s="361" t="s">
        <v>696</v>
      </c>
      <c r="H83" s="361" t="s">
        <v>853</v>
      </c>
      <c r="I83" s="361" t="s">
        <v>697</v>
      </c>
      <c r="J83" s="361" t="s">
        <v>698</v>
      </c>
      <c r="K83" s="361" t="s">
        <v>699</v>
      </c>
      <c r="L83" s="362">
        <v>399.92</v>
      </c>
      <c r="M83" s="362">
        <v>399.92</v>
      </c>
      <c r="N83" s="361">
        <v>1</v>
      </c>
      <c r="O83" s="426">
        <v>1</v>
      </c>
      <c r="P83" s="362">
        <v>399.92</v>
      </c>
      <c r="Q83" s="408">
        <v>1</v>
      </c>
      <c r="R83" s="361">
        <v>1</v>
      </c>
      <c r="S83" s="408">
        <v>1</v>
      </c>
      <c r="T83" s="426">
        <v>1</v>
      </c>
      <c r="U83" s="409">
        <v>1</v>
      </c>
    </row>
    <row r="84" spans="1:21" ht="14.4" customHeight="1" x14ac:dyDescent="0.3">
      <c r="A84" s="360">
        <v>35</v>
      </c>
      <c r="B84" s="361" t="s">
        <v>439</v>
      </c>
      <c r="C84" s="361">
        <v>89301356</v>
      </c>
      <c r="D84" s="424"/>
      <c r="E84" s="425" t="s">
        <v>561</v>
      </c>
      <c r="F84" s="361" t="s">
        <v>553</v>
      </c>
      <c r="G84" s="361" t="s">
        <v>784</v>
      </c>
      <c r="H84" s="361"/>
      <c r="I84" s="361" t="s">
        <v>785</v>
      </c>
      <c r="J84" s="361" t="s">
        <v>786</v>
      </c>
      <c r="K84" s="361" t="s">
        <v>787</v>
      </c>
      <c r="L84" s="362">
        <v>0</v>
      </c>
      <c r="M84" s="362">
        <v>0</v>
      </c>
      <c r="N84" s="361">
        <v>5</v>
      </c>
      <c r="O84" s="426">
        <v>5</v>
      </c>
      <c r="P84" s="362">
        <v>0</v>
      </c>
      <c r="Q84" s="408"/>
      <c r="R84" s="361">
        <v>5</v>
      </c>
      <c r="S84" s="408">
        <v>1</v>
      </c>
      <c r="T84" s="426">
        <v>5</v>
      </c>
      <c r="U84" s="409">
        <v>1</v>
      </c>
    </row>
    <row r="85" spans="1:21" ht="14.4" customHeight="1" x14ac:dyDescent="0.3">
      <c r="A85" s="360">
        <v>35</v>
      </c>
      <c r="B85" s="361" t="s">
        <v>439</v>
      </c>
      <c r="C85" s="361">
        <v>89301356</v>
      </c>
      <c r="D85" s="424"/>
      <c r="E85" s="425" t="s">
        <v>561</v>
      </c>
      <c r="F85" s="361" t="s">
        <v>553</v>
      </c>
      <c r="G85" s="361" t="s">
        <v>632</v>
      </c>
      <c r="H85" s="361"/>
      <c r="I85" s="361" t="s">
        <v>639</v>
      </c>
      <c r="J85" s="361" t="s">
        <v>640</v>
      </c>
      <c r="K85" s="361" t="s">
        <v>641</v>
      </c>
      <c r="L85" s="362">
        <v>86.76</v>
      </c>
      <c r="M85" s="362">
        <v>86.76</v>
      </c>
      <c r="N85" s="361">
        <v>1</v>
      </c>
      <c r="O85" s="426">
        <v>1</v>
      </c>
      <c r="P85" s="362">
        <v>86.76</v>
      </c>
      <c r="Q85" s="408">
        <v>1</v>
      </c>
      <c r="R85" s="361">
        <v>1</v>
      </c>
      <c r="S85" s="408">
        <v>1</v>
      </c>
      <c r="T85" s="426">
        <v>1</v>
      </c>
      <c r="U85" s="409">
        <v>1</v>
      </c>
    </row>
    <row r="86" spans="1:21" ht="14.4" customHeight="1" x14ac:dyDescent="0.3">
      <c r="A86" s="360">
        <v>35</v>
      </c>
      <c r="B86" s="361" t="s">
        <v>439</v>
      </c>
      <c r="C86" s="361">
        <v>89301356</v>
      </c>
      <c r="D86" s="424"/>
      <c r="E86" s="425" t="s">
        <v>561</v>
      </c>
      <c r="F86" s="361" t="s">
        <v>553</v>
      </c>
      <c r="G86" s="361" t="s">
        <v>788</v>
      </c>
      <c r="H86" s="361"/>
      <c r="I86" s="361" t="s">
        <v>789</v>
      </c>
      <c r="J86" s="361" t="s">
        <v>790</v>
      </c>
      <c r="K86" s="361" t="s">
        <v>791</v>
      </c>
      <c r="L86" s="362">
        <v>128.84</v>
      </c>
      <c r="M86" s="362">
        <v>128.84</v>
      </c>
      <c r="N86" s="361">
        <v>1</v>
      </c>
      <c r="O86" s="426">
        <v>1</v>
      </c>
      <c r="P86" s="362">
        <v>128.84</v>
      </c>
      <c r="Q86" s="408">
        <v>1</v>
      </c>
      <c r="R86" s="361">
        <v>1</v>
      </c>
      <c r="S86" s="408">
        <v>1</v>
      </c>
      <c r="T86" s="426">
        <v>1</v>
      </c>
      <c r="U86" s="409">
        <v>1</v>
      </c>
    </row>
    <row r="87" spans="1:21" ht="14.4" customHeight="1" x14ac:dyDescent="0.3">
      <c r="A87" s="360">
        <v>35</v>
      </c>
      <c r="B87" s="361" t="s">
        <v>439</v>
      </c>
      <c r="C87" s="361">
        <v>89301356</v>
      </c>
      <c r="D87" s="424"/>
      <c r="E87" s="425" t="s">
        <v>561</v>
      </c>
      <c r="F87" s="361" t="s">
        <v>553</v>
      </c>
      <c r="G87" s="361" t="s">
        <v>792</v>
      </c>
      <c r="H87" s="361"/>
      <c r="I87" s="361" t="s">
        <v>793</v>
      </c>
      <c r="J87" s="361" t="s">
        <v>794</v>
      </c>
      <c r="K87" s="361" t="s">
        <v>795</v>
      </c>
      <c r="L87" s="362">
        <v>441.83</v>
      </c>
      <c r="M87" s="362">
        <v>883.66</v>
      </c>
      <c r="N87" s="361">
        <v>2</v>
      </c>
      <c r="O87" s="426">
        <v>1</v>
      </c>
      <c r="P87" s="362">
        <v>883.66</v>
      </c>
      <c r="Q87" s="408">
        <v>1</v>
      </c>
      <c r="R87" s="361">
        <v>2</v>
      </c>
      <c r="S87" s="408">
        <v>1</v>
      </c>
      <c r="T87" s="426">
        <v>1</v>
      </c>
      <c r="U87" s="409">
        <v>1</v>
      </c>
    </row>
    <row r="88" spans="1:21" ht="14.4" customHeight="1" x14ac:dyDescent="0.3">
      <c r="A88" s="360">
        <v>35</v>
      </c>
      <c r="B88" s="361" t="s">
        <v>439</v>
      </c>
      <c r="C88" s="361">
        <v>89301356</v>
      </c>
      <c r="D88" s="424"/>
      <c r="E88" s="425" t="s">
        <v>561</v>
      </c>
      <c r="F88" s="361" t="s">
        <v>553</v>
      </c>
      <c r="G88" s="361" t="s">
        <v>792</v>
      </c>
      <c r="H88" s="361"/>
      <c r="I88" s="361" t="s">
        <v>793</v>
      </c>
      <c r="J88" s="361" t="s">
        <v>794</v>
      </c>
      <c r="K88" s="361" t="s">
        <v>795</v>
      </c>
      <c r="L88" s="362">
        <v>680.29</v>
      </c>
      <c r="M88" s="362">
        <v>4081.74</v>
      </c>
      <c r="N88" s="361">
        <v>6</v>
      </c>
      <c r="O88" s="426">
        <v>4.5</v>
      </c>
      <c r="P88" s="362">
        <v>4081.74</v>
      </c>
      <c r="Q88" s="408">
        <v>1</v>
      </c>
      <c r="R88" s="361">
        <v>6</v>
      </c>
      <c r="S88" s="408">
        <v>1</v>
      </c>
      <c r="T88" s="426">
        <v>4.5</v>
      </c>
      <c r="U88" s="409">
        <v>1</v>
      </c>
    </row>
    <row r="89" spans="1:21" ht="14.4" customHeight="1" x14ac:dyDescent="0.3">
      <c r="A89" s="360">
        <v>35</v>
      </c>
      <c r="B89" s="361" t="s">
        <v>439</v>
      </c>
      <c r="C89" s="361">
        <v>89301356</v>
      </c>
      <c r="D89" s="424"/>
      <c r="E89" s="425" t="s">
        <v>561</v>
      </c>
      <c r="F89" s="361" t="s">
        <v>553</v>
      </c>
      <c r="G89" s="361" t="s">
        <v>796</v>
      </c>
      <c r="H89" s="361"/>
      <c r="I89" s="361" t="s">
        <v>797</v>
      </c>
      <c r="J89" s="361" t="s">
        <v>798</v>
      </c>
      <c r="K89" s="361" t="s">
        <v>799</v>
      </c>
      <c r="L89" s="362">
        <v>432.98</v>
      </c>
      <c r="M89" s="362">
        <v>432.98</v>
      </c>
      <c r="N89" s="361">
        <v>1</v>
      </c>
      <c r="O89" s="426">
        <v>1</v>
      </c>
      <c r="P89" s="362"/>
      <c r="Q89" s="408">
        <v>0</v>
      </c>
      <c r="R89" s="361"/>
      <c r="S89" s="408">
        <v>0</v>
      </c>
      <c r="T89" s="426"/>
      <c r="U89" s="409">
        <v>0</v>
      </c>
    </row>
    <row r="90" spans="1:21" ht="14.4" customHeight="1" x14ac:dyDescent="0.3">
      <c r="A90" s="360">
        <v>35</v>
      </c>
      <c r="B90" s="361" t="s">
        <v>439</v>
      </c>
      <c r="C90" s="361">
        <v>89301356</v>
      </c>
      <c r="D90" s="424"/>
      <c r="E90" s="425" t="s">
        <v>561</v>
      </c>
      <c r="F90" s="361" t="s">
        <v>553</v>
      </c>
      <c r="G90" s="361" t="s">
        <v>800</v>
      </c>
      <c r="H90" s="361"/>
      <c r="I90" s="361" t="s">
        <v>801</v>
      </c>
      <c r="J90" s="361" t="s">
        <v>802</v>
      </c>
      <c r="K90" s="361" t="s">
        <v>803</v>
      </c>
      <c r="L90" s="362">
        <v>0</v>
      </c>
      <c r="M90" s="362">
        <v>0</v>
      </c>
      <c r="N90" s="361">
        <v>4</v>
      </c>
      <c r="O90" s="426">
        <v>1</v>
      </c>
      <c r="P90" s="362">
        <v>0</v>
      </c>
      <c r="Q90" s="408"/>
      <c r="R90" s="361">
        <v>4</v>
      </c>
      <c r="S90" s="408">
        <v>1</v>
      </c>
      <c r="T90" s="426">
        <v>1</v>
      </c>
      <c r="U90" s="409">
        <v>1</v>
      </c>
    </row>
    <row r="91" spans="1:21" ht="14.4" customHeight="1" x14ac:dyDescent="0.3">
      <c r="A91" s="360">
        <v>35</v>
      </c>
      <c r="B91" s="361" t="s">
        <v>439</v>
      </c>
      <c r="C91" s="361">
        <v>89301356</v>
      </c>
      <c r="D91" s="424"/>
      <c r="E91" s="425" t="s">
        <v>561</v>
      </c>
      <c r="F91" s="361" t="s">
        <v>553</v>
      </c>
      <c r="G91" s="361" t="s">
        <v>800</v>
      </c>
      <c r="H91" s="361"/>
      <c r="I91" s="361" t="s">
        <v>804</v>
      </c>
      <c r="J91" s="361" t="s">
        <v>802</v>
      </c>
      <c r="K91" s="361" t="s">
        <v>805</v>
      </c>
      <c r="L91" s="362">
        <v>481.8</v>
      </c>
      <c r="M91" s="362">
        <v>481.8</v>
      </c>
      <c r="N91" s="361">
        <v>1</v>
      </c>
      <c r="O91" s="426">
        <v>0.5</v>
      </c>
      <c r="P91" s="362">
        <v>481.8</v>
      </c>
      <c r="Q91" s="408">
        <v>1</v>
      </c>
      <c r="R91" s="361">
        <v>1</v>
      </c>
      <c r="S91" s="408">
        <v>1</v>
      </c>
      <c r="T91" s="426">
        <v>0.5</v>
      </c>
      <c r="U91" s="409">
        <v>1</v>
      </c>
    </row>
    <row r="92" spans="1:21" ht="14.4" customHeight="1" x14ac:dyDescent="0.3">
      <c r="A92" s="360">
        <v>35</v>
      </c>
      <c r="B92" s="361" t="s">
        <v>439</v>
      </c>
      <c r="C92" s="361">
        <v>89301356</v>
      </c>
      <c r="D92" s="424"/>
      <c r="E92" s="425" t="s">
        <v>561</v>
      </c>
      <c r="F92" s="361" t="s">
        <v>553</v>
      </c>
      <c r="G92" s="361" t="s">
        <v>806</v>
      </c>
      <c r="H92" s="361"/>
      <c r="I92" s="361" t="s">
        <v>807</v>
      </c>
      <c r="J92" s="361" t="s">
        <v>808</v>
      </c>
      <c r="K92" s="361" t="s">
        <v>809</v>
      </c>
      <c r="L92" s="362">
        <v>305.08</v>
      </c>
      <c r="M92" s="362">
        <v>305.08</v>
      </c>
      <c r="N92" s="361">
        <v>1</v>
      </c>
      <c r="O92" s="426">
        <v>0.5</v>
      </c>
      <c r="P92" s="362">
        <v>305.08</v>
      </c>
      <c r="Q92" s="408">
        <v>1</v>
      </c>
      <c r="R92" s="361">
        <v>1</v>
      </c>
      <c r="S92" s="408">
        <v>1</v>
      </c>
      <c r="T92" s="426">
        <v>0.5</v>
      </c>
      <c r="U92" s="409">
        <v>1</v>
      </c>
    </row>
    <row r="93" spans="1:21" ht="14.4" customHeight="1" x14ac:dyDescent="0.3">
      <c r="A93" s="360">
        <v>35</v>
      </c>
      <c r="B93" s="361" t="s">
        <v>439</v>
      </c>
      <c r="C93" s="361">
        <v>89301356</v>
      </c>
      <c r="D93" s="424"/>
      <c r="E93" s="425" t="s">
        <v>561</v>
      </c>
      <c r="F93" s="361" t="s">
        <v>553</v>
      </c>
      <c r="G93" s="361" t="s">
        <v>668</v>
      </c>
      <c r="H93" s="361"/>
      <c r="I93" s="361" t="s">
        <v>810</v>
      </c>
      <c r="J93" s="361" t="s">
        <v>670</v>
      </c>
      <c r="K93" s="361" t="s">
        <v>811</v>
      </c>
      <c r="L93" s="362">
        <v>56.01</v>
      </c>
      <c r="M93" s="362">
        <v>56.01</v>
      </c>
      <c r="N93" s="361">
        <v>1</v>
      </c>
      <c r="O93" s="426">
        <v>0.5</v>
      </c>
      <c r="P93" s="362">
        <v>56.01</v>
      </c>
      <c r="Q93" s="408">
        <v>1</v>
      </c>
      <c r="R93" s="361">
        <v>1</v>
      </c>
      <c r="S93" s="408">
        <v>1</v>
      </c>
      <c r="T93" s="426">
        <v>0.5</v>
      </c>
      <c r="U93" s="409">
        <v>1</v>
      </c>
    </row>
    <row r="94" spans="1:21" ht="14.4" customHeight="1" x14ac:dyDescent="0.3">
      <c r="A94" s="360">
        <v>35</v>
      </c>
      <c r="B94" s="361" t="s">
        <v>439</v>
      </c>
      <c r="C94" s="361">
        <v>89301356</v>
      </c>
      <c r="D94" s="424"/>
      <c r="E94" s="425" t="s">
        <v>561</v>
      </c>
      <c r="F94" s="361" t="s">
        <v>553</v>
      </c>
      <c r="G94" s="361" t="s">
        <v>738</v>
      </c>
      <c r="H94" s="361"/>
      <c r="I94" s="361" t="s">
        <v>812</v>
      </c>
      <c r="J94" s="361" t="s">
        <v>740</v>
      </c>
      <c r="K94" s="361" t="s">
        <v>741</v>
      </c>
      <c r="L94" s="362">
        <v>0</v>
      </c>
      <c r="M94" s="362">
        <v>0</v>
      </c>
      <c r="N94" s="361">
        <v>1</v>
      </c>
      <c r="O94" s="426">
        <v>1</v>
      </c>
      <c r="P94" s="362">
        <v>0</v>
      </c>
      <c r="Q94" s="408"/>
      <c r="R94" s="361">
        <v>1</v>
      </c>
      <c r="S94" s="408">
        <v>1</v>
      </c>
      <c r="T94" s="426">
        <v>1</v>
      </c>
      <c r="U94" s="409">
        <v>1</v>
      </c>
    </row>
    <row r="95" spans="1:21" ht="14.4" customHeight="1" x14ac:dyDescent="0.3">
      <c r="A95" s="360">
        <v>35</v>
      </c>
      <c r="B95" s="361" t="s">
        <v>439</v>
      </c>
      <c r="C95" s="361">
        <v>89301356</v>
      </c>
      <c r="D95" s="424"/>
      <c r="E95" s="425" t="s">
        <v>561</v>
      </c>
      <c r="F95" s="361" t="s">
        <v>553</v>
      </c>
      <c r="G95" s="361" t="s">
        <v>813</v>
      </c>
      <c r="H95" s="361"/>
      <c r="I95" s="361" t="s">
        <v>814</v>
      </c>
      <c r="J95" s="361" t="s">
        <v>815</v>
      </c>
      <c r="K95" s="361" t="s">
        <v>816</v>
      </c>
      <c r="L95" s="362">
        <v>32.869999999999997</v>
      </c>
      <c r="M95" s="362">
        <v>65.739999999999995</v>
      </c>
      <c r="N95" s="361">
        <v>2</v>
      </c>
      <c r="O95" s="426">
        <v>1</v>
      </c>
      <c r="P95" s="362">
        <v>65.739999999999995</v>
      </c>
      <c r="Q95" s="408">
        <v>1</v>
      </c>
      <c r="R95" s="361">
        <v>2</v>
      </c>
      <c r="S95" s="408">
        <v>1</v>
      </c>
      <c r="T95" s="426">
        <v>1</v>
      </c>
      <c r="U95" s="409">
        <v>1</v>
      </c>
    </row>
    <row r="96" spans="1:21" ht="14.4" customHeight="1" x14ac:dyDescent="0.3">
      <c r="A96" s="360">
        <v>35</v>
      </c>
      <c r="B96" s="361" t="s">
        <v>439</v>
      </c>
      <c r="C96" s="361">
        <v>89301356</v>
      </c>
      <c r="D96" s="424"/>
      <c r="E96" s="425" t="s">
        <v>561</v>
      </c>
      <c r="F96" s="361" t="s">
        <v>553</v>
      </c>
      <c r="G96" s="361" t="s">
        <v>817</v>
      </c>
      <c r="H96" s="361"/>
      <c r="I96" s="361" t="s">
        <v>818</v>
      </c>
      <c r="J96" s="361" t="s">
        <v>819</v>
      </c>
      <c r="K96" s="361" t="s">
        <v>820</v>
      </c>
      <c r="L96" s="362">
        <v>605.25</v>
      </c>
      <c r="M96" s="362">
        <v>1210.5</v>
      </c>
      <c r="N96" s="361">
        <v>2</v>
      </c>
      <c r="O96" s="426">
        <v>1</v>
      </c>
      <c r="P96" s="362">
        <v>1210.5</v>
      </c>
      <c r="Q96" s="408">
        <v>1</v>
      </c>
      <c r="R96" s="361">
        <v>2</v>
      </c>
      <c r="S96" s="408">
        <v>1</v>
      </c>
      <c r="T96" s="426">
        <v>1</v>
      </c>
      <c r="U96" s="409">
        <v>1</v>
      </c>
    </row>
    <row r="97" spans="1:21" ht="14.4" customHeight="1" x14ac:dyDescent="0.3">
      <c r="A97" s="360">
        <v>35</v>
      </c>
      <c r="B97" s="361" t="s">
        <v>439</v>
      </c>
      <c r="C97" s="361">
        <v>89301356</v>
      </c>
      <c r="D97" s="424"/>
      <c r="E97" s="425" t="s">
        <v>561</v>
      </c>
      <c r="F97" s="361" t="s">
        <v>553</v>
      </c>
      <c r="G97" s="361" t="s">
        <v>821</v>
      </c>
      <c r="H97" s="361"/>
      <c r="I97" s="361" t="s">
        <v>822</v>
      </c>
      <c r="J97" s="361" t="s">
        <v>823</v>
      </c>
      <c r="K97" s="361" t="s">
        <v>824</v>
      </c>
      <c r="L97" s="362">
        <v>398.02</v>
      </c>
      <c r="M97" s="362">
        <v>1592.08</v>
      </c>
      <c r="N97" s="361">
        <v>4</v>
      </c>
      <c r="O97" s="426">
        <v>2.5</v>
      </c>
      <c r="P97" s="362">
        <v>1592.08</v>
      </c>
      <c r="Q97" s="408">
        <v>1</v>
      </c>
      <c r="R97" s="361">
        <v>4</v>
      </c>
      <c r="S97" s="408">
        <v>1</v>
      </c>
      <c r="T97" s="426">
        <v>2.5</v>
      </c>
      <c r="U97" s="409">
        <v>1</v>
      </c>
    </row>
    <row r="98" spans="1:21" ht="14.4" customHeight="1" x14ac:dyDescent="0.3">
      <c r="A98" s="360">
        <v>35</v>
      </c>
      <c r="B98" s="361" t="s">
        <v>439</v>
      </c>
      <c r="C98" s="361">
        <v>89301356</v>
      </c>
      <c r="D98" s="424"/>
      <c r="E98" s="425" t="s">
        <v>561</v>
      </c>
      <c r="F98" s="361" t="s">
        <v>553</v>
      </c>
      <c r="G98" s="361" t="s">
        <v>821</v>
      </c>
      <c r="H98" s="361"/>
      <c r="I98" s="361" t="s">
        <v>822</v>
      </c>
      <c r="J98" s="361" t="s">
        <v>823</v>
      </c>
      <c r="K98" s="361" t="s">
        <v>824</v>
      </c>
      <c r="L98" s="362">
        <v>596.23</v>
      </c>
      <c r="M98" s="362">
        <v>1788.69</v>
      </c>
      <c r="N98" s="361">
        <v>3</v>
      </c>
      <c r="O98" s="426">
        <v>1.5</v>
      </c>
      <c r="P98" s="362">
        <v>1788.69</v>
      </c>
      <c r="Q98" s="408">
        <v>1</v>
      </c>
      <c r="R98" s="361">
        <v>3</v>
      </c>
      <c r="S98" s="408">
        <v>1</v>
      </c>
      <c r="T98" s="426">
        <v>1.5</v>
      </c>
      <c r="U98" s="409">
        <v>1</v>
      </c>
    </row>
    <row r="99" spans="1:21" ht="14.4" customHeight="1" x14ac:dyDescent="0.3">
      <c r="A99" s="360">
        <v>35</v>
      </c>
      <c r="B99" s="361" t="s">
        <v>439</v>
      </c>
      <c r="C99" s="361">
        <v>89301356</v>
      </c>
      <c r="D99" s="424"/>
      <c r="E99" s="425" t="s">
        <v>561</v>
      </c>
      <c r="F99" s="361" t="s">
        <v>553</v>
      </c>
      <c r="G99" s="361" t="s">
        <v>825</v>
      </c>
      <c r="H99" s="361"/>
      <c r="I99" s="361" t="s">
        <v>826</v>
      </c>
      <c r="J99" s="361" t="s">
        <v>827</v>
      </c>
      <c r="K99" s="361" t="s">
        <v>828</v>
      </c>
      <c r="L99" s="362">
        <v>85.49</v>
      </c>
      <c r="M99" s="362">
        <v>427.44999999999993</v>
      </c>
      <c r="N99" s="361">
        <v>5</v>
      </c>
      <c r="O99" s="426">
        <v>2</v>
      </c>
      <c r="P99" s="362">
        <v>427.44999999999993</v>
      </c>
      <c r="Q99" s="408">
        <v>1</v>
      </c>
      <c r="R99" s="361">
        <v>5</v>
      </c>
      <c r="S99" s="408">
        <v>1</v>
      </c>
      <c r="T99" s="426">
        <v>2</v>
      </c>
      <c r="U99" s="409">
        <v>1</v>
      </c>
    </row>
    <row r="100" spans="1:21" ht="14.4" customHeight="1" x14ac:dyDescent="0.3">
      <c r="A100" s="360">
        <v>35</v>
      </c>
      <c r="B100" s="361" t="s">
        <v>439</v>
      </c>
      <c r="C100" s="361">
        <v>89301356</v>
      </c>
      <c r="D100" s="424"/>
      <c r="E100" s="425" t="s">
        <v>561</v>
      </c>
      <c r="F100" s="361" t="s">
        <v>553</v>
      </c>
      <c r="G100" s="361" t="s">
        <v>829</v>
      </c>
      <c r="H100" s="361"/>
      <c r="I100" s="361" t="s">
        <v>830</v>
      </c>
      <c r="J100" s="361" t="s">
        <v>831</v>
      </c>
      <c r="K100" s="361" t="s">
        <v>832</v>
      </c>
      <c r="L100" s="362">
        <v>0</v>
      </c>
      <c r="M100" s="362">
        <v>0</v>
      </c>
      <c r="N100" s="361">
        <v>3</v>
      </c>
      <c r="O100" s="426">
        <v>0.5</v>
      </c>
      <c r="P100" s="362">
        <v>0</v>
      </c>
      <c r="Q100" s="408"/>
      <c r="R100" s="361">
        <v>3</v>
      </c>
      <c r="S100" s="408">
        <v>1</v>
      </c>
      <c r="T100" s="426">
        <v>0.5</v>
      </c>
      <c r="U100" s="409">
        <v>1</v>
      </c>
    </row>
    <row r="101" spans="1:21" ht="14.4" customHeight="1" x14ac:dyDescent="0.3">
      <c r="A101" s="360">
        <v>35</v>
      </c>
      <c r="B101" s="361" t="s">
        <v>439</v>
      </c>
      <c r="C101" s="361">
        <v>89301356</v>
      </c>
      <c r="D101" s="424"/>
      <c r="E101" s="425" t="s">
        <v>561</v>
      </c>
      <c r="F101" s="361" t="s">
        <v>553</v>
      </c>
      <c r="G101" s="361" t="s">
        <v>829</v>
      </c>
      <c r="H101" s="361"/>
      <c r="I101" s="361" t="s">
        <v>833</v>
      </c>
      <c r="J101" s="361" t="s">
        <v>831</v>
      </c>
      <c r="K101" s="361" t="s">
        <v>834</v>
      </c>
      <c r="L101" s="362">
        <v>416.79</v>
      </c>
      <c r="M101" s="362">
        <v>1250.3700000000001</v>
      </c>
      <c r="N101" s="361">
        <v>3</v>
      </c>
      <c r="O101" s="426">
        <v>1</v>
      </c>
      <c r="P101" s="362">
        <v>1250.3700000000001</v>
      </c>
      <c r="Q101" s="408">
        <v>1</v>
      </c>
      <c r="R101" s="361">
        <v>3</v>
      </c>
      <c r="S101" s="408">
        <v>1</v>
      </c>
      <c r="T101" s="426">
        <v>1</v>
      </c>
      <c r="U101" s="409">
        <v>1</v>
      </c>
    </row>
    <row r="102" spans="1:21" ht="14.4" customHeight="1" x14ac:dyDescent="0.3">
      <c r="A102" s="360">
        <v>35</v>
      </c>
      <c r="B102" s="361" t="s">
        <v>439</v>
      </c>
      <c r="C102" s="361">
        <v>89301356</v>
      </c>
      <c r="D102" s="424"/>
      <c r="E102" s="425" t="s">
        <v>561</v>
      </c>
      <c r="F102" s="361" t="s">
        <v>553</v>
      </c>
      <c r="G102" s="361" t="s">
        <v>829</v>
      </c>
      <c r="H102" s="361"/>
      <c r="I102" s="361" t="s">
        <v>833</v>
      </c>
      <c r="J102" s="361" t="s">
        <v>831</v>
      </c>
      <c r="K102" s="361" t="s">
        <v>834</v>
      </c>
      <c r="L102" s="362">
        <v>250.07</v>
      </c>
      <c r="M102" s="362">
        <v>1500.42</v>
      </c>
      <c r="N102" s="361">
        <v>6</v>
      </c>
      <c r="O102" s="426">
        <v>1</v>
      </c>
      <c r="P102" s="362">
        <v>1500.42</v>
      </c>
      <c r="Q102" s="408">
        <v>1</v>
      </c>
      <c r="R102" s="361">
        <v>6</v>
      </c>
      <c r="S102" s="408">
        <v>1</v>
      </c>
      <c r="T102" s="426">
        <v>1</v>
      </c>
      <c r="U102" s="409">
        <v>1</v>
      </c>
    </row>
    <row r="103" spans="1:21" ht="14.4" customHeight="1" x14ac:dyDescent="0.3">
      <c r="A103" s="360">
        <v>35</v>
      </c>
      <c r="B103" s="361" t="s">
        <v>439</v>
      </c>
      <c r="C103" s="361">
        <v>89301356</v>
      </c>
      <c r="D103" s="424"/>
      <c r="E103" s="425" t="s">
        <v>561</v>
      </c>
      <c r="F103" s="361" t="s">
        <v>553</v>
      </c>
      <c r="G103" s="361" t="s">
        <v>835</v>
      </c>
      <c r="H103" s="361"/>
      <c r="I103" s="361" t="s">
        <v>836</v>
      </c>
      <c r="J103" s="361" t="s">
        <v>837</v>
      </c>
      <c r="K103" s="361" t="s">
        <v>838</v>
      </c>
      <c r="L103" s="362">
        <v>45.33</v>
      </c>
      <c r="M103" s="362">
        <v>90.66</v>
      </c>
      <c r="N103" s="361">
        <v>2</v>
      </c>
      <c r="O103" s="426">
        <v>1</v>
      </c>
      <c r="P103" s="362">
        <v>90.66</v>
      </c>
      <c r="Q103" s="408">
        <v>1</v>
      </c>
      <c r="R103" s="361">
        <v>2</v>
      </c>
      <c r="S103" s="408">
        <v>1</v>
      </c>
      <c r="T103" s="426">
        <v>1</v>
      </c>
      <c r="U103" s="409">
        <v>1</v>
      </c>
    </row>
    <row r="104" spans="1:21" ht="14.4" customHeight="1" x14ac:dyDescent="0.3">
      <c r="A104" s="360">
        <v>35</v>
      </c>
      <c r="B104" s="361" t="s">
        <v>439</v>
      </c>
      <c r="C104" s="361">
        <v>89301356</v>
      </c>
      <c r="D104" s="424"/>
      <c r="E104" s="425" t="s">
        <v>561</v>
      </c>
      <c r="F104" s="361" t="s">
        <v>553</v>
      </c>
      <c r="G104" s="361" t="s">
        <v>839</v>
      </c>
      <c r="H104" s="361"/>
      <c r="I104" s="361" t="s">
        <v>840</v>
      </c>
      <c r="J104" s="361" t="s">
        <v>841</v>
      </c>
      <c r="K104" s="361" t="s">
        <v>842</v>
      </c>
      <c r="L104" s="362">
        <v>0</v>
      </c>
      <c r="M104" s="362">
        <v>0</v>
      </c>
      <c r="N104" s="361">
        <v>2</v>
      </c>
      <c r="O104" s="426">
        <v>1</v>
      </c>
      <c r="P104" s="362">
        <v>0</v>
      </c>
      <c r="Q104" s="408"/>
      <c r="R104" s="361">
        <v>2</v>
      </c>
      <c r="S104" s="408">
        <v>1</v>
      </c>
      <c r="T104" s="426">
        <v>1</v>
      </c>
      <c r="U104" s="409">
        <v>1</v>
      </c>
    </row>
    <row r="105" spans="1:21" ht="14.4" customHeight="1" x14ac:dyDescent="0.3">
      <c r="A105" s="360">
        <v>35</v>
      </c>
      <c r="B105" s="361" t="s">
        <v>439</v>
      </c>
      <c r="C105" s="361">
        <v>89301356</v>
      </c>
      <c r="D105" s="424"/>
      <c r="E105" s="425" t="s">
        <v>561</v>
      </c>
      <c r="F105" s="361" t="s">
        <v>553</v>
      </c>
      <c r="G105" s="361" t="s">
        <v>680</v>
      </c>
      <c r="H105" s="361"/>
      <c r="I105" s="361" t="s">
        <v>843</v>
      </c>
      <c r="J105" s="361" t="s">
        <v>682</v>
      </c>
      <c r="K105" s="361" t="s">
        <v>683</v>
      </c>
      <c r="L105" s="362">
        <v>0</v>
      </c>
      <c r="M105" s="362">
        <v>0</v>
      </c>
      <c r="N105" s="361">
        <v>1</v>
      </c>
      <c r="O105" s="426">
        <v>1</v>
      </c>
      <c r="P105" s="362"/>
      <c r="Q105" s="408"/>
      <c r="R105" s="361"/>
      <c r="S105" s="408">
        <v>0</v>
      </c>
      <c r="T105" s="426"/>
      <c r="U105" s="409">
        <v>0</v>
      </c>
    </row>
    <row r="106" spans="1:21" ht="14.4" customHeight="1" x14ac:dyDescent="0.3">
      <c r="A106" s="360">
        <v>35</v>
      </c>
      <c r="B106" s="361" t="s">
        <v>439</v>
      </c>
      <c r="C106" s="361">
        <v>89301356</v>
      </c>
      <c r="D106" s="424"/>
      <c r="E106" s="425" t="s">
        <v>561</v>
      </c>
      <c r="F106" s="361" t="s">
        <v>553</v>
      </c>
      <c r="G106" s="361" t="s">
        <v>680</v>
      </c>
      <c r="H106" s="361"/>
      <c r="I106" s="361" t="s">
        <v>844</v>
      </c>
      <c r="J106" s="361" t="s">
        <v>845</v>
      </c>
      <c r="K106" s="361" t="s">
        <v>683</v>
      </c>
      <c r="L106" s="362">
        <v>0</v>
      </c>
      <c r="M106" s="362">
        <v>0</v>
      </c>
      <c r="N106" s="361">
        <v>2</v>
      </c>
      <c r="O106" s="426">
        <v>0.5</v>
      </c>
      <c r="P106" s="362">
        <v>0</v>
      </c>
      <c r="Q106" s="408"/>
      <c r="R106" s="361">
        <v>2</v>
      </c>
      <c r="S106" s="408">
        <v>1</v>
      </c>
      <c r="T106" s="426">
        <v>0.5</v>
      </c>
      <c r="U106" s="409">
        <v>1</v>
      </c>
    </row>
    <row r="107" spans="1:21" ht="14.4" customHeight="1" x14ac:dyDescent="0.3">
      <c r="A107" s="360">
        <v>35</v>
      </c>
      <c r="B107" s="361" t="s">
        <v>439</v>
      </c>
      <c r="C107" s="361">
        <v>89301356</v>
      </c>
      <c r="D107" s="424"/>
      <c r="E107" s="425" t="s">
        <v>561</v>
      </c>
      <c r="F107" s="361" t="s">
        <v>553</v>
      </c>
      <c r="G107" s="361" t="s">
        <v>680</v>
      </c>
      <c r="H107" s="361"/>
      <c r="I107" s="361" t="s">
        <v>846</v>
      </c>
      <c r="J107" s="361" t="s">
        <v>845</v>
      </c>
      <c r="K107" s="361" t="s">
        <v>847</v>
      </c>
      <c r="L107" s="362">
        <v>0</v>
      </c>
      <c r="M107" s="362">
        <v>0</v>
      </c>
      <c r="N107" s="361">
        <v>1</v>
      </c>
      <c r="O107" s="426">
        <v>0.5</v>
      </c>
      <c r="P107" s="362">
        <v>0</v>
      </c>
      <c r="Q107" s="408"/>
      <c r="R107" s="361">
        <v>1</v>
      </c>
      <c r="S107" s="408">
        <v>1</v>
      </c>
      <c r="T107" s="426">
        <v>0.5</v>
      </c>
      <c r="U107" s="409">
        <v>1</v>
      </c>
    </row>
    <row r="108" spans="1:21" ht="14.4" customHeight="1" thickBot="1" x14ac:dyDescent="0.35">
      <c r="A108" s="366">
        <v>35</v>
      </c>
      <c r="B108" s="367" t="s">
        <v>439</v>
      </c>
      <c r="C108" s="367">
        <v>89301356</v>
      </c>
      <c r="D108" s="427"/>
      <c r="E108" s="428" t="s">
        <v>561</v>
      </c>
      <c r="F108" s="367" t="s">
        <v>553</v>
      </c>
      <c r="G108" s="367" t="s">
        <v>848</v>
      </c>
      <c r="H108" s="367"/>
      <c r="I108" s="367" t="s">
        <v>849</v>
      </c>
      <c r="J108" s="367" t="s">
        <v>850</v>
      </c>
      <c r="K108" s="367" t="s">
        <v>851</v>
      </c>
      <c r="L108" s="368">
        <v>0</v>
      </c>
      <c r="M108" s="368">
        <v>0</v>
      </c>
      <c r="N108" s="367">
        <v>1</v>
      </c>
      <c r="O108" s="429">
        <v>0.5</v>
      </c>
      <c r="P108" s="368">
        <v>0</v>
      </c>
      <c r="Q108" s="378"/>
      <c r="R108" s="367">
        <v>1</v>
      </c>
      <c r="S108" s="378">
        <v>1</v>
      </c>
      <c r="T108" s="429">
        <v>0.5</v>
      </c>
      <c r="U108" s="4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71" t="s">
        <v>854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x14ac:dyDescent="0.3">
      <c r="A5" s="433" t="s">
        <v>561</v>
      </c>
      <c r="B5" s="358">
        <v>5044.93</v>
      </c>
      <c r="C5" s="377">
        <v>0.31613640237422053</v>
      </c>
      <c r="D5" s="358">
        <v>10913.149999999998</v>
      </c>
      <c r="E5" s="377">
        <v>0.68386359762577953</v>
      </c>
      <c r="F5" s="359">
        <v>15958.079999999998</v>
      </c>
    </row>
    <row r="6" spans="1:6" ht="14.4" customHeight="1" x14ac:dyDescent="0.3">
      <c r="A6" s="434" t="s">
        <v>560</v>
      </c>
      <c r="B6" s="364"/>
      <c r="C6" s="408">
        <v>0</v>
      </c>
      <c r="D6" s="364">
        <v>1110.8800000000001</v>
      </c>
      <c r="E6" s="408">
        <v>1</v>
      </c>
      <c r="F6" s="365">
        <v>1110.8800000000001</v>
      </c>
    </row>
    <row r="7" spans="1:6" ht="14.4" customHeight="1" x14ac:dyDescent="0.3">
      <c r="A7" s="434" t="s">
        <v>558</v>
      </c>
      <c r="B7" s="364"/>
      <c r="C7" s="408">
        <v>0</v>
      </c>
      <c r="D7" s="364">
        <v>6534.369999999999</v>
      </c>
      <c r="E7" s="408">
        <v>1</v>
      </c>
      <c r="F7" s="365">
        <v>6534.369999999999</v>
      </c>
    </row>
    <row r="8" spans="1:6" ht="14.4" customHeight="1" thickBot="1" x14ac:dyDescent="0.35">
      <c r="A8" s="435" t="s">
        <v>559</v>
      </c>
      <c r="B8" s="430"/>
      <c r="C8" s="431">
        <v>0</v>
      </c>
      <c r="D8" s="430">
        <v>799.84</v>
      </c>
      <c r="E8" s="431">
        <v>1</v>
      </c>
      <c r="F8" s="432">
        <v>799.84</v>
      </c>
    </row>
    <row r="9" spans="1:6" ht="14.4" customHeight="1" thickBot="1" x14ac:dyDescent="0.35">
      <c r="A9" s="383" t="s">
        <v>6</v>
      </c>
      <c r="B9" s="384">
        <v>5044.93</v>
      </c>
      <c r="C9" s="385">
        <v>0.20673256794096836</v>
      </c>
      <c r="D9" s="384">
        <v>19358.239999999998</v>
      </c>
      <c r="E9" s="385">
        <v>0.79326743205903161</v>
      </c>
      <c r="F9" s="386">
        <v>24403.17</v>
      </c>
    </row>
    <row r="10" spans="1:6" ht="14.4" customHeight="1" thickBot="1" x14ac:dyDescent="0.35"/>
    <row r="11" spans="1:6" ht="14.4" customHeight="1" x14ac:dyDescent="0.3">
      <c r="A11" s="433" t="s">
        <v>855</v>
      </c>
      <c r="B11" s="358">
        <v>3401.45</v>
      </c>
      <c r="C11" s="377">
        <v>1</v>
      </c>
      <c r="D11" s="358"/>
      <c r="E11" s="377">
        <v>0</v>
      </c>
      <c r="F11" s="359">
        <v>3401.45</v>
      </c>
    </row>
    <row r="12" spans="1:6" ht="14.4" customHeight="1" x14ac:dyDescent="0.3">
      <c r="A12" s="434" t="s">
        <v>856</v>
      </c>
      <c r="B12" s="364">
        <v>1210.5</v>
      </c>
      <c r="C12" s="408">
        <v>1</v>
      </c>
      <c r="D12" s="364"/>
      <c r="E12" s="408">
        <v>0</v>
      </c>
      <c r="F12" s="365">
        <v>1210.5</v>
      </c>
    </row>
    <row r="13" spans="1:6" ht="14.4" customHeight="1" x14ac:dyDescent="0.3">
      <c r="A13" s="434" t="s">
        <v>857</v>
      </c>
      <c r="B13" s="364">
        <v>432.98</v>
      </c>
      <c r="C13" s="408">
        <v>1</v>
      </c>
      <c r="D13" s="364"/>
      <c r="E13" s="408">
        <v>0</v>
      </c>
      <c r="F13" s="365">
        <v>432.98</v>
      </c>
    </row>
    <row r="14" spans="1:6" ht="14.4" customHeight="1" x14ac:dyDescent="0.3">
      <c r="A14" s="434" t="s">
        <v>858</v>
      </c>
      <c r="B14" s="364"/>
      <c r="C14" s="408">
        <v>0</v>
      </c>
      <c r="D14" s="364">
        <v>1895.13</v>
      </c>
      <c r="E14" s="408">
        <v>1</v>
      </c>
      <c r="F14" s="365">
        <v>1895.13</v>
      </c>
    </row>
    <row r="15" spans="1:6" ht="14.4" customHeight="1" x14ac:dyDescent="0.3">
      <c r="A15" s="434" t="s">
        <v>859</v>
      </c>
      <c r="B15" s="364"/>
      <c r="C15" s="408">
        <v>0</v>
      </c>
      <c r="D15" s="364">
        <v>336.07</v>
      </c>
      <c r="E15" s="408">
        <v>1</v>
      </c>
      <c r="F15" s="365">
        <v>336.07</v>
      </c>
    </row>
    <row r="16" spans="1:6" ht="14.4" customHeight="1" x14ac:dyDescent="0.3">
      <c r="A16" s="434" t="s">
        <v>860</v>
      </c>
      <c r="B16" s="364"/>
      <c r="C16" s="408">
        <v>0</v>
      </c>
      <c r="D16" s="364">
        <v>6355.2899999999991</v>
      </c>
      <c r="E16" s="408">
        <v>1</v>
      </c>
      <c r="F16" s="365">
        <v>6355.2899999999991</v>
      </c>
    </row>
    <row r="17" spans="1:6" ht="14.4" customHeight="1" x14ac:dyDescent="0.3">
      <c r="A17" s="434" t="s">
        <v>861</v>
      </c>
      <c r="B17" s="364"/>
      <c r="C17" s="408">
        <v>0</v>
      </c>
      <c r="D17" s="364">
        <v>128.84</v>
      </c>
      <c r="E17" s="408">
        <v>1</v>
      </c>
      <c r="F17" s="365">
        <v>128.84</v>
      </c>
    </row>
    <row r="18" spans="1:6" ht="14.4" customHeight="1" x14ac:dyDescent="0.3">
      <c r="A18" s="434" t="s">
        <v>862</v>
      </c>
      <c r="B18" s="364"/>
      <c r="C18" s="408">
        <v>0</v>
      </c>
      <c r="D18" s="364">
        <v>89.78</v>
      </c>
      <c r="E18" s="408">
        <v>1</v>
      </c>
      <c r="F18" s="365">
        <v>89.78</v>
      </c>
    </row>
    <row r="19" spans="1:6" ht="14.4" customHeight="1" x14ac:dyDescent="0.3">
      <c r="A19" s="434" t="s">
        <v>863</v>
      </c>
      <c r="B19" s="364"/>
      <c r="C19" s="408">
        <v>0</v>
      </c>
      <c r="D19" s="364">
        <v>826.44</v>
      </c>
      <c r="E19" s="408">
        <v>1</v>
      </c>
      <c r="F19" s="365">
        <v>826.44</v>
      </c>
    </row>
    <row r="20" spans="1:6" ht="14.4" customHeight="1" x14ac:dyDescent="0.3">
      <c r="A20" s="434" t="s">
        <v>864</v>
      </c>
      <c r="B20" s="364">
        <v>0</v>
      </c>
      <c r="C20" s="408"/>
      <c r="D20" s="364"/>
      <c r="E20" s="408"/>
      <c r="F20" s="365">
        <v>0</v>
      </c>
    </row>
    <row r="21" spans="1:6" ht="14.4" customHeight="1" x14ac:dyDescent="0.3">
      <c r="A21" s="434" t="s">
        <v>865</v>
      </c>
      <c r="B21" s="364">
        <v>0</v>
      </c>
      <c r="C21" s="408">
        <v>0</v>
      </c>
      <c r="D21" s="364">
        <v>552.66</v>
      </c>
      <c r="E21" s="408">
        <v>1</v>
      </c>
      <c r="F21" s="365">
        <v>552.66</v>
      </c>
    </row>
    <row r="22" spans="1:6" ht="14.4" customHeight="1" x14ac:dyDescent="0.3">
      <c r="A22" s="434" t="s">
        <v>866</v>
      </c>
      <c r="B22" s="364"/>
      <c r="C22" s="408">
        <v>0</v>
      </c>
      <c r="D22" s="364">
        <v>3380.77</v>
      </c>
      <c r="E22" s="408">
        <v>1</v>
      </c>
      <c r="F22" s="365">
        <v>3380.77</v>
      </c>
    </row>
    <row r="23" spans="1:6" ht="14.4" customHeight="1" x14ac:dyDescent="0.3">
      <c r="A23" s="434" t="s">
        <v>867</v>
      </c>
      <c r="B23" s="364"/>
      <c r="C23" s="408">
        <v>0</v>
      </c>
      <c r="D23" s="364">
        <v>222.25</v>
      </c>
      <c r="E23" s="408">
        <v>1</v>
      </c>
      <c r="F23" s="365">
        <v>222.25</v>
      </c>
    </row>
    <row r="24" spans="1:6" ht="14.4" customHeight="1" x14ac:dyDescent="0.3">
      <c r="A24" s="434" t="s">
        <v>868</v>
      </c>
      <c r="B24" s="364"/>
      <c r="C24" s="408">
        <v>0</v>
      </c>
      <c r="D24" s="364">
        <v>4303.0200000000004</v>
      </c>
      <c r="E24" s="408">
        <v>1</v>
      </c>
      <c r="F24" s="365">
        <v>4303.0200000000004</v>
      </c>
    </row>
    <row r="25" spans="1:6" ht="14.4" customHeight="1" x14ac:dyDescent="0.3">
      <c r="A25" s="434" t="s">
        <v>869</v>
      </c>
      <c r="B25" s="364"/>
      <c r="C25" s="408">
        <v>0</v>
      </c>
      <c r="D25" s="364">
        <v>193.26</v>
      </c>
      <c r="E25" s="408">
        <v>1</v>
      </c>
      <c r="F25" s="365">
        <v>193.26</v>
      </c>
    </row>
    <row r="26" spans="1:6" ht="14.4" customHeight="1" x14ac:dyDescent="0.3">
      <c r="A26" s="434" t="s">
        <v>870</v>
      </c>
      <c r="B26" s="364"/>
      <c r="C26" s="408">
        <v>0</v>
      </c>
      <c r="D26" s="364">
        <v>89.6</v>
      </c>
      <c r="E26" s="408">
        <v>1</v>
      </c>
      <c r="F26" s="365">
        <v>89.6</v>
      </c>
    </row>
    <row r="27" spans="1:6" ht="14.4" customHeight="1" x14ac:dyDescent="0.3">
      <c r="A27" s="434" t="s">
        <v>871</v>
      </c>
      <c r="B27" s="364"/>
      <c r="C27" s="408"/>
      <c r="D27" s="364">
        <v>0</v>
      </c>
      <c r="E27" s="408"/>
      <c r="F27" s="365">
        <v>0</v>
      </c>
    </row>
    <row r="28" spans="1:6" ht="14.4" customHeight="1" x14ac:dyDescent="0.3">
      <c r="A28" s="434" t="s">
        <v>872</v>
      </c>
      <c r="B28" s="364">
        <v>0</v>
      </c>
      <c r="C28" s="408"/>
      <c r="D28" s="364"/>
      <c r="E28" s="408"/>
      <c r="F28" s="365">
        <v>0</v>
      </c>
    </row>
    <row r="29" spans="1:6" ht="14.4" customHeight="1" x14ac:dyDescent="0.3">
      <c r="A29" s="434" t="s">
        <v>873</v>
      </c>
      <c r="B29" s="364">
        <v>0</v>
      </c>
      <c r="C29" s="408">
        <v>0</v>
      </c>
      <c r="D29" s="364">
        <v>275.2</v>
      </c>
      <c r="E29" s="408">
        <v>1</v>
      </c>
      <c r="F29" s="365">
        <v>275.2</v>
      </c>
    </row>
    <row r="30" spans="1:6" ht="14.4" customHeight="1" x14ac:dyDescent="0.3">
      <c r="A30" s="434" t="s">
        <v>874</v>
      </c>
      <c r="B30" s="364"/>
      <c r="C30" s="408">
        <v>0</v>
      </c>
      <c r="D30" s="364">
        <v>101.14</v>
      </c>
      <c r="E30" s="408">
        <v>1</v>
      </c>
      <c r="F30" s="365">
        <v>101.14</v>
      </c>
    </row>
    <row r="31" spans="1:6" ht="14.4" customHeight="1" x14ac:dyDescent="0.3">
      <c r="A31" s="434" t="s">
        <v>550</v>
      </c>
      <c r="B31" s="364"/>
      <c r="C31" s="408">
        <v>0</v>
      </c>
      <c r="D31" s="364">
        <v>275.48</v>
      </c>
      <c r="E31" s="408">
        <v>1</v>
      </c>
      <c r="F31" s="365">
        <v>275.48</v>
      </c>
    </row>
    <row r="32" spans="1:6" ht="14.4" customHeight="1" x14ac:dyDescent="0.3">
      <c r="A32" s="434" t="s">
        <v>875</v>
      </c>
      <c r="B32" s="364">
        <v>0</v>
      </c>
      <c r="C32" s="408"/>
      <c r="D32" s="364"/>
      <c r="E32" s="408"/>
      <c r="F32" s="365">
        <v>0</v>
      </c>
    </row>
    <row r="33" spans="1:6" ht="14.4" customHeight="1" thickBot="1" x14ac:dyDescent="0.35">
      <c r="A33" s="435" t="s">
        <v>876</v>
      </c>
      <c r="B33" s="430"/>
      <c r="C33" s="431">
        <v>0</v>
      </c>
      <c r="D33" s="430">
        <v>333.31</v>
      </c>
      <c r="E33" s="431">
        <v>1</v>
      </c>
      <c r="F33" s="432">
        <v>333.31</v>
      </c>
    </row>
    <row r="34" spans="1:6" ht="14.4" customHeight="1" thickBot="1" x14ac:dyDescent="0.35">
      <c r="A34" s="383" t="s">
        <v>6</v>
      </c>
      <c r="B34" s="384">
        <v>5044.93</v>
      </c>
      <c r="C34" s="385">
        <v>0.20673256794096836</v>
      </c>
      <c r="D34" s="384">
        <v>19358.239999999994</v>
      </c>
      <c r="E34" s="385">
        <v>0.7932674320590315</v>
      </c>
      <c r="F34" s="386">
        <v>24403.17</v>
      </c>
    </row>
  </sheetData>
  <mergeCells count="3">
    <mergeCell ref="A1:F1"/>
    <mergeCell ref="B3:C3"/>
    <mergeCell ref="D3:E3"/>
  </mergeCells>
  <conditionalFormatting sqref="C5:C1048576">
    <cfRule type="cellIs" dxfId="20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{7C0DF858-43AC-485F-AAC7-594360F7E2E3}</x14:id>
        </ext>
      </extLst>
    </cfRule>
  </conditionalFormatting>
  <conditionalFormatting sqref="F11:F3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{CD9B4924-0766-425A-AC2A-6C55FF99552A}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0DF858-43AC-485F-AAC7-594360F7E2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CD9B4924-0766-425A-AC2A-6C55FF9955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F11:F33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271" t="s">
        <v>163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37"/>
      <c r="M1" s="237"/>
    </row>
    <row r="2" spans="1:13" ht="14.4" customHeight="1" thickBot="1" x14ac:dyDescent="0.35">
      <c r="A2" s="313" t="s">
        <v>192</v>
      </c>
      <c r="B2" s="92"/>
      <c r="C2" s="92"/>
      <c r="D2" s="92"/>
      <c r="E2" s="92"/>
      <c r="F2" s="93"/>
      <c r="G2" s="93"/>
      <c r="H2" s="160"/>
      <c r="I2" s="93"/>
      <c r="J2" s="93"/>
      <c r="K2" s="160"/>
      <c r="L2" s="93"/>
    </row>
    <row r="3" spans="1:13" ht="14.4" customHeight="1" thickBot="1" x14ac:dyDescent="0.35">
      <c r="E3" s="115" t="s">
        <v>153</v>
      </c>
      <c r="F3" s="52">
        <f>SUBTOTAL(9,F6:F1048576)</f>
        <v>20</v>
      </c>
      <c r="G3" s="52">
        <f>SUBTOTAL(9,G6:G1048576)</f>
        <v>5044.93</v>
      </c>
      <c r="H3" s="53">
        <f>IF(M3=0,0,G3/M3)</f>
        <v>0.20673256794096836</v>
      </c>
      <c r="I3" s="52">
        <f>SUBTOTAL(9,I6:I1048576)</f>
        <v>46</v>
      </c>
      <c r="J3" s="52">
        <f>SUBTOTAL(9,J6:J1048576)</f>
        <v>19358.240000000002</v>
      </c>
      <c r="K3" s="53">
        <f>IF(M3=0,0,J3/M3)</f>
        <v>0.79326743205903183</v>
      </c>
      <c r="L3" s="52">
        <f>SUBTOTAL(9,L6:L1048576)</f>
        <v>66</v>
      </c>
      <c r="M3" s="54">
        <f>SUBTOTAL(9,M6:M1048576)</f>
        <v>24403.17</v>
      </c>
    </row>
    <row r="4" spans="1:13" ht="14.4" customHeight="1" thickBot="1" x14ac:dyDescent="0.35">
      <c r="A4" s="50"/>
      <c r="B4" s="50"/>
      <c r="C4" s="50"/>
      <c r="D4" s="50"/>
      <c r="E4" s="51"/>
      <c r="F4" s="275" t="s">
        <v>155</v>
      </c>
      <c r="G4" s="276"/>
      <c r="H4" s="277"/>
      <c r="I4" s="278" t="s">
        <v>154</v>
      </c>
      <c r="J4" s="276"/>
      <c r="K4" s="277"/>
      <c r="L4" s="279" t="s">
        <v>6</v>
      </c>
      <c r="M4" s="280"/>
    </row>
    <row r="5" spans="1:13" ht="14.4" customHeight="1" thickBot="1" x14ac:dyDescent="0.35">
      <c r="A5" s="372" t="s">
        <v>162</v>
      </c>
      <c r="B5" s="388" t="s">
        <v>157</v>
      </c>
      <c r="C5" s="388" t="s">
        <v>92</v>
      </c>
      <c r="D5" s="388" t="s">
        <v>158</v>
      </c>
      <c r="E5" s="388" t="s">
        <v>159</v>
      </c>
      <c r="F5" s="389" t="s">
        <v>31</v>
      </c>
      <c r="G5" s="389" t="s">
        <v>17</v>
      </c>
      <c r="H5" s="374" t="s">
        <v>160</v>
      </c>
      <c r="I5" s="373" t="s">
        <v>31</v>
      </c>
      <c r="J5" s="389" t="s">
        <v>17</v>
      </c>
      <c r="K5" s="374" t="s">
        <v>160</v>
      </c>
      <c r="L5" s="373" t="s">
        <v>31</v>
      </c>
      <c r="M5" s="390" t="s">
        <v>17</v>
      </c>
    </row>
    <row r="6" spans="1:13" ht="14.4" customHeight="1" x14ac:dyDescent="0.3">
      <c r="A6" s="354" t="s">
        <v>558</v>
      </c>
      <c r="B6" s="355" t="s">
        <v>877</v>
      </c>
      <c r="C6" s="355" t="s">
        <v>669</v>
      </c>
      <c r="D6" s="355" t="s">
        <v>670</v>
      </c>
      <c r="E6" s="355" t="s">
        <v>671</v>
      </c>
      <c r="F6" s="358"/>
      <c r="G6" s="358"/>
      <c r="H6" s="377">
        <v>0</v>
      </c>
      <c r="I6" s="358">
        <v>2</v>
      </c>
      <c r="J6" s="358">
        <v>280.06</v>
      </c>
      <c r="K6" s="377">
        <v>1</v>
      </c>
      <c r="L6" s="358">
        <v>2</v>
      </c>
      <c r="M6" s="359">
        <v>280.06</v>
      </c>
    </row>
    <row r="7" spans="1:13" ht="14.4" customHeight="1" x14ac:dyDescent="0.3">
      <c r="A7" s="360" t="s">
        <v>558</v>
      </c>
      <c r="B7" s="361" t="s">
        <v>878</v>
      </c>
      <c r="C7" s="361" t="s">
        <v>673</v>
      </c>
      <c r="D7" s="361" t="s">
        <v>674</v>
      </c>
      <c r="E7" s="361" t="s">
        <v>675</v>
      </c>
      <c r="F7" s="364"/>
      <c r="G7" s="364"/>
      <c r="H7" s="408">
        <v>0</v>
      </c>
      <c r="I7" s="364">
        <v>4</v>
      </c>
      <c r="J7" s="364">
        <v>4303.0200000000004</v>
      </c>
      <c r="K7" s="408">
        <v>1</v>
      </c>
      <c r="L7" s="364">
        <v>4</v>
      </c>
      <c r="M7" s="365">
        <v>4303.0200000000004</v>
      </c>
    </row>
    <row r="8" spans="1:13" ht="14.4" customHeight="1" x14ac:dyDescent="0.3">
      <c r="A8" s="360" t="s">
        <v>558</v>
      </c>
      <c r="B8" s="361" t="s">
        <v>879</v>
      </c>
      <c r="C8" s="361" t="s">
        <v>633</v>
      </c>
      <c r="D8" s="361" t="s">
        <v>634</v>
      </c>
      <c r="E8" s="361" t="s">
        <v>635</v>
      </c>
      <c r="F8" s="364"/>
      <c r="G8" s="364"/>
      <c r="H8" s="408">
        <v>0</v>
      </c>
      <c r="I8" s="364">
        <v>2</v>
      </c>
      <c r="J8" s="364">
        <v>101.14</v>
      </c>
      <c r="K8" s="408">
        <v>1</v>
      </c>
      <c r="L8" s="364">
        <v>2</v>
      </c>
      <c r="M8" s="365">
        <v>101.14</v>
      </c>
    </row>
    <row r="9" spans="1:13" ht="14.4" customHeight="1" x14ac:dyDescent="0.3">
      <c r="A9" s="360" t="s">
        <v>558</v>
      </c>
      <c r="B9" s="361" t="s">
        <v>880</v>
      </c>
      <c r="C9" s="361" t="s">
        <v>563</v>
      </c>
      <c r="D9" s="361" t="s">
        <v>564</v>
      </c>
      <c r="E9" s="361" t="s">
        <v>565</v>
      </c>
      <c r="F9" s="364"/>
      <c r="G9" s="364"/>
      <c r="H9" s="408">
        <v>0</v>
      </c>
      <c r="I9" s="364">
        <v>1</v>
      </c>
      <c r="J9" s="364">
        <v>333.31</v>
      </c>
      <c r="K9" s="408">
        <v>1</v>
      </c>
      <c r="L9" s="364">
        <v>1</v>
      </c>
      <c r="M9" s="365">
        <v>333.31</v>
      </c>
    </row>
    <row r="10" spans="1:13" ht="14.4" customHeight="1" x14ac:dyDescent="0.3">
      <c r="A10" s="360" t="s">
        <v>558</v>
      </c>
      <c r="B10" s="361" t="s">
        <v>881</v>
      </c>
      <c r="C10" s="361" t="s">
        <v>575</v>
      </c>
      <c r="D10" s="361" t="s">
        <v>576</v>
      </c>
      <c r="E10" s="361" t="s">
        <v>577</v>
      </c>
      <c r="F10" s="364"/>
      <c r="G10" s="364"/>
      <c r="H10" s="408">
        <v>0</v>
      </c>
      <c r="I10" s="364">
        <v>3</v>
      </c>
      <c r="J10" s="364">
        <v>552.66</v>
      </c>
      <c r="K10" s="408">
        <v>1</v>
      </c>
      <c r="L10" s="364">
        <v>3</v>
      </c>
      <c r="M10" s="365">
        <v>552.66</v>
      </c>
    </row>
    <row r="11" spans="1:13" ht="14.4" customHeight="1" x14ac:dyDescent="0.3">
      <c r="A11" s="360" t="s">
        <v>558</v>
      </c>
      <c r="B11" s="361" t="s">
        <v>882</v>
      </c>
      <c r="C11" s="361" t="s">
        <v>579</v>
      </c>
      <c r="D11" s="361" t="s">
        <v>580</v>
      </c>
      <c r="E11" s="361" t="s">
        <v>581</v>
      </c>
      <c r="F11" s="364"/>
      <c r="G11" s="364"/>
      <c r="H11" s="408">
        <v>0</v>
      </c>
      <c r="I11" s="364">
        <v>1</v>
      </c>
      <c r="J11" s="364">
        <v>275.48</v>
      </c>
      <c r="K11" s="408">
        <v>1</v>
      </c>
      <c r="L11" s="364">
        <v>1</v>
      </c>
      <c r="M11" s="365">
        <v>275.48</v>
      </c>
    </row>
    <row r="12" spans="1:13" ht="14.4" customHeight="1" x14ac:dyDescent="0.3">
      <c r="A12" s="360" t="s">
        <v>558</v>
      </c>
      <c r="B12" s="361" t="s">
        <v>882</v>
      </c>
      <c r="C12" s="361" t="s">
        <v>582</v>
      </c>
      <c r="D12" s="361" t="s">
        <v>580</v>
      </c>
      <c r="E12" s="361" t="s">
        <v>583</v>
      </c>
      <c r="F12" s="364"/>
      <c r="G12" s="364"/>
      <c r="H12" s="408">
        <v>0</v>
      </c>
      <c r="I12" s="364">
        <v>1</v>
      </c>
      <c r="J12" s="364">
        <v>413.22</v>
      </c>
      <c r="K12" s="408">
        <v>1</v>
      </c>
      <c r="L12" s="364">
        <v>1</v>
      </c>
      <c r="M12" s="365">
        <v>413.22</v>
      </c>
    </row>
    <row r="13" spans="1:13" ht="14.4" customHeight="1" x14ac:dyDescent="0.3">
      <c r="A13" s="360" t="s">
        <v>558</v>
      </c>
      <c r="B13" s="361" t="s">
        <v>551</v>
      </c>
      <c r="C13" s="361" t="s">
        <v>643</v>
      </c>
      <c r="D13" s="361" t="s">
        <v>644</v>
      </c>
      <c r="E13" s="361" t="s">
        <v>552</v>
      </c>
      <c r="F13" s="364"/>
      <c r="G13" s="364"/>
      <c r="H13" s="408">
        <v>0</v>
      </c>
      <c r="I13" s="364">
        <v>2</v>
      </c>
      <c r="J13" s="364">
        <v>275.48</v>
      </c>
      <c r="K13" s="408">
        <v>1</v>
      </c>
      <c r="L13" s="364">
        <v>2</v>
      </c>
      <c r="M13" s="365">
        <v>275.48</v>
      </c>
    </row>
    <row r="14" spans="1:13" ht="14.4" customHeight="1" x14ac:dyDescent="0.3">
      <c r="A14" s="360" t="s">
        <v>559</v>
      </c>
      <c r="B14" s="361" t="s">
        <v>883</v>
      </c>
      <c r="C14" s="361" t="s">
        <v>697</v>
      </c>
      <c r="D14" s="361" t="s">
        <v>698</v>
      </c>
      <c r="E14" s="361" t="s">
        <v>699</v>
      </c>
      <c r="F14" s="364"/>
      <c r="G14" s="364"/>
      <c r="H14" s="408">
        <v>0</v>
      </c>
      <c r="I14" s="364">
        <v>2</v>
      </c>
      <c r="J14" s="364">
        <v>799.84</v>
      </c>
      <c r="K14" s="408">
        <v>1</v>
      </c>
      <c r="L14" s="364">
        <v>2</v>
      </c>
      <c r="M14" s="365">
        <v>799.84</v>
      </c>
    </row>
    <row r="15" spans="1:13" ht="14.4" customHeight="1" x14ac:dyDescent="0.3">
      <c r="A15" s="360" t="s">
        <v>560</v>
      </c>
      <c r="B15" s="361" t="s">
        <v>883</v>
      </c>
      <c r="C15" s="361" t="s">
        <v>717</v>
      </c>
      <c r="D15" s="361" t="s">
        <v>718</v>
      </c>
      <c r="E15" s="361" t="s">
        <v>719</v>
      </c>
      <c r="F15" s="364"/>
      <c r="G15" s="364"/>
      <c r="H15" s="408">
        <v>0</v>
      </c>
      <c r="I15" s="364">
        <v>1</v>
      </c>
      <c r="J15" s="364">
        <v>399.92</v>
      </c>
      <c r="K15" s="408">
        <v>1</v>
      </c>
      <c r="L15" s="364">
        <v>1</v>
      </c>
      <c r="M15" s="365">
        <v>399.92</v>
      </c>
    </row>
    <row r="16" spans="1:13" ht="14.4" customHeight="1" x14ac:dyDescent="0.3">
      <c r="A16" s="360" t="s">
        <v>560</v>
      </c>
      <c r="B16" s="361" t="s">
        <v>883</v>
      </c>
      <c r="C16" s="361" t="s">
        <v>720</v>
      </c>
      <c r="D16" s="361" t="s">
        <v>721</v>
      </c>
      <c r="E16" s="361" t="s">
        <v>722</v>
      </c>
      <c r="F16" s="364"/>
      <c r="G16" s="364"/>
      <c r="H16" s="408">
        <v>0</v>
      </c>
      <c r="I16" s="364">
        <v>1</v>
      </c>
      <c r="J16" s="364">
        <v>152.62</v>
      </c>
      <c r="K16" s="408">
        <v>1</v>
      </c>
      <c r="L16" s="364">
        <v>1</v>
      </c>
      <c r="M16" s="365">
        <v>152.62</v>
      </c>
    </row>
    <row r="17" spans="1:13" ht="14.4" customHeight="1" x14ac:dyDescent="0.3">
      <c r="A17" s="360" t="s">
        <v>560</v>
      </c>
      <c r="B17" s="361" t="s">
        <v>883</v>
      </c>
      <c r="C17" s="361" t="s">
        <v>723</v>
      </c>
      <c r="D17" s="361" t="s">
        <v>724</v>
      </c>
      <c r="E17" s="361" t="s">
        <v>725</v>
      </c>
      <c r="F17" s="364"/>
      <c r="G17" s="364"/>
      <c r="H17" s="408">
        <v>0</v>
      </c>
      <c r="I17" s="364">
        <v>1</v>
      </c>
      <c r="J17" s="364">
        <v>142.83000000000001</v>
      </c>
      <c r="K17" s="408">
        <v>1</v>
      </c>
      <c r="L17" s="364">
        <v>1</v>
      </c>
      <c r="M17" s="365">
        <v>142.83000000000001</v>
      </c>
    </row>
    <row r="18" spans="1:13" ht="14.4" customHeight="1" x14ac:dyDescent="0.3">
      <c r="A18" s="360" t="s">
        <v>560</v>
      </c>
      <c r="B18" s="361" t="s">
        <v>884</v>
      </c>
      <c r="C18" s="361" t="s">
        <v>704</v>
      </c>
      <c r="D18" s="361" t="s">
        <v>705</v>
      </c>
      <c r="E18" s="361" t="s">
        <v>706</v>
      </c>
      <c r="F18" s="364"/>
      <c r="G18" s="364"/>
      <c r="H18" s="408">
        <v>0</v>
      </c>
      <c r="I18" s="364">
        <v>1</v>
      </c>
      <c r="J18" s="364">
        <v>222.25</v>
      </c>
      <c r="K18" s="408">
        <v>1</v>
      </c>
      <c r="L18" s="364">
        <v>1</v>
      </c>
      <c r="M18" s="365">
        <v>222.25</v>
      </c>
    </row>
    <row r="19" spans="1:13" ht="14.4" customHeight="1" x14ac:dyDescent="0.3">
      <c r="A19" s="360" t="s">
        <v>560</v>
      </c>
      <c r="B19" s="361" t="s">
        <v>884</v>
      </c>
      <c r="C19" s="361" t="s">
        <v>707</v>
      </c>
      <c r="D19" s="361" t="s">
        <v>705</v>
      </c>
      <c r="E19" s="361" t="s">
        <v>708</v>
      </c>
      <c r="F19" s="364"/>
      <c r="G19" s="364"/>
      <c r="H19" s="408"/>
      <c r="I19" s="364">
        <v>1</v>
      </c>
      <c r="J19" s="364">
        <v>0</v>
      </c>
      <c r="K19" s="408"/>
      <c r="L19" s="364">
        <v>1</v>
      </c>
      <c r="M19" s="365">
        <v>0</v>
      </c>
    </row>
    <row r="20" spans="1:13" ht="14.4" customHeight="1" x14ac:dyDescent="0.3">
      <c r="A20" s="360" t="s">
        <v>560</v>
      </c>
      <c r="B20" s="361" t="s">
        <v>885</v>
      </c>
      <c r="C20" s="361" t="s">
        <v>735</v>
      </c>
      <c r="D20" s="361" t="s">
        <v>736</v>
      </c>
      <c r="E20" s="361" t="s">
        <v>737</v>
      </c>
      <c r="F20" s="364"/>
      <c r="G20" s="364"/>
      <c r="H20" s="408">
        <v>0</v>
      </c>
      <c r="I20" s="364">
        <v>2</v>
      </c>
      <c r="J20" s="364">
        <v>193.26</v>
      </c>
      <c r="K20" s="408">
        <v>1</v>
      </c>
      <c r="L20" s="364">
        <v>2</v>
      </c>
      <c r="M20" s="365">
        <v>193.26</v>
      </c>
    </row>
    <row r="21" spans="1:13" ht="14.4" customHeight="1" x14ac:dyDescent="0.3">
      <c r="A21" s="360" t="s">
        <v>561</v>
      </c>
      <c r="B21" s="361" t="s">
        <v>886</v>
      </c>
      <c r="C21" s="361" t="s">
        <v>793</v>
      </c>
      <c r="D21" s="361" t="s">
        <v>794</v>
      </c>
      <c r="E21" s="361" t="s">
        <v>795</v>
      </c>
      <c r="F21" s="364">
        <v>5</v>
      </c>
      <c r="G21" s="364">
        <v>3401.45</v>
      </c>
      <c r="H21" s="408">
        <v>1</v>
      </c>
      <c r="I21" s="364"/>
      <c r="J21" s="364"/>
      <c r="K21" s="408">
        <v>0</v>
      </c>
      <c r="L21" s="364">
        <v>5</v>
      </c>
      <c r="M21" s="365">
        <v>3401.45</v>
      </c>
    </row>
    <row r="22" spans="1:13" ht="14.4" customHeight="1" x14ac:dyDescent="0.3">
      <c r="A22" s="360" t="s">
        <v>561</v>
      </c>
      <c r="B22" s="361" t="s">
        <v>887</v>
      </c>
      <c r="C22" s="361" t="s">
        <v>797</v>
      </c>
      <c r="D22" s="361" t="s">
        <v>798</v>
      </c>
      <c r="E22" s="361" t="s">
        <v>799</v>
      </c>
      <c r="F22" s="364">
        <v>1</v>
      </c>
      <c r="G22" s="364">
        <v>432.98</v>
      </c>
      <c r="H22" s="408">
        <v>1</v>
      </c>
      <c r="I22" s="364"/>
      <c r="J22" s="364"/>
      <c r="K22" s="408">
        <v>0</v>
      </c>
      <c r="L22" s="364">
        <v>1</v>
      </c>
      <c r="M22" s="365">
        <v>432.98</v>
      </c>
    </row>
    <row r="23" spans="1:13" ht="14.4" customHeight="1" x14ac:dyDescent="0.3">
      <c r="A23" s="360" t="s">
        <v>561</v>
      </c>
      <c r="B23" s="361" t="s">
        <v>877</v>
      </c>
      <c r="C23" s="361" t="s">
        <v>810</v>
      </c>
      <c r="D23" s="361" t="s">
        <v>670</v>
      </c>
      <c r="E23" s="361" t="s">
        <v>811</v>
      </c>
      <c r="F23" s="364"/>
      <c r="G23" s="364"/>
      <c r="H23" s="408">
        <v>0</v>
      </c>
      <c r="I23" s="364">
        <v>1</v>
      </c>
      <c r="J23" s="364">
        <v>56.01</v>
      </c>
      <c r="K23" s="408">
        <v>1</v>
      </c>
      <c r="L23" s="364">
        <v>1</v>
      </c>
      <c r="M23" s="365">
        <v>56.01</v>
      </c>
    </row>
    <row r="24" spans="1:13" ht="14.4" customHeight="1" x14ac:dyDescent="0.3">
      <c r="A24" s="360" t="s">
        <v>561</v>
      </c>
      <c r="B24" s="361" t="s">
        <v>888</v>
      </c>
      <c r="C24" s="361" t="s">
        <v>776</v>
      </c>
      <c r="D24" s="361" t="s">
        <v>777</v>
      </c>
      <c r="E24" s="361" t="s">
        <v>778</v>
      </c>
      <c r="F24" s="364"/>
      <c r="G24" s="364"/>
      <c r="H24" s="408">
        <v>0</v>
      </c>
      <c r="I24" s="364">
        <v>3</v>
      </c>
      <c r="J24" s="364">
        <v>6355.2899999999991</v>
      </c>
      <c r="K24" s="408">
        <v>1</v>
      </c>
      <c r="L24" s="364">
        <v>3</v>
      </c>
      <c r="M24" s="365">
        <v>6355.2899999999991</v>
      </c>
    </row>
    <row r="25" spans="1:13" ht="14.4" customHeight="1" x14ac:dyDescent="0.3">
      <c r="A25" s="360" t="s">
        <v>561</v>
      </c>
      <c r="B25" s="361" t="s">
        <v>889</v>
      </c>
      <c r="C25" s="361" t="s">
        <v>763</v>
      </c>
      <c r="D25" s="361" t="s">
        <v>764</v>
      </c>
      <c r="E25" s="361" t="s">
        <v>765</v>
      </c>
      <c r="F25" s="364"/>
      <c r="G25" s="364"/>
      <c r="H25" s="408">
        <v>0</v>
      </c>
      <c r="I25" s="364">
        <v>2</v>
      </c>
      <c r="J25" s="364">
        <v>89.78</v>
      </c>
      <c r="K25" s="408">
        <v>1</v>
      </c>
      <c r="L25" s="364">
        <v>2</v>
      </c>
      <c r="M25" s="365">
        <v>89.78</v>
      </c>
    </row>
    <row r="26" spans="1:13" ht="14.4" customHeight="1" x14ac:dyDescent="0.3">
      <c r="A26" s="360" t="s">
        <v>561</v>
      </c>
      <c r="B26" s="361" t="s">
        <v>890</v>
      </c>
      <c r="C26" s="361" t="s">
        <v>801</v>
      </c>
      <c r="D26" s="361" t="s">
        <v>802</v>
      </c>
      <c r="E26" s="361" t="s">
        <v>803</v>
      </c>
      <c r="F26" s="364">
        <v>4</v>
      </c>
      <c r="G26" s="364">
        <v>0</v>
      </c>
      <c r="H26" s="408"/>
      <c r="I26" s="364"/>
      <c r="J26" s="364"/>
      <c r="K26" s="408"/>
      <c r="L26" s="364">
        <v>4</v>
      </c>
      <c r="M26" s="365">
        <v>0</v>
      </c>
    </row>
    <row r="27" spans="1:13" ht="14.4" customHeight="1" x14ac:dyDescent="0.3">
      <c r="A27" s="360" t="s">
        <v>561</v>
      </c>
      <c r="B27" s="361" t="s">
        <v>891</v>
      </c>
      <c r="C27" s="361" t="s">
        <v>822</v>
      </c>
      <c r="D27" s="361" t="s">
        <v>823</v>
      </c>
      <c r="E27" s="361" t="s">
        <v>824</v>
      </c>
      <c r="F27" s="364"/>
      <c r="G27" s="364"/>
      <c r="H27" s="408">
        <v>0</v>
      </c>
      <c r="I27" s="364">
        <v>7</v>
      </c>
      <c r="J27" s="364">
        <v>3380.77</v>
      </c>
      <c r="K27" s="408">
        <v>1</v>
      </c>
      <c r="L27" s="364">
        <v>7</v>
      </c>
      <c r="M27" s="365">
        <v>3380.77</v>
      </c>
    </row>
    <row r="28" spans="1:13" ht="14.4" customHeight="1" x14ac:dyDescent="0.3">
      <c r="A28" s="360" t="s">
        <v>561</v>
      </c>
      <c r="B28" s="361" t="s">
        <v>892</v>
      </c>
      <c r="C28" s="361" t="s">
        <v>830</v>
      </c>
      <c r="D28" s="361" t="s">
        <v>831</v>
      </c>
      <c r="E28" s="361" t="s">
        <v>832</v>
      </c>
      <c r="F28" s="364">
        <v>3</v>
      </c>
      <c r="G28" s="364">
        <v>0</v>
      </c>
      <c r="H28" s="408"/>
      <c r="I28" s="364"/>
      <c r="J28" s="364"/>
      <c r="K28" s="408"/>
      <c r="L28" s="364">
        <v>3</v>
      </c>
      <c r="M28" s="365">
        <v>0</v>
      </c>
    </row>
    <row r="29" spans="1:13" ht="14.4" customHeight="1" x14ac:dyDescent="0.3">
      <c r="A29" s="360" t="s">
        <v>561</v>
      </c>
      <c r="B29" s="361" t="s">
        <v>893</v>
      </c>
      <c r="C29" s="361" t="s">
        <v>781</v>
      </c>
      <c r="D29" s="361" t="s">
        <v>782</v>
      </c>
      <c r="E29" s="361" t="s">
        <v>783</v>
      </c>
      <c r="F29" s="364">
        <v>2</v>
      </c>
      <c r="G29" s="364">
        <v>0</v>
      </c>
      <c r="H29" s="408"/>
      <c r="I29" s="364"/>
      <c r="J29" s="364"/>
      <c r="K29" s="408"/>
      <c r="L29" s="364">
        <v>2</v>
      </c>
      <c r="M29" s="365">
        <v>0</v>
      </c>
    </row>
    <row r="30" spans="1:13" ht="14.4" customHeight="1" x14ac:dyDescent="0.3">
      <c r="A30" s="360" t="s">
        <v>561</v>
      </c>
      <c r="B30" s="361" t="s">
        <v>881</v>
      </c>
      <c r="C30" s="361" t="s">
        <v>770</v>
      </c>
      <c r="D30" s="361" t="s">
        <v>771</v>
      </c>
      <c r="E30" s="361" t="s">
        <v>772</v>
      </c>
      <c r="F30" s="364">
        <v>1</v>
      </c>
      <c r="G30" s="364">
        <v>0</v>
      </c>
      <c r="H30" s="408"/>
      <c r="I30" s="364"/>
      <c r="J30" s="364"/>
      <c r="K30" s="408"/>
      <c r="L30" s="364">
        <v>1</v>
      </c>
      <c r="M30" s="365">
        <v>0</v>
      </c>
    </row>
    <row r="31" spans="1:13" ht="14.4" customHeight="1" x14ac:dyDescent="0.3">
      <c r="A31" s="360" t="s">
        <v>561</v>
      </c>
      <c r="B31" s="361" t="s">
        <v>883</v>
      </c>
      <c r="C31" s="361" t="s">
        <v>697</v>
      </c>
      <c r="D31" s="361" t="s">
        <v>698</v>
      </c>
      <c r="E31" s="361" t="s">
        <v>699</v>
      </c>
      <c r="F31" s="364"/>
      <c r="G31" s="364"/>
      <c r="H31" s="408">
        <v>0</v>
      </c>
      <c r="I31" s="364">
        <v>1</v>
      </c>
      <c r="J31" s="364">
        <v>399.92</v>
      </c>
      <c r="K31" s="408">
        <v>1</v>
      </c>
      <c r="L31" s="364">
        <v>1</v>
      </c>
      <c r="M31" s="365">
        <v>399.92</v>
      </c>
    </row>
    <row r="32" spans="1:13" ht="14.4" customHeight="1" x14ac:dyDescent="0.3">
      <c r="A32" s="360" t="s">
        <v>561</v>
      </c>
      <c r="B32" s="361" t="s">
        <v>894</v>
      </c>
      <c r="C32" s="361" t="s">
        <v>789</v>
      </c>
      <c r="D32" s="361" t="s">
        <v>790</v>
      </c>
      <c r="E32" s="361" t="s">
        <v>791</v>
      </c>
      <c r="F32" s="364"/>
      <c r="G32" s="364"/>
      <c r="H32" s="408">
        <v>0</v>
      </c>
      <c r="I32" s="364">
        <v>1</v>
      </c>
      <c r="J32" s="364">
        <v>128.84</v>
      </c>
      <c r="K32" s="408">
        <v>1</v>
      </c>
      <c r="L32" s="364">
        <v>1</v>
      </c>
      <c r="M32" s="365">
        <v>128.84</v>
      </c>
    </row>
    <row r="33" spans="1:13" ht="14.4" customHeight="1" x14ac:dyDescent="0.3">
      <c r="A33" s="360" t="s">
        <v>561</v>
      </c>
      <c r="B33" s="361" t="s">
        <v>895</v>
      </c>
      <c r="C33" s="361" t="s">
        <v>753</v>
      </c>
      <c r="D33" s="361" t="s">
        <v>754</v>
      </c>
      <c r="E33" s="361" t="s">
        <v>755</v>
      </c>
      <c r="F33" s="364"/>
      <c r="G33" s="364"/>
      <c r="H33" s="408">
        <v>0</v>
      </c>
      <c r="I33" s="364">
        <v>1</v>
      </c>
      <c r="J33" s="364">
        <v>89.6</v>
      </c>
      <c r="K33" s="408">
        <v>1</v>
      </c>
      <c r="L33" s="364">
        <v>1</v>
      </c>
      <c r="M33" s="365">
        <v>89.6</v>
      </c>
    </row>
    <row r="34" spans="1:13" ht="14.4" customHeight="1" x14ac:dyDescent="0.3">
      <c r="A34" s="360" t="s">
        <v>561</v>
      </c>
      <c r="B34" s="361" t="s">
        <v>896</v>
      </c>
      <c r="C34" s="361" t="s">
        <v>818</v>
      </c>
      <c r="D34" s="361" t="s">
        <v>819</v>
      </c>
      <c r="E34" s="361" t="s">
        <v>820</v>
      </c>
      <c r="F34" s="364">
        <v>2</v>
      </c>
      <c r="G34" s="364">
        <v>1210.5</v>
      </c>
      <c r="H34" s="408">
        <v>1</v>
      </c>
      <c r="I34" s="364"/>
      <c r="J34" s="364"/>
      <c r="K34" s="408">
        <v>0</v>
      </c>
      <c r="L34" s="364">
        <v>2</v>
      </c>
      <c r="M34" s="365">
        <v>1210.5</v>
      </c>
    </row>
    <row r="35" spans="1:13" ht="14.4" customHeight="1" x14ac:dyDescent="0.3">
      <c r="A35" s="360" t="s">
        <v>561</v>
      </c>
      <c r="B35" s="361" t="s">
        <v>897</v>
      </c>
      <c r="C35" s="361" t="s">
        <v>840</v>
      </c>
      <c r="D35" s="361" t="s">
        <v>841</v>
      </c>
      <c r="E35" s="361" t="s">
        <v>842</v>
      </c>
      <c r="F35" s="364"/>
      <c r="G35" s="364"/>
      <c r="H35" s="408"/>
      <c r="I35" s="364">
        <v>2</v>
      </c>
      <c r="J35" s="364">
        <v>0</v>
      </c>
      <c r="K35" s="408"/>
      <c r="L35" s="364">
        <v>2</v>
      </c>
      <c r="M35" s="365">
        <v>0</v>
      </c>
    </row>
    <row r="36" spans="1:13" ht="14.4" customHeight="1" x14ac:dyDescent="0.3">
      <c r="A36" s="360" t="s">
        <v>561</v>
      </c>
      <c r="B36" s="361" t="s">
        <v>898</v>
      </c>
      <c r="C36" s="361" t="s">
        <v>757</v>
      </c>
      <c r="D36" s="361" t="s">
        <v>758</v>
      </c>
      <c r="E36" s="361" t="s">
        <v>759</v>
      </c>
      <c r="F36" s="364"/>
      <c r="G36" s="364"/>
      <c r="H36" s="408">
        <v>0</v>
      </c>
      <c r="I36" s="364">
        <v>2</v>
      </c>
      <c r="J36" s="364">
        <v>275.2</v>
      </c>
      <c r="K36" s="408">
        <v>1</v>
      </c>
      <c r="L36" s="364">
        <v>2</v>
      </c>
      <c r="M36" s="365">
        <v>275.2</v>
      </c>
    </row>
    <row r="37" spans="1:13" ht="14.4" customHeight="1" x14ac:dyDescent="0.3">
      <c r="A37" s="360" t="s">
        <v>561</v>
      </c>
      <c r="B37" s="361" t="s">
        <v>898</v>
      </c>
      <c r="C37" s="361" t="s">
        <v>760</v>
      </c>
      <c r="D37" s="361" t="s">
        <v>758</v>
      </c>
      <c r="E37" s="361" t="s">
        <v>761</v>
      </c>
      <c r="F37" s="364">
        <v>2</v>
      </c>
      <c r="G37" s="364">
        <v>0</v>
      </c>
      <c r="H37" s="408"/>
      <c r="I37" s="364"/>
      <c r="J37" s="364"/>
      <c r="K37" s="408"/>
      <c r="L37" s="364">
        <v>2</v>
      </c>
      <c r="M37" s="365">
        <v>0</v>
      </c>
    </row>
    <row r="38" spans="1:13" ht="14.4" customHeight="1" thickBot="1" x14ac:dyDescent="0.35">
      <c r="A38" s="366" t="s">
        <v>561</v>
      </c>
      <c r="B38" s="367" t="s">
        <v>882</v>
      </c>
      <c r="C38" s="367" t="s">
        <v>773</v>
      </c>
      <c r="D38" s="367" t="s">
        <v>580</v>
      </c>
      <c r="E38" s="367" t="s">
        <v>774</v>
      </c>
      <c r="F38" s="370"/>
      <c r="G38" s="370"/>
      <c r="H38" s="378">
        <v>0</v>
      </c>
      <c r="I38" s="370">
        <v>1</v>
      </c>
      <c r="J38" s="370">
        <v>137.74</v>
      </c>
      <c r="K38" s="378">
        <v>1</v>
      </c>
      <c r="L38" s="370">
        <v>1</v>
      </c>
      <c r="M38" s="371">
        <v>137.74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169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437</v>
      </c>
      <c r="B4" s="344" t="s">
        <v>438</v>
      </c>
      <c r="C4" s="345" t="s">
        <v>439</v>
      </c>
      <c r="D4" s="345" t="s">
        <v>438</v>
      </c>
      <c r="E4" s="345" t="s">
        <v>438</v>
      </c>
      <c r="F4" s="346" t="s">
        <v>438</v>
      </c>
      <c r="G4" s="345" t="s">
        <v>438</v>
      </c>
      <c r="H4" s="345" t="s">
        <v>90</v>
      </c>
    </row>
    <row r="5" spans="1:8" ht="14.4" customHeight="1" x14ac:dyDescent="0.3">
      <c r="A5" s="343" t="s">
        <v>437</v>
      </c>
      <c r="B5" s="344" t="s">
        <v>899</v>
      </c>
      <c r="C5" s="345" t="s">
        <v>900</v>
      </c>
      <c r="D5" s="345">
        <v>15800734.74654799</v>
      </c>
      <c r="E5" s="345">
        <v>15782517.364970913</v>
      </c>
      <c r="F5" s="346">
        <v>0.99884705478135716</v>
      </c>
      <c r="G5" s="345">
        <v>-18217.38157707639</v>
      </c>
      <c r="H5" s="345" t="s">
        <v>2</v>
      </c>
    </row>
    <row r="6" spans="1:8" ht="14.4" customHeight="1" x14ac:dyDescent="0.3">
      <c r="A6" s="343" t="s">
        <v>437</v>
      </c>
      <c r="B6" s="344" t="s">
        <v>901</v>
      </c>
      <c r="C6" s="345" t="s">
        <v>902</v>
      </c>
      <c r="D6" s="345">
        <v>160769.02922234675</v>
      </c>
      <c r="E6" s="345">
        <v>146815.65000000005</v>
      </c>
      <c r="F6" s="346">
        <v>0.91320853718007522</v>
      </c>
      <c r="G6" s="345">
        <v>-13953.379222346703</v>
      </c>
      <c r="H6" s="345" t="s">
        <v>2</v>
      </c>
    </row>
    <row r="7" spans="1:8" ht="14.4" customHeight="1" x14ac:dyDescent="0.3">
      <c r="A7" s="343" t="s">
        <v>437</v>
      </c>
      <c r="B7" s="344" t="s">
        <v>903</v>
      </c>
      <c r="C7" s="345" t="s">
        <v>904</v>
      </c>
      <c r="D7" s="345">
        <v>312355.6610242264</v>
      </c>
      <c r="E7" s="345">
        <v>320924.82000000007</v>
      </c>
      <c r="F7" s="346">
        <v>1.0274339800587415</v>
      </c>
      <c r="G7" s="345">
        <v>8569.1589757736656</v>
      </c>
      <c r="H7" s="345" t="s">
        <v>2</v>
      </c>
    </row>
    <row r="8" spans="1:8" ht="14.4" customHeight="1" x14ac:dyDescent="0.3">
      <c r="A8" s="343" t="s">
        <v>437</v>
      </c>
      <c r="B8" s="344" t="s">
        <v>905</v>
      </c>
      <c r="C8" s="345" t="s">
        <v>906</v>
      </c>
      <c r="D8" s="345">
        <v>236261.12606489923</v>
      </c>
      <c r="E8" s="345">
        <v>273248.37999999989</v>
      </c>
      <c r="F8" s="346">
        <v>1.1565524322648852</v>
      </c>
      <c r="G8" s="345">
        <v>36987.253935100656</v>
      </c>
      <c r="H8" s="345" t="s">
        <v>2</v>
      </c>
    </row>
    <row r="9" spans="1:8" ht="14.4" customHeight="1" x14ac:dyDescent="0.3">
      <c r="A9" s="343" t="s">
        <v>437</v>
      </c>
      <c r="B9" s="344" t="s">
        <v>907</v>
      </c>
      <c r="C9" s="345" t="s">
        <v>908</v>
      </c>
      <c r="D9" s="345">
        <v>17580028.642153248</v>
      </c>
      <c r="E9" s="345">
        <v>17159478.82</v>
      </c>
      <c r="F9" s="346">
        <v>0.97607797855659595</v>
      </c>
      <c r="G9" s="345">
        <v>-420549.82215324789</v>
      </c>
      <c r="H9" s="345" t="s">
        <v>2</v>
      </c>
    </row>
    <row r="10" spans="1:8" ht="14.4" customHeight="1" x14ac:dyDescent="0.3">
      <c r="A10" s="343" t="s">
        <v>437</v>
      </c>
      <c r="B10" s="344" t="s">
        <v>909</v>
      </c>
      <c r="C10" s="345" t="s">
        <v>910</v>
      </c>
      <c r="D10" s="345">
        <v>0</v>
      </c>
      <c r="E10" s="345">
        <v>630</v>
      </c>
      <c r="F10" s="346" t="s">
        <v>438</v>
      </c>
      <c r="G10" s="345">
        <v>630</v>
      </c>
      <c r="H10" s="345" t="s">
        <v>2</v>
      </c>
    </row>
    <row r="11" spans="1:8" ht="14.4" customHeight="1" x14ac:dyDescent="0.3">
      <c r="A11" s="343" t="s">
        <v>437</v>
      </c>
      <c r="B11" s="344" t="s">
        <v>911</v>
      </c>
      <c r="C11" s="345" t="s">
        <v>912</v>
      </c>
      <c r="D11" s="345">
        <v>75773.416683253992</v>
      </c>
      <c r="E11" s="345">
        <v>61338</v>
      </c>
      <c r="F11" s="346">
        <v>0.80949233497551609</v>
      </c>
      <c r="G11" s="345">
        <v>-14435.416683253992</v>
      </c>
      <c r="H11" s="345" t="s">
        <v>2</v>
      </c>
    </row>
    <row r="12" spans="1:8" ht="14.4" customHeight="1" x14ac:dyDescent="0.3">
      <c r="A12" s="343" t="s">
        <v>437</v>
      </c>
      <c r="B12" s="344" t="s">
        <v>6</v>
      </c>
      <c r="C12" s="345" t="s">
        <v>439</v>
      </c>
      <c r="D12" s="345">
        <v>34165922.621695973</v>
      </c>
      <c r="E12" s="345">
        <v>33744953.034970909</v>
      </c>
      <c r="F12" s="346">
        <v>0.98767867060444192</v>
      </c>
      <c r="G12" s="345">
        <v>-420969.58672506362</v>
      </c>
      <c r="H12" s="345" t="s">
        <v>442</v>
      </c>
    </row>
    <row r="14" spans="1:8" ht="14.4" customHeight="1" x14ac:dyDescent="0.3">
      <c r="A14" s="343" t="s">
        <v>437</v>
      </c>
      <c r="B14" s="344" t="s">
        <v>438</v>
      </c>
      <c r="C14" s="345" t="s">
        <v>439</v>
      </c>
      <c r="D14" s="345" t="s">
        <v>438</v>
      </c>
      <c r="E14" s="345" t="s">
        <v>438</v>
      </c>
      <c r="F14" s="346" t="s">
        <v>438</v>
      </c>
      <c r="G14" s="345" t="s">
        <v>438</v>
      </c>
      <c r="H14" s="345" t="s">
        <v>90</v>
      </c>
    </row>
    <row r="15" spans="1:8" ht="14.4" customHeight="1" x14ac:dyDescent="0.3">
      <c r="A15" s="343" t="s">
        <v>913</v>
      </c>
      <c r="B15" s="344" t="s">
        <v>901</v>
      </c>
      <c r="C15" s="345" t="s">
        <v>902</v>
      </c>
      <c r="D15" s="345">
        <v>833.31381996511084</v>
      </c>
      <c r="E15" s="345">
        <v>1498.7399999999998</v>
      </c>
      <c r="F15" s="346">
        <v>1.7985301144564589</v>
      </c>
      <c r="G15" s="345">
        <v>665.42618003488894</v>
      </c>
      <c r="H15" s="345" t="s">
        <v>2</v>
      </c>
    </row>
    <row r="16" spans="1:8" ht="14.4" customHeight="1" x14ac:dyDescent="0.3">
      <c r="A16" s="343" t="s">
        <v>913</v>
      </c>
      <c r="B16" s="344" t="s">
        <v>903</v>
      </c>
      <c r="C16" s="345" t="s">
        <v>904</v>
      </c>
      <c r="D16" s="345">
        <v>80133.623192265586</v>
      </c>
      <c r="E16" s="345">
        <v>52020.06</v>
      </c>
      <c r="F16" s="346">
        <v>0.64916645382659943</v>
      </c>
      <c r="G16" s="345">
        <v>-28113.563192265588</v>
      </c>
      <c r="H16" s="345" t="s">
        <v>2</v>
      </c>
    </row>
    <row r="17" spans="1:8" ht="14.4" customHeight="1" x14ac:dyDescent="0.3">
      <c r="A17" s="343" t="s">
        <v>913</v>
      </c>
      <c r="B17" s="344" t="s">
        <v>905</v>
      </c>
      <c r="C17" s="345" t="s">
        <v>906</v>
      </c>
      <c r="D17" s="345">
        <v>19584.684560853417</v>
      </c>
      <c r="E17" s="345">
        <v>22121.899999999991</v>
      </c>
      <c r="F17" s="346">
        <v>1.129550998447943</v>
      </c>
      <c r="G17" s="345">
        <v>2537.2154391465738</v>
      </c>
      <c r="H17" s="345" t="s">
        <v>2</v>
      </c>
    </row>
    <row r="18" spans="1:8" ht="14.4" customHeight="1" x14ac:dyDescent="0.3">
      <c r="A18" s="343" t="s">
        <v>913</v>
      </c>
      <c r="B18" s="344" t="s">
        <v>911</v>
      </c>
      <c r="C18" s="345" t="s">
        <v>912</v>
      </c>
      <c r="D18" s="345">
        <v>11664.792639492998</v>
      </c>
      <c r="E18" s="345">
        <v>7502</v>
      </c>
      <c r="F18" s="346">
        <v>0.64313187828138441</v>
      </c>
      <c r="G18" s="345">
        <v>-4162.7926394929982</v>
      </c>
      <c r="H18" s="345" t="s">
        <v>2</v>
      </c>
    </row>
    <row r="19" spans="1:8" ht="14.4" customHeight="1" x14ac:dyDescent="0.3">
      <c r="A19" s="343" t="s">
        <v>913</v>
      </c>
      <c r="B19" s="344" t="s">
        <v>899</v>
      </c>
      <c r="C19" s="345" t="s">
        <v>900</v>
      </c>
      <c r="D19" s="345">
        <v>2119999.7899059919</v>
      </c>
      <c r="E19" s="345">
        <v>1369357.0499999993</v>
      </c>
      <c r="F19" s="346">
        <v>0.64592320080405352</v>
      </c>
      <c r="G19" s="345">
        <v>-750642.73990599252</v>
      </c>
      <c r="H19" s="345" t="s">
        <v>2</v>
      </c>
    </row>
    <row r="20" spans="1:8" ht="14.4" customHeight="1" x14ac:dyDescent="0.3">
      <c r="A20" s="343" t="s">
        <v>913</v>
      </c>
      <c r="B20" s="344" t="s">
        <v>6</v>
      </c>
      <c r="C20" s="345" t="s">
        <v>914</v>
      </c>
      <c r="D20" s="345">
        <v>2232216.2041185689</v>
      </c>
      <c r="E20" s="345">
        <v>1452499.7499999993</v>
      </c>
      <c r="F20" s="346">
        <v>0.65069850640813942</v>
      </c>
      <c r="G20" s="345">
        <v>-779716.45411856961</v>
      </c>
      <c r="H20" s="345" t="s">
        <v>445</v>
      </c>
    </row>
    <row r="21" spans="1:8" ht="14.4" customHeight="1" x14ac:dyDescent="0.3">
      <c r="A21" s="343" t="s">
        <v>438</v>
      </c>
      <c r="B21" s="344" t="s">
        <v>438</v>
      </c>
      <c r="C21" s="345" t="s">
        <v>438</v>
      </c>
      <c r="D21" s="345" t="s">
        <v>438</v>
      </c>
      <c r="E21" s="345" t="s">
        <v>438</v>
      </c>
      <c r="F21" s="346" t="s">
        <v>438</v>
      </c>
      <c r="G21" s="345" t="s">
        <v>438</v>
      </c>
      <c r="H21" s="345" t="s">
        <v>446</v>
      </c>
    </row>
    <row r="22" spans="1:8" ht="14.4" customHeight="1" x14ac:dyDescent="0.3">
      <c r="A22" s="343" t="s">
        <v>443</v>
      </c>
      <c r="B22" s="344" t="s">
        <v>901</v>
      </c>
      <c r="C22" s="345" t="s">
        <v>902</v>
      </c>
      <c r="D22" s="345">
        <v>159935.71540238164</v>
      </c>
      <c r="E22" s="345">
        <v>145316.91000000003</v>
      </c>
      <c r="F22" s="346">
        <v>0.90859574194793069</v>
      </c>
      <c r="G22" s="345">
        <v>-14618.805402381608</v>
      </c>
      <c r="H22" s="345" t="s">
        <v>2</v>
      </c>
    </row>
    <row r="23" spans="1:8" ht="14.4" customHeight="1" x14ac:dyDescent="0.3">
      <c r="A23" s="343" t="s">
        <v>443</v>
      </c>
      <c r="B23" s="344" t="s">
        <v>903</v>
      </c>
      <c r="C23" s="345" t="s">
        <v>904</v>
      </c>
      <c r="D23" s="345">
        <v>232222.03783196083</v>
      </c>
      <c r="E23" s="345">
        <v>268904.76</v>
      </c>
      <c r="F23" s="346">
        <v>1.1579640007921355</v>
      </c>
      <c r="G23" s="345">
        <v>36682.722168039181</v>
      </c>
      <c r="H23" s="345" t="s">
        <v>2</v>
      </c>
    </row>
    <row r="24" spans="1:8" ht="14.4" customHeight="1" x14ac:dyDescent="0.3">
      <c r="A24" s="343" t="s">
        <v>443</v>
      </c>
      <c r="B24" s="344" t="s">
        <v>905</v>
      </c>
      <c r="C24" s="345" t="s">
        <v>906</v>
      </c>
      <c r="D24" s="345">
        <v>216676.44150404583</v>
      </c>
      <c r="E24" s="345">
        <v>251126.48</v>
      </c>
      <c r="F24" s="346">
        <v>1.1589930047624071</v>
      </c>
      <c r="G24" s="345">
        <v>34450.038495954184</v>
      </c>
      <c r="H24" s="345" t="s">
        <v>2</v>
      </c>
    </row>
    <row r="25" spans="1:8" ht="14.4" customHeight="1" x14ac:dyDescent="0.3">
      <c r="A25" s="343" t="s">
        <v>443</v>
      </c>
      <c r="B25" s="344" t="s">
        <v>907</v>
      </c>
      <c r="C25" s="345" t="s">
        <v>908</v>
      </c>
      <c r="D25" s="345">
        <v>17580028.642153248</v>
      </c>
      <c r="E25" s="345">
        <v>17159478.82</v>
      </c>
      <c r="F25" s="346">
        <v>0.97607797855659595</v>
      </c>
      <c r="G25" s="345">
        <v>-420549.82215324789</v>
      </c>
      <c r="H25" s="345" t="s">
        <v>2</v>
      </c>
    </row>
    <row r="26" spans="1:8" ht="14.4" customHeight="1" x14ac:dyDescent="0.3">
      <c r="A26" s="343" t="s">
        <v>443</v>
      </c>
      <c r="B26" s="344" t="s">
        <v>909</v>
      </c>
      <c r="C26" s="345" t="s">
        <v>910</v>
      </c>
      <c r="D26" s="345">
        <v>0</v>
      </c>
      <c r="E26" s="345">
        <v>630</v>
      </c>
      <c r="F26" s="346" t="s">
        <v>438</v>
      </c>
      <c r="G26" s="345">
        <v>630</v>
      </c>
      <c r="H26" s="345" t="s">
        <v>2</v>
      </c>
    </row>
    <row r="27" spans="1:8" ht="14.4" customHeight="1" x14ac:dyDescent="0.3">
      <c r="A27" s="343" t="s">
        <v>443</v>
      </c>
      <c r="B27" s="344" t="s">
        <v>911</v>
      </c>
      <c r="C27" s="345" t="s">
        <v>912</v>
      </c>
      <c r="D27" s="345">
        <v>64108.624043760996</v>
      </c>
      <c r="E27" s="345">
        <v>53836</v>
      </c>
      <c r="F27" s="346">
        <v>0.83976221300976872</v>
      </c>
      <c r="G27" s="345">
        <v>-10272.624043760996</v>
      </c>
      <c r="H27" s="345" t="s">
        <v>2</v>
      </c>
    </row>
    <row r="28" spans="1:8" ht="14.4" customHeight="1" x14ac:dyDescent="0.3">
      <c r="A28" s="343" t="s">
        <v>443</v>
      </c>
      <c r="B28" s="344" t="s">
        <v>899</v>
      </c>
      <c r="C28" s="345" t="s">
        <v>900</v>
      </c>
      <c r="D28" s="345">
        <v>13680734.956642</v>
      </c>
      <c r="E28" s="345">
        <v>14413160.314970912</v>
      </c>
      <c r="F28" s="346">
        <v>1.0535369891054953</v>
      </c>
      <c r="G28" s="345">
        <v>732425.35832891241</v>
      </c>
      <c r="H28" s="345" t="s">
        <v>2</v>
      </c>
    </row>
    <row r="29" spans="1:8" ht="14.4" customHeight="1" x14ac:dyDescent="0.3">
      <c r="A29" s="343" t="s">
        <v>443</v>
      </c>
      <c r="B29" s="344" t="s">
        <v>6</v>
      </c>
      <c r="C29" s="345" t="s">
        <v>444</v>
      </c>
      <c r="D29" s="345">
        <v>31933706.417577405</v>
      </c>
      <c r="E29" s="345">
        <v>32292453.284970909</v>
      </c>
      <c r="F29" s="346">
        <v>1.0112341130309896</v>
      </c>
      <c r="G29" s="345">
        <v>358746.86739350483</v>
      </c>
      <c r="H29" s="345" t="s">
        <v>445</v>
      </c>
    </row>
    <row r="30" spans="1:8" ht="14.4" customHeight="1" x14ac:dyDescent="0.3">
      <c r="A30" s="343" t="s">
        <v>438</v>
      </c>
      <c r="B30" s="344" t="s">
        <v>438</v>
      </c>
      <c r="C30" s="345" t="s">
        <v>438</v>
      </c>
      <c r="D30" s="345" t="s">
        <v>438</v>
      </c>
      <c r="E30" s="345" t="s">
        <v>438</v>
      </c>
      <c r="F30" s="346" t="s">
        <v>438</v>
      </c>
      <c r="G30" s="345" t="s">
        <v>438</v>
      </c>
      <c r="H30" s="345" t="s">
        <v>446</v>
      </c>
    </row>
    <row r="31" spans="1:8" ht="14.4" customHeight="1" x14ac:dyDescent="0.3">
      <c r="A31" s="343" t="s">
        <v>437</v>
      </c>
      <c r="B31" s="344" t="s">
        <v>6</v>
      </c>
      <c r="C31" s="345" t="s">
        <v>439</v>
      </c>
      <c r="D31" s="345">
        <v>34165922.621695973</v>
      </c>
      <c r="E31" s="345">
        <v>33744953.034970909</v>
      </c>
      <c r="F31" s="346">
        <v>0.98767867060444192</v>
      </c>
      <c r="G31" s="345">
        <v>-420969.58672506362</v>
      </c>
      <c r="H31" s="345" t="s">
        <v>442</v>
      </c>
    </row>
  </sheetData>
  <autoFilter ref="A3:G3"/>
  <mergeCells count="1">
    <mergeCell ref="A1:G1"/>
  </mergeCells>
  <conditionalFormatting sqref="F13 F32:F65536">
    <cfRule type="cellIs" dxfId="19" priority="19" stopIfTrue="1" operator="greaterThan">
      <formula>1</formula>
    </cfRule>
  </conditionalFormatting>
  <conditionalFormatting sqref="G4:G12">
    <cfRule type="cellIs" dxfId="18" priority="12" operator="greaterThan">
      <formula>0</formula>
    </cfRule>
  </conditionalFormatting>
  <conditionalFormatting sqref="F4:F12">
    <cfRule type="cellIs" dxfId="17" priority="14" operator="greaterThan">
      <formula>1</formula>
    </cfRule>
  </conditionalFormatting>
  <conditionalFormatting sqref="B4:B12">
    <cfRule type="expression" dxfId="16" priority="18">
      <formula>AND(LEFT(H4,6)&lt;&gt;"mezera",H4&lt;&gt;"")</formula>
    </cfRule>
  </conditionalFormatting>
  <conditionalFormatting sqref="A4:A12">
    <cfRule type="expression" dxfId="15" priority="15">
      <formula>AND(H4&lt;&gt;"",H4&lt;&gt;"mezeraKL")</formula>
    </cfRule>
  </conditionalFormatting>
  <conditionalFormatting sqref="B4:G12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2">
    <cfRule type="expression" dxfId="12" priority="13">
      <formula>$H4&lt;&gt;""</formula>
    </cfRule>
  </conditionalFormatting>
  <conditionalFormatting sqref="F4:F12">
    <cfRule type="cellIs" dxfId="11" priority="9" operator="greaterThan">
      <formula>1</formula>
    </cfRule>
  </conditionalFormatting>
  <conditionalFormatting sqref="F4:F12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2">
    <cfRule type="expression" dxfId="8" priority="8">
      <formula>$H4&lt;&gt;""</formula>
    </cfRule>
  </conditionalFormatting>
  <conditionalFormatting sqref="G14:G31">
    <cfRule type="cellIs" dxfId="7" priority="1" operator="greaterThan">
      <formula>0</formula>
    </cfRule>
  </conditionalFormatting>
  <conditionalFormatting sqref="F14:F31">
    <cfRule type="cellIs" dxfId="6" priority="3" operator="greaterThan">
      <formula>1</formula>
    </cfRule>
  </conditionalFormatting>
  <conditionalFormatting sqref="B14:B31">
    <cfRule type="expression" dxfId="5" priority="7">
      <formula>AND(LEFT(H14,6)&lt;&gt;"mezera",H14&lt;&gt;"")</formula>
    </cfRule>
  </conditionalFormatting>
  <conditionalFormatting sqref="A14:A31">
    <cfRule type="expression" dxfId="4" priority="4">
      <formula>AND(H14&lt;&gt;"",H14&lt;&gt;"mezeraKL")</formula>
    </cfRule>
  </conditionalFormatting>
  <conditionalFormatting sqref="B14:G31">
    <cfRule type="expression" dxfId="3" priority="5">
      <formula>$H14="SumaNS"</formula>
    </cfRule>
    <cfRule type="expression" dxfId="2" priority="6">
      <formula>OR($H14="KL",$H14="SumaKL")</formula>
    </cfRule>
  </conditionalFormatting>
  <conditionalFormatting sqref="A14:G31">
    <cfRule type="expression" dxfId="1" priority="2">
      <formula>$H14&lt;&gt;""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10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70" t="s">
        <v>170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6"/>
      <c r="J2" s="146"/>
      <c r="K2" s="146"/>
    </row>
    <row r="3" spans="1:11" ht="14.4" customHeight="1" thickBot="1" x14ac:dyDescent="0.35">
      <c r="A3" s="84"/>
      <c r="B3" s="84"/>
      <c r="C3" s="266"/>
      <c r="D3" s="267"/>
      <c r="E3" s="267"/>
      <c r="F3" s="267"/>
      <c r="G3" s="267"/>
      <c r="H3" s="150" t="s">
        <v>153</v>
      </c>
      <c r="I3" s="147">
        <f>IF(J3&lt;&gt;0,K3/J3,0)</f>
        <v>49.52429534433076</v>
      </c>
      <c r="J3" s="147">
        <f>SUBTOTAL(9,J5:J1048576)</f>
        <v>681381.7905</v>
      </c>
      <c r="K3" s="148">
        <f>SUBTOTAL(9,K5:K1048576)</f>
        <v>33744953.034970909</v>
      </c>
    </row>
    <row r="4" spans="1:11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92</v>
      </c>
      <c r="H4" s="349" t="s">
        <v>14</v>
      </c>
      <c r="I4" s="350" t="s">
        <v>174</v>
      </c>
      <c r="J4" s="350" t="s">
        <v>16</v>
      </c>
      <c r="K4" s="351" t="s">
        <v>191</v>
      </c>
    </row>
    <row r="5" spans="1:11" ht="14.4" customHeight="1" x14ac:dyDescent="0.3">
      <c r="A5" s="354" t="s">
        <v>437</v>
      </c>
      <c r="B5" s="355" t="s">
        <v>439</v>
      </c>
      <c r="C5" s="356" t="s">
        <v>913</v>
      </c>
      <c r="D5" s="357" t="s">
        <v>914</v>
      </c>
      <c r="E5" s="356" t="s">
        <v>901</v>
      </c>
      <c r="F5" s="357" t="s">
        <v>902</v>
      </c>
      <c r="G5" s="356" t="s">
        <v>915</v>
      </c>
      <c r="H5" s="356" t="s">
        <v>916</v>
      </c>
      <c r="I5" s="358">
        <v>27.238999999999997</v>
      </c>
      <c r="J5" s="358">
        <v>55</v>
      </c>
      <c r="K5" s="359">
        <v>1498.7399999999998</v>
      </c>
    </row>
    <row r="6" spans="1:11" ht="14.4" customHeight="1" x14ac:dyDescent="0.3">
      <c r="A6" s="360" t="s">
        <v>437</v>
      </c>
      <c r="B6" s="361" t="s">
        <v>439</v>
      </c>
      <c r="C6" s="362" t="s">
        <v>913</v>
      </c>
      <c r="D6" s="363" t="s">
        <v>914</v>
      </c>
      <c r="E6" s="362" t="s">
        <v>903</v>
      </c>
      <c r="F6" s="363" t="s">
        <v>904</v>
      </c>
      <c r="G6" s="362" t="s">
        <v>917</v>
      </c>
      <c r="H6" s="362" t="s">
        <v>918</v>
      </c>
      <c r="I6" s="364">
        <v>0.42</v>
      </c>
      <c r="J6" s="364">
        <v>50</v>
      </c>
      <c r="K6" s="365">
        <v>21</v>
      </c>
    </row>
    <row r="7" spans="1:11" ht="14.4" customHeight="1" x14ac:dyDescent="0.3">
      <c r="A7" s="360" t="s">
        <v>437</v>
      </c>
      <c r="B7" s="361" t="s">
        <v>439</v>
      </c>
      <c r="C7" s="362" t="s">
        <v>913</v>
      </c>
      <c r="D7" s="363" t="s">
        <v>914</v>
      </c>
      <c r="E7" s="362" t="s">
        <v>903</v>
      </c>
      <c r="F7" s="363" t="s">
        <v>904</v>
      </c>
      <c r="G7" s="362" t="s">
        <v>919</v>
      </c>
      <c r="H7" s="362" t="s">
        <v>920</v>
      </c>
      <c r="I7" s="364">
        <v>0.57090909090909092</v>
      </c>
      <c r="J7" s="364">
        <v>26800</v>
      </c>
      <c r="K7" s="365">
        <v>15332.6</v>
      </c>
    </row>
    <row r="8" spans="1:11" ht="14.4" customHeight="1" x14ac:dyDescent="0.3">
      <c r="A8" s="360" t="s">
        <v>437</v>
      </c>
      <c r="B8" s="361" t="s">
        <v>439</v>
      </c>
      <c r="C8" s="362" t="s">
        <v>913</v>
      </c>
      <c r="D8" s="363" t="s">
        <v>914</v>
      </c>
      <c r="E8" s="362" t="s">
        <v>903</v>
      </c>
      <c r="F8" s="363" t="s">
        <v>904</v>
      </c>
      <c r="G8" s="362" t="s">
        <v>921</v>
      </c>
      <c r="H8" s="362" t="s">
        <v>922</v>
      </c>
      <c r="I8" s="364">
        <v>2.36</v>
      </c>
      <c r="J8" s="364">
        <v>600</v>
      </c>
      <c r="K8" s="365">
        <v>1416</v>
      </c>
    </row>
    <row r="9" spans="1:11" ht="14.4" customHeight="1" x14ac:dyDescent="0.3">
      <c r="A9" s="360" t="s">
        <v>437</v>
      </c>
      <c r="B9" s="361" t="s">
        <v>439</v>
      </c>
      <c r="C9" s="362" t="s">
        <v>913</v>
      </c>
      <c r="D9" s="363" t="s">
        <v>914</v>
      </c>
      <c r="E9" s="362" t="s">
        <v>903</v>
      </c>
      <c r="F9" s="363" t="s">
        <v>904</v>
      </c>
      <c r="G9" s="362" t="s">
        <v>923</v>
      </c>
      <c r="H9" s="362" t="s">
        <v>924</v>
      </c>
      <c r="I9" s="364">
        <v>749.6</v>
      </c>
      <c r="J9" s="364">
        <v>15</v>
      </c>
      <c r="K9" s="365">
        <v>11247</v>
      </c>
    </row>
    <row r="10" spans="1:11" ht="14.4" customHeight="1" x14ac:dyDescent="0.3">
      <c r="A10" s="360" t="s">
        <v>437</v>
      </c>
      <c r="B10" s="361" t="s">
        <v>439</v>
      </c>
      <c r="C10" s="362" t="s">
        <v>913</v>
      </c>
      <c r="D10" s="363" t="s">
        <v>914</v>
      </c>
      <c r="E10" s="362" t="s">
        <v>903</v>
      </c>
      <c r="F10" s="363" t="s">
        <v>904</v>
      </c>
      <c r="G10" s="362" t="s">
        <v>925</v>
      </c>
      <c r="H10" s="362" t="s">
        <v>926</v>
      </c>
      <c r="I10" s="364">
        <v>0.35</v>
      </c>
      <c r="J10" s="364">
        <v>27500</v>
      </c>
      <c r="K10" s="365">
        <v>9647</v>
      </c>
    </row>
    <row r="11" spans="1:11" ht="14.4" customHeight="1" x14ac:dyDescent="0.3">
      <c r="A11" s="360" t="s">
        <v>437</v>
      </c>
      <c r="B11" s="361" t="s">
        <v>439</v>
      </c>
      <c r="C11" s="362" t="s">
        <v>913</v>
      </c>
      <c r="D11" s="363" t="s">
        <v>914</v>
      </c>
      <c r="E11" s="362" t="s">
        <v>903</v>
      </c>
      <c r="F11" s="363" t="s">
        <v>904</v>
      </c>
      <c r="G11" s="362" t="s">
        <v>927</v>
      </c>
      <c r="H11" s="362" t="s">
        <v>928</v>
      </c>
      <c r="I11" s="364">
        <v>0.29874999999999996</v>
      </c>
      <c r="J11" s="364">
        <v>13000</v>
      </c>
      <c r="K11" s="365">
        <v>3917.5</v>
      </c>
    </row>
    <row r="12" spans="1:11" ht="14.4" customHeight="1" x14ac:dyDescent="0.3">
      <c r="A12" s="360" t="s">
        <v>437</v>
      </c>
      <c r="B12" s="361" t="s">
        <v>439</v>
      </c>
      <c r="C12" s="362" t="s">
        <v>913</v>
      </c>
      <c r="D12" s="363" t="s">
        <v>914</v>
      </c>
      <c r="E12" s="362" t="s">
        <v>903</v>
      </c>
      <c r="F12" s="363" t="s">
        <v>904</v>
      </c>
      <c r="G12" s="362" t="s">
        <v>929</v>
      </c>
      <c r="H12" s="362" t="s">
        <v>930</v>
      </c>
      <c r="I12" s="364">
        <v>0.50666666666666671</v>
      </c>
      <c r="J12" s="364">
        <v>12000</v>
      </c>
      <c r="K12" s="365">
        <v>6098.4</v>
      </c>
    </row>
    <row r="13" spans="1:11" ht="14.4" customHeight="1" x14ac:dyDescent="0.3">
      <c r="A13" s="360" t="s">
        <v>437</v>
      </c>
      <c r="B13" s="361" t="s">
        <v>439</v>
      </c>
      <c r="C13" s="362" t="s">
        <v>913</v>
      </c>
      <c r="D13" s="363" t="s">
        <v>914</v>
      </c>
      <c r="E13" s="362" t="s">
        <v>903</v>
      </c>
      <c r="F13" s="363" t="s">
        <v>904</v>
      </c>
      <c r="G13" s="362" t="s">
        <v>931</v>
      </c>
      <c r="H13" s="362" t="s">
        <v>932</v>
      </c>
      <c r="I13" s="364">
        <v>0.63</v>
      </c>
      <c r="J13" s="364">
        <v>4000</v>
      </c>
      <c r="K13" s="365">
        <v>2517</v>
      </c>
    </row>
    <row r="14" spans="1:11" ht="14.4" customHeight="1" x14ac:dyDescent="0.3">
      <c r="A14" s="360" t="s">
        <v>437</v>
      </c>
      <c r="B14" s="361" t="s">
        <v>439</v>
      </c>
      <c r="C14" s="362" t="s">
        <v>913</v>
      </c>
      <c r="D14" s="363" t="s">
        <v>914</v>
      </c>
      <c r="E14" s="362" t="s">
        <v>903</v>
      </c>
      <c r="F14" s="363" t="s">
        <v>904</v>
      </c>
      <c r="G14" s="362" t="s">
        <v>933</v>
      </c>
      <c r="H14" s="362" t="s">
        <v>934</v>
      </c>
      <c r="I14" s="364">
        <v>3.79</v>
      </c>
      <c r="J14" s="364">
        <v>200</v>
      </c>
      <c r="K14" s="365">
        <v>757.46</v>
      </c>
    </row>
    <row r="15" spans="1:11" ht="14.4" customHeight="1" x14ac:dyDescent="0.3">
      <c r="A15" s="360" t="s">
        <v>437</v>
      </c>
      <c r="B15" s="361" t="s">
        <v>439</v>
      </c>
      <c r="C15" s="362" t="s">
        <v>913</v>
      </c>
      <c r="D15" s="363" t="s">
        <v>914</v>
      </c>
      <c r="E15" s="362" t="s">
        <v>903</v>
      </c>
      <c r="F15" s="363" t="s">
        <v>904</v>
      </c>
      <c r="G15" s="362" t="s">
        <v>935</v>
      </c>
      <c r="H15" s="362" t="s">
        <v>936</v>
      </c>
      <c r="I15" s="364">
        <v>1.07</v>
      </c>
      <c r="J15" s="364">
        <v>1000</v>
      </c>
      <c r="K15" s="365">
        <v>1066.0999999999999</v>
      </c>
    </row>
    <row r="16" spans="1:11" ht="14.4" customHeight="1" x14ac:dyDescent="0.3">
      <c r="A16" s="360" t="s">
        <v>437</v>
      </c>
      <c r="B16" s="361" t="s">
        <v>439</v>
      </c>
      <c r="C16" s="362" t="s">
        <v>913</v>
      </c>
      <c r="D16" s="363" t="s">
        <v>914</v>
      </c>
      <c r="E16" s="362" t="s">
        <v>905</v>
      </c>
      <c r="F16" s="363" t="s">
        <v>906</v>
      </c>
      <c r="G16" s="362" t="s">
        <v>937</v>
      </c>
      <c r="H16" s="362" t="s">
        <v>938</v>
      </c>
      <c r="I16" s="364">
        <v>0.23</v>
      </c>
      <c r="J16" s="364">
        <v>1000</v>
      </c>
      <c r="K16" s="365">
        <v>229.3</v>
      </c>
    </row>
    <row r="17" spans="1:11" ht="14.4" customHeight="1" x14ac:dyDescent="0.3">
      <c r="A17" s="360" t="s">
        <v>437</v>
      </c>
      <c r="B17" s="361" t="s">
        <v>439</v>
      </c>
      <c r="C17" s="362" t="s">
        <v>913</v>
      </c>
      <c r="D17" s="363" t="s">
        <v>914</v>
      </c>
      <c r="E17" s="362" t="s">
        <v>905</v>
      </c>
      <c r="F17" s="363" t="s">
        <v>906</v>
      </c>
      <c r="G17" s="362" t="s">
        <v>939</v>
      </c>
      <c r="H17" s="362" t="s">
        <v>940</v>
      </c>
      <c r="I17" s="364">
        <v>0.28000000000000003</v>
      </c>
      <c r="J17" s="364">
        <v>1000</v>
      </c>
      <c r="K17" s="365">
        <v>280</v>
      </c>
    </row>
    <row r="18" spans="1:11" ht="14.4" customHeight="1" x14ac:dyDescent="0.3">
      <c r="A18" s="360" t="s">
        <v>437</v>
      </c>
      <c r="B18" s="361" t="s">
        <v>439</v>
      </c>
      <c r="C18" s="362" t="s">
        <v>913</v>
      </c>
      <c r="D18" s="363" t="s">
        <v>914</v>
      </c>
      <c r="E18" s="362" t="s">
        <v>905</v>
      </c>
      <c r="F18" s="363" t="s">
        <v>906</v>
      </c>
      <c r="G18" s="362" t="s">
        <v>941</v>
      </c>
      <c r="H18" s="362" t="s">
        <v>942</v>
      </c>
      <c r="I18" s="364">
        <v>0.26888888888888896</v>
      </c>
      <c r="J18" s="364">
        <v>25000</v>
      </c>
      <c r="K18" s="365">
        <v>6669.5000000000009</v>
      </c>
    </row>
    <row r="19" spans="1:11" ht="14.4" customHeight="1" x14ac:dyDescent="0.3">
      <c r="A19" s="360" t="s">
        <v>437</v>
      </c>
      <c r="B19" s="361" t="s">
        <v>439</v>
      </c>
      <c r="C19" s="362" t="s">
        <v>913</v>
      </c>
      <c r="D19" s="363" t="s">
        <v>914</v>
      </c>
      <c r="E19" s="362" t="s">
        <v>905</v>
      </c>
      <c r="F19" s="363" t="s">
        <v>906</v>
      </c>
      <c r="G19" s="362" t="s">
        <v>943</v>
      </c>
      <c r="H19" s="362" t="s">
        <v>944</v>
      </c>
      <c r="I19" s="364">
        <v>0.45</v>
      </c>
      <c r="J19" s="364">
        <v>3000</v>
      </c>
      <c r="K19" s="365">
        <v>1282.4000000000001</v>
      </c>
    </row>
    <row r="20" spans="1:11" ht="14.4" customHeight="1" x14ac:dyDescent="0.3">
      <c r="A20" s="360" t="s">
        <v>437</v>
      </c>
      <c r="B20" s="361" t="s">
        <v>439</v>
      </c>
      <c r="C20" s="362" t="s">
        <v>913</v>
      </c>
      <c r="D20" s="363" t="s">
        <v>914</v>
      </c>
      <c r="E20" s="362" t="s">
        <v>905</v>
      </c>
      <c r="F20" s="363" t="s">
        <v>906</v>
      </c>
      <c r="G20" s="362" t="s">
        <v>945</v>
      </c>
      <c r="H20" s="362" t="s">
        <v>946</v>
      </c>
      <c r="I20" s="364">
        <v>0.45</v>
      </c>
      <c r="J20" s="364">
        <v>1000</v>
      </c>
      <c r="K20" s="365">
        <v>447.7</v>
      </c>
    </row>
    <row r="21" spans="1:11" ht="14.4" customHeight="1" x14ac:dyDescent="0.3">
      <c r="A21" s="360" t="s">
        <v>437</v>
      </c>
      <c r="B21" s="361" t="s">
        <v>439</v>
      </c>
      <c r="C21" s="362" t="s">
        <v>913</v>
      </c>
      <c r="D21" s="363" t="s">
        <v>914</v>
      </c>
      <c r="E21" s="362" t="s">
        <v>905</v>
      </c>
      <c r="F21" s="363" t="s">
        <v>906</v>
      </c>
      <c r="G21" s="362" t="s">
        <v>947</v>
      </c>
      <c r="H21" s="362" t="s">
        <v>948</v>
      </c>
      <c r="I21" s="364">
        <v>0.32</v>
      </c>
      <c r="J21" s="364">
        <v>11000</v>
      </c>
      <c r="K21" s="365">
        <v>3520.95</v>
      </c>
    </row>
    <row r="22" spans="1:11" ht="14.4" customHeight="1" x14ac:dyDescent="0.3">
      <c r="A22" s="360" t="s">
        <v>437</v>
      </c>
      <c r="B22" s="361" t="s">
        <v>439</v>
      </c>
      <c r="C22" s="362" t="s">
        <v>913</v>
      </c>
      <c r="D22" s="363" t="s">
        <v>914</v>
      </c>
      <c r="E22" s="362" t="s">
        <v>905</v>
      </c>
      <c r="F22" s="363" t="s">
        <v>906</v>
      </c>
      <c r="G22" s="362" t="s">
        <v>949</v>
      </c>
      <c r="H22" s="362" t="s">
        <v>950</v>
      </c>
      <c r="I22" s="364">
        <v>2.6500000000000004</v>
      </c>
      <c r="J22" s="364">
        <v>1155</v>
      </c>
      <c r="K22" s="365">
        <v>3061.37</v>
      </c>
    </row>
    <row r="23" spans="1:11" ht="14.4" customHeight="1" x14ac:dyDescent="0.3">
      <c r="A23" s="360" t="s">
        <v>437</v>
      </c>
      <c r="B23" s="361" t="s">
        <v>439</v>
      </c>
      <c r="C23" s="362" t="s">
        <v>913</v>
      </c>
      <c r="D23" s="363" t="s">
        <v>914</v>
      </c>
      <c r="E23" s="362" t="s">
        <v>905</v>
      </c>
      <c r="F23" s="363" t="s">
        <v>906</v>
      </c>
      <c r="G23" s="362" t="s">
        <v>951</v>
      </c>
      <c r="H23" s="362" t="s">
        <v>952</v>
      </c>
      <c r="I23" s="364">
        <v>6.18</v>
      </c>
      <c r="J23" s="364">
        <v>1000</v>
      </c>
      <c r="K23" s="365">
        <v>6182.98</v>
      </c>
    </row>
    <row r="24" spans="1:11" ht="14.4" customHeight="1" x14ac:dyDescent="0.3">
      <c r="A24" s="360" t="s">
        <v>437</v>
      </c>
      <c r="B24" s="361" t="s">
        <v>439</v>
      </c>
      <c r="C24" s="362" t="s">
        <v>913</v>
      </c>
      <c r="D24" s="363" t="s">
        <v>914</v>
      </c>
      <c r="E24" s="362" t="s">
        <v>905</v>
      </c>
      <c r="F24" s="363" t="s">
        <v>906</v>
      </c>
      <c r="G24" s="362" t="s">
        <v>953</v>
      </c>
      <c r="H24" s="362" t="s">
        <v>954</v>
      </c>
      <c r="I24" s="364">
        <v>0.45</v>
      </c>
      <c r="J24" s="364">
        <v>1000</v>
      </c>
      <c r="K24" s="365">
        <v>447.7</v>
      </c>
    </row>
    <row r="25" spans="1:11" ht="14.4" customHeight="1" x14ac:dyDescent="0.3">
      <c r="A25" s="360" t="s">
        <v>437</v>
      </c>
      <c r="B25" s="361" t="s">
        <v>439</v>
      </c>
      <c r="C25" s="362" t="s">
        <v>913</v>
      </c>
      <c r="D25" s="363" t="s">
        <v>914</v>
      </c>
      <c r="E25" s="362" t="s">
        <v>911</v>
      </c>
      <c r="F25" s="363" t="s">
        <v>912</v>
      </c>
      <c r="G25" s="362" t="s">
        <v>955</v>
      </c>
      <c r="H25" s="362" t="s">
        <v>956</v>
      </c>
      <c r="I25" s="364">
        <v>0.80333333333333334</v>
      </c>
      <c r="J25" s="364">
        <v>7400</v>
      </c>
      <c r="K25" s="365">
        <v>5978</v>
      </c>
    </row>
    <row r="26" spans="1:11" ht="14.4" customHeight="1" x14ac:dyDescent="0.3">
      <c r="A26" s="360" t="s">
        <v>437</v>
      </c>
      <c r="B26" s="361" t="s">
        <v>439</v>
      </c>
      <c r="C26" s="362" t="s">
        <v>913</v>
      </c>
      <c r="D26" s="363" t="s">
        <v>914</v>
      </c>
      <c r="E26" s="362" t="s">
        <v>911</v>
      </c>
      <c r="F26" s="363" t="s">
        <v>912</v>
      </c>
      <c r="G26" s="362" t="s">
        <v>957</v>
      </c>
      <c r="H26" s="362" t="s">
        <v>958</v>
      </c>
      <c r="I26" s="364">
        <v>0.79333333333333333</v>
      </c>
      <c r="J26" s="364">
        <v>600</v>
      </c>
      <c r="K26" s="365">
        <v>486</v>
      </c>
    </row>
    <row r="27" spans="1:11" ht="14.4" customHeight="1" x14ac:dyDescent="0.3">
      <c r="A27" s="360" t="s">
        <v>437</v>
      </c>
      <c r="B27" s="361" t="s">
        <v>439</v>
      </c>
      <c r="C27" s="362" t="s">
        <v>913</v>
      </c>
      <c r="D27" s="363" t="s">
        <v>914</v>
      </c>
      <c r="E27" s="362" t="s">
        <v>911</v>
      </c>
      <c r="F27" s="363" t="s">
        <v>912</v>
      </c>
      <c r="G27" s="362" t="s">
        <v>959</v>
      </c>
      <c r="H27" s="362" t="s">
        <v>960</v>
      </c>
      <c r="I27" s="364">
        <v>0.79999999999999993</v>
      </c>
      <c r="J27" s="364">
        <v>1300</v>
      </c>
      <c r="K27" s="365">
        <v>1038</v>
      </c>
    </row>
    <row r="28" spans="1:11" ht="14.4" customHeight="1" x14ac:dyDescent="0.3">
      <c r="A28" s="360" t="s">
        <v>437</v>
      </c>
      <c r="B28" s="361" t="s">
        <v>439</v>
      </c>
      <c r="C28" s="362" t="s">
        <v>913</v>
      </c>
      <c r="D28" s="363" t="s">
        <v>914</v>
      </c>
      <c r="E28" s="362" t="s">
        <v>899</v>
      </c>
      <c r="F28" s="363" t="s">
        <v>900</v>
      </c>
      <c r="G28" s="362" t="s">
        <v>961</v>
      </c>
      <c r="H28" s="362" t="s">
        <v>962</v>
      </c>
      <c r="I28" s="364">
        <v>2228.8200000000002</v>
      </c>
      <c r="J28" s="364">
        <v>4</v>
      </c>
      <c r="K28" s="365">
        <v>8915.2800000000007</v>
      </c>
    </row>
    <row r="29" spans="1:11" ht="14.4" customHeight="1" x14ac:dyDescent="0.3">
      <c r="A29" s="360" t="s">
        <v>437</v>
      </c>
      <c r="B29" s="361" t="s">
        <v>439</v>
      </c>
      <c r="C29" s="362" t="s">
        <v>913</v>
      </c>
      <c r="D29" s="363" t="s">
        <v>914</v>
      </c>
      <c r="E29" s="362" t="s">
        <v>899</v>
      </c>
      <c r="F29" s="363" t="s">
        <v>900</v>
      </c>
      <c r="G29" s="362" t="s">
        <v>963</v>
      </c>
      <c r="H29" s="362" t="s">
        <v>964</v>
      </c>
      <c r="I29" s="364">
        <v>1161.5999999999999</v>
      </c>
      <c r="J29" s="364">
        <v>10</v>
      </c>
      <c r="K29" s="365">
        <v>11616</v>
      </c>
    </row>
    <row r="30" spans="1:11" ht="14.4" customHeight="1" x14ac:dyDescent="0.3">
      <c r="A30" s="360" t="s">
        <v>437</v>
      </c>
      <c r="B30" s="361" t="s">
        <v>439</v>
      </c>
      <c r="C30" s="362" t="s">
        <v>913</v>
      </c>
      <c r="D30" s="363" t="s">
        <v>914</v>
      </c>
      <c r="E30" s="362" t="s">
        <v>899</v>
      </c>
      <c r="F30" s="363" t="s">
        <v>900</v>
      </c>
      <c r="G30" s="362" t="s">
        <v>965</v>
      </c>
      <c r="H30" s="362" t="s">
        <v>966</v>
      </c>
      <c r="I30" s="364">
        <v>338.8</v>
      </c>
      <c r="J30" s="364">
        <v>4</v>
      </c>
      <c r="K30" s="365">
        <v>1355.2</v>
      </c>
    </row>
    <row r="31" spans="1:11" ht="14.4" customHeight="1" x14ac:dyDescent="0.3">
      <c r="A31" s="360" t="s">
        <v>437</v>
      </c>
      <c r="B31" s="361" t="s">
        <v>439</v>
      </c>
      <c r="C31" s="362" t="s">
        <v>913</v>
      </c>
      <c r="D31" s="363" t="s">
        <v>914</v>
      </c>
      <c r="E31" s="362" t="s">
        <v>899</v>
      </c>
      <c r="F31" s="363" t="s">
        <v>900</v>
      </c>
      <c r="G31" s="362" t="s">
        <v>967</v>
      </c>
      <c r="H31" s="362" t="s">
        <v>968</v>
      </c>
      <c r="I31" s="364">
        <v>251.68</v>
      </c>
      <c r="J31" s="364">
        <v>10</v>
      </c>
      <c r="K31" s="365">
        <v>2516.8000000000002</v>
      </c>
    </row>
    <row r="32" spans="1:11" ht="14.4" customHeight="1" x14ac:dyDescent="0.3">
      <c r="A32" s="360" t="s">
        <v>437</v>
      </c>
      <c r="B32" s="361" t="s">
        <v>439</v>
      </c>
      <c r="C32" s="362" t="s">
        <v>913</v>
      </c>
      <c r="D32" s="363" t="s">
        <v>914</v>
      </c>
      <c r="E32" s="362" t="s">
        <v>899</v>
      </c>
      <c r="F32" s="363" t="s">
        <v>900</v>
      </c>
      <c r="G32" s="362" t="s">
        <v>969</v>
      </c>
      <c r="H32" s="362" t="s">
        <v>970</v>
      </c>
      <c r="I32" s="364">
        <v>1512.5</v>
      </c>
      <c r="J32" s="364">
        <v>20</v>
      </c>
      <c r="K32" s="365">
        <v>30250</v>
      </c>
    </row>
    <row r="33" spans="1:11" ht="14.4" customHeight="1" x14ac:dyDescent="0.3">
      <c r="A33" s="360" t="s">
        <v>437</v>
      </c>
      <c r="B33" s="361" t="s">
        <v>439</v>
      </c>
      <c r="C33" s="362" t="s">
        <v>913</v>
      </c>
      <c r="D33" s="363" t="s">
        <v>914</v>
      </c>
      <c r="E33" s="362" t="s">
        <v>899</v>
      </c>
      <c r="F33" s="363" t="s">
        <v>900</v>
      </c>
      <c r="G33" s="362" t="s">
        <v>971</v>
      </c>
      <c r="H33" s="362" t="s">
        <v>972</v>
      </c>
      <c r="I33" s="364">
        <v>108.9</v>
      </c>
      <c r="J33" s="364">
        <v>10</v>
      </c>
      <c r="K33" s="365">
        <v>1089</v>
      </c>
    </row>
    <row r="34" spans="1:11" ht="14.4" customHeight="1" x14ac:dyDescent="0.3">
      <c r="A34" s="360" t="s">
        <v>437</v>
      </c>
      <c r="B34" s="361" t="s">
        <v>439</v>
      </c>
      <c r="C34" s="362" t="s">
        <v>913</v>
      </c>
      <c r="D34" s="363" t="s">
        <v>914</v>
      </c>
      <c r="E34" s="362" t="s">
        <v>899</v>
      </c>
      <c r="F34" s="363" t="s">
        <v>900</v>
      </c>
      <c r="G34" s="362" t="s">
        <v>973</v>
      </c>
      <c r="H34" s="362" t="s">
        <v>974</v>
      </c>
      <c r="I34" s="364">
        <v>84.7</v>
      </c>
      <c r="J34" s="364">
        <v>10</v>
      </c>
      <c r="K34" s="365">
        <v>847</v>
      </c>
    </row>
    <row r="35" spans="1:11" ht="14.4" customHeight="1" x14ac:dyDescent="0.3">
      <c r="A35" s="360" t="s">
        <v>437</v>
      </c>
      <c r="B35" s="361" t="s">
        <v>439</v>
      </c>
      <c r="C35" s="362" t="s">
        <v>913</v>
      </c>
      <c r="D35" s="363" t="s">
        <v>914</v>
      </c>
      <c r="E35" s="362" t="s">
        <v>899</v>
      </c>
      <c r="F35" s="363" t="s">
        <v>900</v>
      </c>
      <c r="G35" s="362" t="s">
        <v>975</v>
      </c>
      <c r="H35" s="362" t="s">
        <v>976</v>
      </c>
      <c r="I35" s="364">
        <v>2194.2000318607302</v>
      </c>
      <c r="J35" s="364">
        <v>1</v>
      </c>
      <c r="K35" s="365">
        <v>2194.2000318607302</v>
      </c>
    </row>
    <row r="36" spans="1:11" ht="14.4" customHeight="1" x14ac:dyDescent="0.3">
      <c r="A36" s="360" t="s">
        <v>437</v>
      </c>
      <c r="B36" s="361" t="s">
        <v>439</v>
      </c>
      <c r="C36" s="362" t="s">
        <v>913</v>
      </c>
      <c r="D36" s="363" t="s">
        <v>914</v>
      </c>
      <c r="E36" s="362" t="s">
        <v>899</v>
      </c>
      <c r="F36" s="363" t="s">
        <v>900</v>
      </c>
      <c r="G36" s="362" t="s">
        <v>977</v>
      </c>
      <c r="H36" s="362" t="s">
        <v>978</v>
      </c>
      <c r="I36" s="364">
        <v>1582.5955229799699</v>
      </c>
      <c r="J36" s="364">
        <v>1</v>
      </c>
      <c r="K36" s="365">
        <v>1582.5955229799699</v>
      </c>
    </row>
    <row r="37" spans="1:11" ht="14.4" customHeight="1" x14ac:dyDescent="0.3">
      <c r="A37" s="360" t="s">
        <v>437</v>
      </c>
      <c r="B37" s="361" t="s">
        <v>439</v>
      </c>
      <c r="C37" s="362" t="s">
        <v>913</v>
      </c>
      <c r="D37" s="363" t="s">
        <v>914</v>
      </c>
      <c r="E37" s="362" t="s">
        <v>899</v>
      </c>
      <c r="F37" s="363" t="s">
        <v>900</v>
      </c>
      <c r="G37" s="362" t="s">
        <v>979</v>
      </c>
      <c r="H37" s="362" t="s">
        <v>980</v>
      </c>
      <c r="I37" s="364">
        <v>2045.1597071383101</v>
      </c>
      <c r="J37" s="364">
        <v>1</v>
      </c>
      <c r="K37" s="365">
        <v>2045.1597071383101</v>
      </c>
    </row>
    <row r="38" spans="1:11" ht="14.4" customHeight="1" x14ac:dyDescent="0.3">
      <c r="A38" s="360" t="s">
        <v>437</v>
      </c>
      <c r="B38" s="361" t="s">
        <v>439</v>
      </c>
      <c r="C38" s="362" t="s">
        <v>913</v>
      </c>
      <c r="D38" s="363" t="s">
        <v>914</v>
      </c>
      <c r="E38" s="362" t="s">
        <v>899</v>
      </c>
      <c r="F38" s="363" t="s">
        <v>900</v>
      </c>
      <c r="G38" s="362" t="s">
        <v>981</v>
      </c>
      <c r="H38" s="362" t="s">
        <v>982</v>
      </c>
      <c r="I38" s="364">
        <v>2045.1597071383101</v>
      </c>
      <c r="J38" s="364">
        <v>1</v>
      </c>
      <c r="K38" s="365">
        <v>2045.1597071383101</v>
      </c>
    </row>
    <row r="39" spans="1:11" ht="14.4" customHeight="1" x14ac:dyDescent="0.3">
      <c r="A39" s="360" t="s">
        <v>437</v>
      </c>
      <c r="B39" s="361" t="s">
        <v>439</v>
      </c>
      <c r="C39" s="362" t="s">
        <v>913</v>
      </c>
      <c r="D39" s="363" t="s">
        <v>914</v>
      </c>
      <c r="E39" s="362" t="s">
        <v>899</v>
      </c>
      <c r="F39" s="363" t="s">
        <v>900</v>
      </c>
      <c r="G39" s="362" t="s">
        <v>983</v>
      </c>
      <c r="H39" s="362" t="s">
        <v>984</v>
      </c>
      <c r="I39" s="364">
        <v>1988.3504052732501</v>
      </c>
      <c r="J39" s="364">
        <v>1</v>
      </c>
      <c r="K39" s="365">
        <v>1988.3504052732501</v>
      </c>
    </row>
    <row r="40" spans="1:11" ht="14.4" customHeight="1" x14ac:dyDescent="0.3">
      <c r="A40" s="360" t="s">
        <v>437</v>
      </c>
      <c r="B40" s="361" t="s">
        <v>439</v>
      </c>
      <c r="C40" s="362" t="s">
        <v>913</v>
      </c>
      <c r="D40" s="363" t="s">
        <v>914</v>
      </c>
      <c r="E40" s="362" t="s">
        <v>899</v>
      </c>
      <c r="F40" s="363" t="s">
        <v>900</v>
      </c>
      <c r="G40" s="362" t="s">
        <v>985</v>
      </c>
      <c r="H40" s="362" t="s">
        <v>986</v>
      </c>
      <c r="I40" s="364">
        <v>2002.55290323949</v>
      </c>
      <c r="J40" s="364">
        <v>1</v>
      </c>
      <c r="K40" s="365">
        <v>2002.55290323949</v>
      </c>
    </row>
    <row r="41" spans="1:11" ht="14.4" customHeight="1" x14ac:dyDescent="0.3">
      <c r="A41" s="360" t="s">
        <v>437</v>
      </c>
      <c r="B41" s="361" t="s">
        <v>439</v>
      </c>
      <c r="C41" s="362" t="s">
        <v>913</v>
      </c>
      <c r="D41" s="363" t="s">
        <v>914</v>
      </c>
      <c r="E41" s="362" t="s">
        <v>899</v>
      </c>
      <c r="F41" s="363" t="s">
        <v>900</v>
      </c>
      <c r="G41" s="362" t="s">
        <v>987</v>
      </c>
      <c r="H41" s="362" t="s">
        <v>988</v>
      </c>
      <c r="I41" s="364">
        <v>6036.0616356512501</v>
      </c>
      <c r="J41" s="364">
        <v>1</v>
      </c>
      <c r="K41" s="365">
        <v>6036.0616356512501</v>
      </c>
    </row>
    <row r="42" spans="1:11" ht="14.4" customHeight="1" x14ac:dyDescent="0.3">
      <c r="A42" s="360" t="s">
        <v>437</v>
      </c>
      <c r="B42" s="361" t="s">
        <v>439</v>
      </c>
      <c r="C42" s="362" t="s">
        <v>913</v>
      </c>
      <c r="D42" s="363" t="s">
        <v>914</v>
      </c>
      <c r="E42" s="362" t="s">
        <v>899</v>
      </c>
      <c r="F42" s="363" t="s">
        <v>900</v>
      </c>
      <c r="G42" s="362" t="s">
        <v>989</v>
      </c>
      <c r="H42" s="362" t="s">
        <v>990</v>
      </c>
      <c r="I42" s="364">
        <v>3550.6256415593898</v>
      </c>
      <c r="J42" s="364">
        <v>1</v>
      </c>
      <c r="K42" s="365">
        <v>3550.6256415593898</v>
      </c>
    </row>
    <row r="43" spans="1:11" ht="14.4" customHeight="1" x14ac:dyDescent="0.3">
      <c r="A43" s="360" t="s">
        <v>437</v>
      </c>
      <c r="B43" s="361" t="s">
        <v>439</v>
      </c>
      <c r="C43" s="362" t="s">
        <v>913</v>
      </c>
      <c r="D43" s="363" t="s">
        <v>914</v>
      </c>
      <c r="E43" s="362" t="s">
        <v>899</v>
      </c>
      <c r="F43" s="363" t="s">
        <v>900</v>
      </c>
      <c r="G43" s="362" t="s">
        <v>991</v>
      </c>
      <c r="H43" s="362" t="s">
        <v>992</v>
      </c>
      <c r="I43" s="364">
        <v>6253.3330583812458</v>
      </c>
      <c r="J43" s="364">
        <v>3</v>
      </c>
      <c r="K43" s="365">
        <v>18759.9989761664</v>
      </c>
    </row>
    <row r="44" spans="1:11" ht="14.4" customHeight="1" x14ac:dyDescent="0.3">
      <c r="A44" s="360" t="s">
        <v>437</v>
      </c>
      <c r="B44" s="361" t="s">
        <v>439</v>
      </c>
      <c r="C44" s="362" t="s">
        <v>913</v>
      </c>
      <c r="D44" s="363" t="s">
        <v>914</v>
      </c>
      <c r="E44" s="362" t="s">
        <v>899</v>
      </c>
      <c r="F44" s="363" t="s">
        <v>900</v>
      </c>
      <c r="G44" s="362" t="s">
        <v>993</v>
      </c>
      <c r="H44" s="362" t="s">
        <v>994</v>
      </c>
      <c r="I44" s="364">
        <v>2437.2664360507401</v>
      </c>
      <c r="J44" s="364">
        <v>1</v>
      </c>
      <c r="K44" s="365">
        <v>2437.2664360507401</v>
      </c>
    </row>
    <row r="45" spans="1:11" ht="14.4" customHeight="1" x14ac:dyDescent="0.3">
      <c r="A45" s="360" t="s">
        <v>437</v>
      </c>
      <c r="B45" s="361" t="s">
        <v>439</v>
      </c>
      <c r="C45" s="362" t="s">
        <v>913</v>
      </c>
      <c r="D45" s="363" t="s">
        <v>914</v>
      </c>
      <c r="E45" s="362" t="s">
        <v>899</v>
      </c>
      <c r="F45" s="363" t="s">
        <v>900</v>
      </c>
      <c r="G45" s="362" t="s">
        <v>995</v>
      </c>
      <c r="H45" s="362" t="s">
        <v>996</v>
      </c>
      <c r="I45" s="364">
        <v>2359.5</v>
      </c>
      <c r="J45" s="364">
        <v>9</v>
      </c>
      <c r="K45" s="365">
        <v>21235.5</v>
      </c>
    </row>
    <row r="46" spans="1:11" ht="14.4" customHeight="1" x14ac:dyDescent="0.3">
      <c r="A46" s="360" t="s">
        <v>437</v>
      </c>
      <c r="B46" s="361" t="s">
        <v>439</v>
      </c>
      <c r="C46" s="362" t="s">
        <v>913</v>
      </c>
      <c r="D46" s="363" t="s">
        <v>914</v>
      </c>
      <c r="E46" s="362" t="s">
        <v>899</v>
      </c>
      <c r="F46" s="363" t="s">
        <v>900</v>
      </c>
      <c r="G46" s="362" t="s">
        <v>997</v>
      </c>
      <c r="H46" s="362" t="s">
        <v>998</v>
      </c>
      <c r="I46" s="364">
        <v>5189.9277559583898</v>
      </c>
      <c r="J46" s="364">
        <v>4</v>
      </c>
      <c r="K46" s="365">
        <v>20759.711023833559</v>
      </c>
    </row>
    <row r="47" spans="1:11" ht="14.4" customHeight="1" x14ac:dyDescent="0.3">
      <c r="A47" s="360" t="s">
        <v>437</v>
      </c>
      <c r="B47" s="361" t="s">
        <v>439</v>
      </c>
      <c r="C47" s="362" t="s">
        <v>913</v>
      </c>
      <c r="D47" s="363" t="s">
        <v>914</v>
      </c>
      <c r="E47" s="362" t="s">
        <v>899</v>
      </c>
      <c r="F47" s="363" t="s">
        <v>900</v>
      </c>
      <c r="G47" s="362" t="s">
        <v>999</v>
      </c>
      <c r="H47" s="362" t="s">
        <v>1000</v>
      </c>
      <c r="I47" s="364">
        <v>1678.27</v>
      </c>
      <c r="J47" s="364">
        <v>2</v>
      </c>
      <c r="K47" s="365">
        <v>3356.54</v>
      </c>
    </row>
    <row r="48" spans="1:11" ht="14.4" customHeight="1" x14ac:dyDescent="0.3">
      <c r="A48" s="360" t="s">
        <v>437</v>
      </c>
      <c r="B48" s="361" t="s">
        <v>439</v>
      </c>
      <c r="C48" s="362" t="s">
        <v>913</v>
      </c>
      <c r="D48" s="363" t="s">
        <v>914</v>
      </c>
      <c r="E48" s="362" t="s">
        <v>899</v>
      </c>
      <c r="F48" s="363" t="s">
        <v>900</v>
      </c>
      <c r="G48" s="362" t="s">
        <v>1001</v>
      </c>
      <c r="H48" s="362" t="s">
        <v>1002</v>
      </c>
      <c r="I48" s="364">
        <v>1419.1571428571428</v>
      </c>
      <c r="J48" s="364">
        <v>35</v>
      </c>
      <c r="K48" s="365">
        <v>49670.5</v>
      </c>
    </row>
    <row r="49" spans="1:11" ht="14.4" customHeight="1" x14ac:dyDescent="0.3">
      <c r="A49" s="360" t="s">
        <v>437</v>
      </c>
      <c r="B49" s="361" t="s">
        <v>439</v>
      </c>
      <c r="C49" s="362" t="s">
        <v>913</v>
      </c>
      <c r="D49" s="363" t="s">
        <v>914</v>
      </c>
      <c r="E49" s="362" t="s">
        <v>899</v>
      </c>
      <c r="F49" s="363" t="s">
        <v>900</v>
      </c>
      <c r="G49" s="362" t="s">
        <v>1003</v>
      </c>
      <c r="H49" s="362" t="s">
        <v>1004</v>
      </c>
      <c r="I49" s="364">
        <v>264.39499999999998</v>
      </c>
      <c r="J49" s="364">
        <v>35</v>
      </c>
      <c r="K49" s="365">
        <v>9253.7000000000007</v>
      </c>
    </row>
    <row r="50" spans="1:11" ht="14.4" customHeight="1" x14ac:dyDescent="0.3">
      <c r="A50" s="360" t="s">
        <v>437</v>
      </c>
      <c r="B50" s="361" t="s">
        <v>439</v>
      </c>
      <c r="C50" s="362" t="s">
        <v>913</v>
      </c>
      <c r="D50" s="363" t="s">
        <v>914</v>
      </c>
      <c r="E50" s="362" t="s">
        <v>899</v>
      </c>
      <c r="F50" s="363" t="s">
        <v>900</v>
      </c>
      <c r="G50" s="362" t="s">
        <v>1005</v>
      </c>
      <c r="H50" s="362" t="s">
        <v>1006</v>
      </c>
      <c r="I50" s="364">
        <v>1405.913180137059</v>
      </c>
      <c r="J50" s="364">
        <v>11</v>
      </c>
      <c r="K50" s="365">
        <v>15465.04498150765</v>
      </c>
    </row>
    <row r="51" spans="1:11" ht="14.4" customHeight="1" x14ac:dyDescent="0.3">
      <c r="A51" s="360" t="s">
        <v>437</v>
      </c>
      <c r="B51" s="361" t="s">
        <v>439</v>
      </c>
      <c r="C51" s="362" t="s">
        <v>913</v>
      </c>
      <c r="D51" s="363" t="s">
        <v>914</v>
      </c>
      <c r="E51" s="362" t="s">
        <v>899</v>
      </c>
      <c r="F51" s="363" t="s">
        <v>900</v>
      </c>
      <c r="G51" s="362" t="s">
        <v>1007</v>
      </c>
      <c r="H51" s="362" t="s">
        <v>1008</v>
      </c>
      <c r="I51" s="364">
        <v>1588.6085210177944</v>
      </c>
      <c r="J51" s="364">
        <v>11</v>
      </c>
      <c r="K51" s="365">
        <v>17474.693731195737</v>
      </c>
    </row>
    <row r="52" spans="1:11" ht="14.4" customHeight="1" x14ac:dyDescent="0.3">
      <c r="A52" s="360" t="s">
        <v>437</v>
      </c>
      <c r="B52" s="361" t="s">
        <v>439</v>
      </c>
      <c r="C52" s="362" t="s">
        <v>913</v>
      </c>
      <c r="D52" s="363" t="s">
        <v>914</v>
      </c>
      <c r="E52" s="362" t="s">
        <v>899</v>
      </c>
      <c r="F52" s="363" t="s">
        <v>900</v>
      </c>
      <c r="G52" s="362" t="s">
        <v>1009</v>
      </c>
      <c r="H52" s="362" t="s">
        <v>1010</v>
      </c>
      <c r="I52" s="364">
        <v>2437.5111097888539</v>
      </c>
      <c r="J52" s="364">
        <v>11</v>
      </c>
      <c r="K52" s="365">
        <v>26812.622207677392</v>
      </c>
    </row>
    <row r="53" spans="1:11" ht="14.4" customHeight="1" x14ac:dyDescent="0.3">
      <c r="A53" s="360" t="s">
        <v>437</v>
      </c>
      <c r="B53" s="361" t="s">
        <v>439</v>
      </c>
      <c r="C53" s="362" t="s">
        <v>913</v>
      </c>
      <c r="D53" s="363" t="s">
        <v>914</v>
      </c>
      <c r="E53" s="362" t="s">
        <v>899</v>
      </c>
      <c r="F53" s="363" t="s">
        <v>900</v>
      </c>
      <c r="G53" s="362" t="s">
        <v>1011</v>
      </c>
      <c r="H53" s="362" t="s">
        <v>1012</v>
      </c>
      <c r="I53" s="364">
        <v>3100.358819009899</v>
      </c>
      <c r="J53" s="364">
        <v>11</v>
      </c>
      <c r="K53" s="365">
        <v>34103.947009108888</v>
      </c>
    </row>
    <row r="54" spans="1:11" ht="14.4" customHeight="1" x14ac:dyDescent="0.3">
      <c r="A54" s="360" t="s">
        <v>437</v>
      </c>
      <c r="B54" s="361" t="s">
        <v>439</v>
      </c>
      <c r="C54" s="362" t="s">
        <v>913</v>
      </c>
      <c r="D54" s="363" t="s">
        <v>914</v>
      </c>
      <c r="E54" s="362" t="s">
        <v>899</v>
      </c>
      <c r="F54" s="363" t="s">
        <v>900</v>
      </c>
      <c r="G54" s="362" t="s">
        <v>1013</v>
      </c>
      <c r="H54" s="362" t="s">
        <v>1014</v>
      </c>
      <c r="I54" s="364">
        <v>1678.27</v>
      </c>
      <c r="J54" s="364">
        <v>2</v>
      </c>
      <c r="K54" s="365">
        <v>3356.54</v>
      </c>
    </row>
    <row r="55" spans="1:11" ht="14.4" customHeight="1" x14ac:dyDescent="0.3">
      <c r="A55" s="360" t="s">
        <v>437</v>
      </c>
      <c r="B55" s="361" t="s">
        <v>439</v>
      </c>
      <c r="C55" s="362" t="s">
        <v>913</v>
      </c>
      <c r="D55" s="363" t="s">
        <v>914</v>
      </c>
      <c r="E55" s="362" t="s">
        <v>899</v>
      </c>
      <c r="F55" s="363" t="s">
        <v>900</v>
      </c>
      <c r="G55" s="362" t="s">
        <v>1015</v>
      </c>
      <c r="H55" s="362" t="s">
        <v>1016</v>
      </c>
      <c r="I55" s="364">
        <v>435.6</v>
      </c>
      <c r="J55" s="364">
        <v>20</v>
      </c>
      <c r="K55" s="365">
        <v>8712</v>
      </c>
    </row>
    <row r="56" spans="1:11" ht="14.4" customHeight="1" x14ac:dyDescent="0.3">
      <c r="A56" s="360" t="s">
        <v>437</v>
      </c>
      <c r="B56" s="361" t="s">
        <v>439</v>
      </c>
      <c r="C56" s="362" t="s">
        <v>913</v>
      </c>
      <c r="D56" s="363" t="s">
        <v>914</v>
      </c>
      <c r="E56" s="362" t="s">
        <v>899</v>
      </c>
      <c r="F56" s="363" t="s">
        <v>900</v>
      </c>
      <c r="G56" s="362" t="s">
        <v>1017</v>
      </c>
      <c r="H56" s="362" t="s">
        <v>1018</v>
      </c>
      <c r="I56" s="364">
        <v>1512.5</v>
      </c>
      <c r="J56" s="364">
        <v>1</v>
      </c>
      <c r="K56" s="365">
        <v>1512.5</v>
      </c>
    </row>
    <row r="57" spans="1:11" ht="14.4" customHeight="1" x14ac:dyDescent="0.3">
      <c r="A57" s="360" t="s">
        <v>437</v>
      </c>
      <c r="B57" s="361" t="s">
        <v>439</v>
      </c>
      <c r="C57" s="362" t="s">
        <v>913</v>
      </c>
      <c r="D57" s="363" t="s">
        <v>914</v>
      </c>
      <c r="E57" s="362" t="s">
        <v>899</v>
      </c>
      <c r="F57" s="363" t="s">
        <v>900</v>
      </c>
      <c r="G57" s="362" t="s">
        <v>1019</v>
      </c>
      <c r="H57" s="362" t="s">
        <v>1020</v>
      </c>
      <c r="I57" s="364">
        <v>3051.5949414881852</v>
      </c>
      <c r="J57" s="364">
        <v>2</v>
      </c>
      <c r="K57" s="365">
        <v>6103.1898829763704</v>
      </c>
    </row>
    <row r="58" spans="1:11" ht="14.4" customHeight="1" x14ac:dyDescent="0.3">
      <c r="A58" s="360" t="s">
        <v>437</v>
      </c>
      <c r="B58" s="361" t="s">
        <v>439</v>
      </c>
      <c r="C58" s="362" t="s">
        <v>913</v>
      </c>
      <c r="D58" s="363" t="s">
        <v>914</v>
      </c>
      <c r="E58" s="362" t="s">
        <v>899</v>
      </c>
      <c r="F58" s="363" t="s">
        <v>900</v>
      </c>
      <c r="G58" s="362" t="s">
        <v>1021</v>
      </c>
      <c r="H58" s="362" t="s">
        <v>1022</v>
      </c>
      <c r="I58" s="364">
        <v>3051.6074707440921</v>
      </c>
      <c r="J58" s="364">
        <v>6</v>
      </c>
      <c r="K58" s="365">
        <v>18309.66988297637</v>
      </c>
    </row>
    <row r="59" spans="1:11" ht="14.4" customHeight="1" x14ac:dyDescent="0.3">
      <c r="A59" s="360" t="s">
        <v>437</v>
      </c>
      <c r="B59" s="361" t="s">
        <v>439</v>
      </c>
      <c r="C59" s="362" t="s">
        <v>913</v>
      </c>
      <c r="D59" s="363" t="s">
        <v>914</v>
      </c>
      <c r="E59" s="362" t="s">
        <v>899</v>
      </c>
      <c r="F59" s="363" t="s">
        <v>900</v>
      </c>
      <c r="G59" s="362" t="s">
        <v>1023</v>
      </c>
      <c r="H59" s="362" t="s">
        <v>1024</v>
      </c>
      <c r="I59" s="364">
        <v>609.84</v>
      </c>
      <c r="J59" s="364">
        <v>3</v>
      </c>
      <c r="K59" s="365">
        <v>1829.52</v>
      </c>
    </row>
    <row r="60" spans="1:11" ht="14.4" customHeight="1" x14ac:dyDescent="0.3">
      <c r="A60" s="360" t="s">
        <v>437</v>
      </c>
      <c r="B60" s="361" t="s">
        <v>439</v>
      </c>
      <c r="C60" s="362" t="s">
        <v>913</v>
      </c>
      <c r="D60" s="363" t="s">
        <v>914</v>
      </c>
      <c r="E60" s="362" t="s">
        <v>899</v>
      </c>
      <c r="F60" s="363" t="s">
        <v>900</v>
      </c>
      <c r="G60" s="362" t="s">
        <v>1025</v>
      </c>
      <c r="H60" s="362" t="s">
        <v>1026</v>
      </c>
      <c r="I60" s="364">
        <v>251.68</v>
      </c>
      <c r="J60" s="364">
        <v>50</v>
      </c>
      <c r="K60" s="365">
        <v>12583.999999999998</v>
      </c>
    </row>
    <row r="61" spans="1:11" ht="14.4" customHeight="1" x14ac:dyDescent="0.3">
      <c r="A61" s="360" t="s">
        <v>437</v>
      </c>
      <c r="B61" s="361" t="s">
        <v>439</v>
      </c>
      <c r="C61" s="362" t="s">
        <v>913</v>
      </c>
      <c r="D61" s="363" t="s">
        <v>914</v>
      </c>
      <c r="E61" s="362" t="s">
        <v>899</v>
      </c>
      <c r="F61" s="363" t="s">
        <v>900</v>
      </c>
      <c r="G61" s="362" t="s">
        <v>1027</v>
      </c>
      <c r="H61" s="362" t="s">
        <v>1028</v>
      </c>
      <c r="I61" s="364">
        <v>251.68</v>
      </c>
      <c r="J61" s="364">
        <v>10</v>
      </c>
      <c r="K61" s="365">
        <v>2516.8000000000002</v>
      </c>
    </row>
    <row r="62" spans="1:11" ht="14.4" customHeight="1" x14ac:dyDescent="0.3">
      <c r="A62" s="360" t="s">
        <v>437</v>
      </c>
      <c r="B62" s="361" t="s">
        <v>439</v>
      </c>
      <c r="C62" s="362" t="s">
        <v>913</v>
      </c>
      <c r="D62" s="363" t="s">
        <v>914</v>
      </c>
      <c r="E62" s="362" t="s">
        <v>899</v>
      </c>
      <c r="F62" s="363" t="s">
        <v>900</v>
      </c>
      <c r="G62" s="362" t="s">
        <v>1029</v>
      </c>
      <c r="H62" s="362" t="s">
        <v>1030</v>
      </c>
      <c r="I62" s="364">
        <v>251.68</v>
      </c>
      <c r="J62" s="364">
        <v>50</v>
      </c>
      <c r="K62" s="365">
        <v>12583.999999999998</v>
      </c>
    </row>
    <row r="63" spans="1:11" ht="14.4" customHeight="1" x14ac:dyDescent="0.3">
      <c r="A63" s="360" t="s">
        <v>437</v>
      </c>
      <c r="B63" s="361" t="s">
        <v>439</v>
      </c>
      <c r="C63" s="362" t="s">
        <v>913</v>
      </c>
      <c r="D63" s="363" t="s">
        <v>914</v>
      </c>
      <c r="E63" s="362" t="s">
        <v>899</v>
      </c>
      <c r="F63" s="363" t="s">
        <v>900</v>
      </c>
      <c r="G63" s="362" t="s">
        <v>1031</v>
      </c>
      <c r="H63" s="362" t="s">
        <v>1032</v>
      </c>
      <c r="I63" s="364">
        <v>5189.9263433294946</v>
      </c>
      <c r="J63" s="364">
        <v>4</v>
      </c>
      <c r="K63" s="365">
        <v>20759.705235996989</v>
      </c>
    </row>
    <row r="64" spans="1:11" ht="14.4" customHeight="1" x14ac:dyDescent="0.3">
      <c r="A64" s="360" t="s">
        <v>437</v>
      </c>
      <c r="B64" s="361" t="s">
        <v>439</v>
      </c>
      <c r="C64" s="362" t="s">
        <v>913</v>
      </c>
      <c r="D64" s="363" t="s">
        <v>914</v>
      </c>
      <c r="E64" s="362" t="s">
        <v>899</v>
      </c>
      <c r="F64" s="363" t="s">
        <v>900</v>
      </c>
      <c r="G64" s="362" t="s">
        <v>1033</v>
      </c>
      <c r="H64" s="362" t="s">
        <v>1034</v>
      </c>
      <c r="I64" s="364">
        <v>6253.3312469402699</v>
      </c>
      <c r="J64" s="364">
        <v>4</v>
      </c>
      <c r="K64" s="365">
        <v>25013.325129655601</v>
      </c>
    </row>
    <row r="65" spans="1:11" ht="14.4" customHeight="1" x14ac:dyDescent="0.3">
      <c r="A65" s="360" t="s">
        <v>437</v>
      </c>
      <c r="B65" s="361" t="s">
        <v>439</v>
      </c>
      <c r="C65" s="362" t="s">
        <v>913</v>
      </c>
      <c r="D65" s="363" t="s">
        <v>914</v>
      </c>
      <c r="E65" s="362" t="s">
        <v>899</v>
      </c>
      <c r="F65" s="363" t="s">
        <v>900</v>
      </c>
      <c r="G65" s="362" t="s">
        <v>1035</v>
      </c>
      <c r="H65" s="362" t="s">
        <v>1036</v>
      </c>
      <c r="I65" s="364">
        <v>1197.9000000000001</v>
      </c>
      <c r="J65" s="364">
        <v>30</v>
      </c>
      <c r="K65" s="365">
        <v>35937</v>
      </c>
    </row>
    <row r="66" spans="1:11" ht="14.4" customHeight="1" x14ac:dyDescent="0.3">
      <c r="A66" s="360" t="s">
        <v>437</v>
      </c>
      <c r="B66" s="361" t="s">
        <v>439</v>
      </c>
      <c r="C66" s="362" t="s">
        <v>913</v>
      </c>
      <c r="D66" s="363" t="s">
        <v>914</v>
      </c>
      <c r="E66" s="362" t="s">
        <v>899</v>
      </c>
      <c r="F66" s="363" t="s">
        <v>900</v>
      </c>
      <c r="G66" s="362" t="s">
        <v>1037</v>
      </c>
      <c r="H66" s="362" t="s">
        <v>1038</v>
      </c>
      <c r="I66" s="364">
        <v>2141.6999999999998</v>
      </c>
      <c r="J66" s="364">
        <v>2</v>
      </c>
      <c r="K66" s="365">
        <v>4283.3999999999996</v>
      </c>
    </row>
    <row r="67" spans="1:11" ht="14.4" customHeight="1" x14ac:dyDescent="0.3">
      <c r="A67" s="360" t="s">
        <v>437</v>
      </c>
      <c r="B67" s="361" t="s">
        <v>439</v>
      </c>
      <c r="C67" s="362" t="s">
        <v>913</v>
      </c>
      <c r="D67" s="363" t="s">
        <v>914</v>
      </c>
      <c r="E67" s="362" t="s">
        <v>899</v>
      </c>
      <c r="F67" s="363" t="s">
        <v>900</v>
      </c>
      <c r="G67" s="362" t="s">
        <v>1039</v>
      </c>
      <c r="H67" s="362" t="s">
        <v>1040</v>
      </c>
      <c r="I67" s="364">
        <v>1311.733551762755</v>
      </c>
      <c r="J67" s="364">
        <v>40</v>
      </c>
      <c r="K67" s="365">
        <v>52469.342070510203</v>
      </c>
    </row>
    <row r="68" spans="1:11" ht="14.4" customHeight="1" x14ac:dyDescent="0.3">
      <c r="A68" s="360" t="s">
        <v>437</v>
      </c>
      <c r="B68" s="361" t="s">
        <v>439</v>
      </c>
      <c r="C68" s="362" t="s">
        <v>913</v>
      </c>
      <c r="D68" s="363" t="s">
        <v>914</v>
      </c>
      <c r="E68" s="362" t="s">
        <v>899</v>
      </c>
      <c r="F68" s="363" t="s">
        <v>900</v>
      </c>
      <c r="G68" s="362" t="s">
        <v>1041</v>
      </c>
      <c r="H68" s="362" t="s">
        <v>1042</v>
      </c>
      <c r="I68" s="364">
        <v>3880.47</v>
      </c>
      <c r="J68" s="364">
        <v>2</v>
      </c>
      <c r="K68" s="365">
        <v>7760.94</v>
      </c>
    </row>
    <row r="69" spans="1:11" ht="14.4" customHeight="1" x14ac:dyDescent="0.3">
      <c r="A69" s="360" t="s">
        <v>437</v>
      </c>
      <c r="B69" s="361" t="s">
        <v>439</v>
      </c>
      <c r="C69" s="362" t="s">
        <v>913</v>
      </c>
      <c r="D69" s="363" t="s">
        <v>914</v>
      </c>
      <c r="E69" s="362" t="s">
        <v>899</v>
      </c>
      <c r="F69" s="363" t="s">
        <v>900</v>
      </c>
      <c r="G69" s="362" t="s">
        <v>1043</v>
      </c>
      <c r="H69" s="362" t="s">
        <v>1044</v>
      </c>
      <c r="I69" s="364">
        <v>2373.96796428368</v>
      </c>
      <c r="J69" s="364">
        <v>29</v>
      </c>
      <c r="K69" s="365">
        <v>67793.008594332816</v>
      </c>
    </row>
    <row r="70" spans="1:11" ht="14.4" customHeight="1" x14ac:dyDescent="0.3">
      <c r="A70" s="360" t="s">
        <v>437</v>
      </c>
      <c r="B70" s="361" t="s">
        <v>439</v>
      </c>
      <c r="C70" s="362" t="s">
        <v>913</v>
      </c>
      <c r="D70" s="363" t="s">
        <v>914</v>
      </c>
      <c r="E70" s="362" t="s">
        <v>899</v>
      </c>
      <c r="F70" s="363" t="s">
        <v>900</v>
      </c>
      <c r="G70" s="362" t="s">
        <v>1045</v>
      </c>
      <c r="H70" s="362" t="s">
        <v>1046</v>
      </c>
      <c r="I70" s="364">
        <v>269.82778427909045</v>
      </c>
      <c r="J70" s="364">
        <v>11</v>
      </c>
      <c r="K70" s="365">
        <v>2968.0945484654476</v>
      </c>
    </row>
    <row r="71" spans="1:11" ht="14.4" customHeight="1" x14ac:dyDescent="0.3">
      <c r="A71" s="360" t="s">
        <v>437</v>
      </c>
      <c r="B71" s="361" t="s">
        <v>439</v>
      </c>
      <c r="C71" s="362" t="s">
        <v>913</v>
      </c>
      <c r="D71" s="363" t="s">
        <v>914</v>
      </c>
      <c r="E71" s="362" t="s">
        <v>899</v>
      </c>
      <c r="F71" s="363" t="s">
        <v>900</v>
      </c>
      <c r="G71" s="362" t="s">
        <v>1047</v>
      </c>
      <c r="H71" s="362" t="s">
        <v>1048</v>
      </c>
      <c r="I71" s="364">
        <v>399.30000000000013</v>
      </c>
      <c r="J71" s="364">
        <v>22</v>
      </c>
      <c r="K71" s="365">
        <v>8784.6000000000022</v>
      </c>
    </row>
    <row r="72" spans="1:11" ht="14.4" customHeight="1" x14ac:dyDescent="0.3">
      <c r="A72" s="360" t="s">
        <v>437</v>
      </c>
      <c r="B72" s="361" t="s">
        <v>439</v>
      </c>
      <c r="C72" s="362" t="s">
        <v>913</v>
      </c>
      <c r="D72" s="363" t="s">
        <v>914</v>
      </c>
      <c r="E72" s="362" t="s">
        <v>899</v>
      </c>
      <c r="F72" s="363" t="s">
        <v>900</v>
      </c>
      <c r="G72" s="362" t="s">
        <v>1049</v>
      </c>
      <c r="H72" s="362" t="s">
        <v>1050</v>
      </c>
      <c r="I72" s="364">
        <v>1391.5</v>
      </c>
      <c r="J72" s="364">
        <v>7</v>
      </c>
      <c r="K72" s="365">
        <v>9740.5</v>
      </c>
    </row>
    <row r="73" spans="1:11" ht="14.4" customHeight="1" x14ac:dyDescent="0.3">
      <c r="A73" s="360" t="s">
        <v>437</v>
      </c>
      <c r="B73" s="361" t="s">
        <v>439</v>
      </c>
      <c r="C73" s="362" t="s">
        <v>913</v>
      </c>
      <c r="D73" s="363" t="s">
        <v>914</v>
      </c>
      <c r="E73" s="362" t="s">
        <v>899</v>
      </c>
      <c r="F73" s="363" t="s">
        <v>900</v>
      </c>
      <c r="G73" s="362" t="s">
        <v>1051</v>
      </c>
      <c r="H73" s="362" t="s">
        <v>1052</v>
      </c>
      <c r="I73" s="364">
        <v>1391.5</v>
      </c>
      <c r="J73" s="364">
        <v>8</v>
      </c>
      <c r="K73" s="365">
        <v>11132</v>
      </c>
    </row>
    <row r="74" spans="1:11" ht="14.4" customHeight="1" x14ac:dyDescent="0.3">
      <c r="A74" s="360" t="s">
        <v>437</v>
      </c>
      <c r="B74" s="361" t="s">
        <v>439</v>
      </c>
      <c r="C74" s="362" t="s">
        <v>913</v>
      </c>
      <c r="D74" s="363" t="s">
        <v>914</v>
      </c>
      <c r="E74" s="362" t="s">
        <v>899</v>
      </c>
      <c r="F74" s="363" t="s">
        <v>900</v>
      </c>
      <c r="G74" s="362" t="s">
        <v>1053</v>
      </c>
      <c r="H74" s="362" t="s">
        <v>1054</v>
      </c>
      <c r="I74" s="364">
        <v>1029.7554097867751</v>
      </c>
      <c r="J74" s="364">
        <v>4</v>
      </c>
      <c r="K74" s="365">
        <v>4119.0224882481298</v>
      </c>
    </row>
    <row r="75" spans="1:11" ht="14.4" customHeight="1" x14ac:dyDescent="0.3">
      <c r="A75" s="360" t="s">
        <v>437</v>
      </c>
      <c r="B75" s="361" t="s">
        <v>439</v>
      </c>
      <c r="C75" s="362" t="s">
        <v>913</v>
      </c>
      <c r="D75" s="363" t="s">
        <v>914</v>
      </c>
      <c r="E75" s="362" t="s">
        <v>899</v>
      </c>
      <c r="F75" s="363" t="s">
        <v>900</v>
      </c>
      <c r="G75" s="362" t="s">
        <v>1055</v>
      </c>
      <c r="H75" s="362" t="s">
        <v>1056</v>
      </c>
      <c r="I75" s="364">
        <v>3136.3508016599399</v>
      </c>
      <c r="J75" s="364">
        <v>10</v>
      </c>
      <c r="K75" s="365">
        <v>31363.5080165994</v>
      </c>
    </row>
    <row r="76" spans="1:11" ht="14.4" customHeight="1" x14ac:dyDescent="0.3">
      <c r="A76" s="360" t="s">
        <v>437</v>
      </c>
      <c r="B76" s="361" t="s">
        <v>439</v>
      </c>
      <c r="C76" s="362" t="s">
        <v>913</v>
      </c>
      <c r="D76" s="363" t="s">
        <v>914</v>
      </c>
      <c r="E76" s="362" t="s">
        <v>899</v>
      </c>
      <c r="F76" s="363" t="s">
        <v>900</v>
      </c>
      <c r="G76" s="362" t="s">
        <v>1057</v>
      </c>
      <c r="H76" s="362" t="s">
        <v>1058</v>
      </c>
      <c r="I76" s="364">
        <v>4643.9799999999996</v>
      </c>
      <c r="J76" s="364">
        <v>1</v>
      </c>
      <c r="K76" s="365">
        <v>4643.9799999999996</v>
      </c>
    </row>
    <row r="77" spans="1:11" ht="14.4" customHeight="1" x14ac:dyDescent="0.3">
      <c r="A77" s="360" t="s">
        <v>437</v>
      </c>
      <c r="B77" s="361" t="s">
        <v>439</v>
      </c>
      <c r="C77" s="362" t="s">
        <v>913</v>
      </c>
      <c r="D77" s="363" t="s">
        <v>914</v>
      </c>
      <c r="E77" s="362" t="s">
        <v>899</v>
      </c>
      <c r="F77" s="363" t="s">
        <v>900</v>
      </c>
      <c r="G77" s="362" t="s">
        <v>1059</v>
      </c>
      <c r="H77" s="362" t="s">
        <v>1060</v>
      </c>
      <c r="I77" s="364">
        <v>103264.699530154</v>
      </c>
      <c r="J77" s="364">
        <v>1</v>
      </c>
      <c r="K77" s="365">
        <v>103264.699530154</v>
      </c>
    </row>
    <row r="78" spans="1:11" ht="14.4" customHeight="1" x14ac:dyDescent="0.3">
      <c r="A78" s="360" t="s">
        <v>437</v>
      </c>
      <c r="B78" s="361" t="s">
        <v>439</v>
      </c>
      <c r="C78" s="362" t="s">
        <v>913</v>
      </c>
      <c r="D78" s="363" t="s">
        <v>914</v>
      </c>
      <c r="E78" s="362" t="s">
        <v>899</v>
      </c>
      <c r="F78" s="363" t="s">
        <v>900</v>
      </c>
      <c r="G78" s="362" t="s">
        <v>1061</v>
      </c>
      <c r="H78" s="362" t="s">
        <v>1062</v>
      </c>
      <c r="I78" s="364">
        <v>4332.2073823132969</v>
      </c>
      <c r="J78" s="364">
        <v>43</v>
      </c>
      <c r="K78" s="365">
        <v>187422.8053333429</v>
      </c>
    </row>
    <row r="79" spans="1:11" ht="14.4" customHeight="1" x14ac:dyDescent="0.3">
      <c r="A79" s="360" t="s">
        <v>437</v>
      </c>
      <c r="B79" s="361" t="s">
        <v>439</v>
      </c>
      <c r="C79" s="362" t="s">
        <v>913</v>
      </c>
      <c r="D79" s="363" t="s">
        <v>914</v>
      </c>
      <c r="E79" s="362" t="s">
        <v>899</v>
      </c>
      <c r="F79" s="363" t="s">
        <v>900</v>
      </c>
      <c r="G79" s="362" t="s">
        <v>1063</v>
      </c>
      <c r="H79" s="362" t="s">
        <v>1064</v>
      </c>
      <c r="I79" s="364">
        <v>3712.28</v>
      </c>
      <c r="J79" s="364">
        <v>1</v>
      </c>
      <c r="K79" s="365">
        <v>3712.28</v>
      </c>
    </row>
    <row r="80" spans="1:11" ht="14.4" customHeight="1" x14ac:dyDescent="0.3">
      <c r="A80" s="360" t="s">
        <v>437</v>
      </c>
      <c r="B80" s="361" t="s">
        <v>439</v>
      </c>
      <c r="C80" s="362" t="s">
        <v>913</v>
      </c>
      <c r="D80" s="363" t="s">
        <v>914</v>
      </c>
      <c r="E80" s="362" t="s">
        <v>899</v>
      </c>
      <c r="F80" s="363" t="s">
        <v>900</v>
      </c>
      <c r="G80" s="362" t="s">
        <v>1065</v>
      </c>
      <c r="H80" s="362" t="s">
        <v>1066</v>
      </c>
      <c r="I80" s="364">
        <v>2334.09</v>
      </c>
      <c r="J80" s="364">
        <v>11</v>
      </c>
      <c r="K80" s="365">
        <v>25674.99</v>
      </c>
    </row>
    <row r="81" spans="1:11" ht="14.4" customHeight="1" x14ac:dyDescent="0.3">
      <c r="A81" s="360" t="s">
        <v>437</v>
      </c>
      <c r="B81" s="361" t="s">
        <v>439</v>
      </c>
      <c r="C81" s="362" t="s">
        <v>913</v>
      </c>
      <c r="D81" s="363" t="s">
        <v>914</v>
      </c>
      <c r="E81" s="362" t="s">
        <v>899</v>
      </c>
      <c r="F81" s="363" t="s">
        <v>900</v>
      </c>
      <c r="G81" s="362" t="s">
        <v>1067</v>
      </c>
      <c r="H81" s="362" t="s">
        <v>1068</v>
      </c>
      <c r="I81" s="364">
        <v>1669.8</v>
      </c>
      <c r="J81" s="364">
        <v>1</v>
      </c>
      <c r="K81" s="365">
        <v>1669.8</v>
      </c>
    </row>
    <row r="82" spans="1:11" ht="14.4" customHeight="1" x14ac:dyDescent="0.3">
      <c r="A82" s="360" t="s">
        <v>437</v>
      </c>
      <c r="B82" s="361" t="s">
        <v>439</v>
      </c>
      <c r="C82" s="362" t="s">
        <v>913</v>
      </c>
      <c r="D82" s="363" t="s">
        <v>914</v>
      </c>
      <c r="E82" s="362" t="s">
        <v>899</v>
      </c>
      <c r="F82" s="363" t="s">
        <v>900</v>
      </c>
      <c r="G82" s="362" t="s">
        <v>1069</v>
      </c>
      <c r="H82" s="362" t="s">
        <v>1070</v>
      </c>
      <c r="I82" s="364">
        <v>2571.4</v>
      </c>
      <c r="J82" s="364">
        <v>1</v>
      </c>
      <c r="K82" s="365">
        <v>2571.4</v>
      </c>
    </row>
    <row r="83" spans="1:11" ht="14.4" customHeight="1" x14ac:dyDescent="0.3">
      <c r="A83" s="360" t="s">
        <v>437</v>
      </c>
      <c r="B83" s="361" t="s">
        <v>439</v>
      </c>
      <c r="C83" s="362" t="s">
        <v>913</v>
      </c>
      <c r="D83" s="363" t="s">
        <v>914</v>
      </c>
      <c r="E83" s="362" t="s">
        <v>899</v>
      </c>
      <c r="F83" s="363" t="s">
        <v>900</v>
      </c>
      <c r="G83" s="362" t="s">
        <v>1071</v>
      </c>
      <c r="H83" s="362" t="s">
        <v>1072</v>
      </c>
      <c r="I83" s="364">
        <v>2705.5865711850402</v>
      </c>
      <c r="J83" s="364">
        <v>2</v>
      </c>
      <c r="K83" s="365">
        <v>5411.1731423700803</v>
      </c>
    </row>
    <row r="84" spans="1:11" ht="14.4" customHeight="1" x14ac:dyDescent="0.3">
      <c r="A84" s="360" t="s">
        <v>437</v>
      </c>
      <c r="B84" s="361" t="s">
        <v>439</v>
      </c>
      <c r="C84" s="362" t="s">
        <v>913</v>
      </c>
      <c r="D84" s="363" t="s">
        <v>914</v>
      </c>
      <c r="E84" s="362" t="s">
        <v>899</v>
      </c>
      <c r="F84" s="363" t="s">
        <v>900</v>
      </c>
      <c r="G84" s="362" t="s">
        <v>1073</v>
      </c>
      <c r="H84" s="362" t="s">
        <v>1074</v>
      </c>
      <c r="I84" s="364">
        <v>4704.5262024899102</v>
      </c>
      <c r="J84" s="364">
        <v>2</v>
      </c>
      <c r="K84" s="365">
        <v>9409.0524049798205</v>
      </c>
    </row>
    <row r="85" spans="1:11" ht="14.4" customHeight="1" x14ac:dyDescent="0.3">
      <c r="A85" s="360" t="s">
        <v>437</v>
      </c>
      <c r="B85" s="361" t="s">
        <v>439</v>
      </c>
      <c r="C85" s="362" t="s">
        <v>913</v>
      </c>
      <c r="D85" s="363" t="s">
        <v>914</v>
      </c>
      <c r="E85" s="362" t="s">
        <v>899</v>
      </c>
      <c r="F85" s="363" t="s">
        <v>900</v>
      </c>
      <c r="G85" s="362" t="s">
        <v>1075</v>
      </c>
      <c r="H85" s="362" t="s">
        <v>1076</v>
      </c>
      <c r="I85" s="364">
        <v>2063.0500000000002</v>
      </c>
      <c r="J85" s="364">
        <v>14</v>
      </c>
      <c r="K85" s="365">
        <v>28882.699999999997</v>
      </c>
    </row>
    <row r="86" spans="1:11" ht="14.4" customHeight="1" x14ac:dyDescent="0.3">
      <c r="A86" s="360" t="s">
        <v>437</v>
      </c>
      <c r="B86" s="361" t="s">
        <v>439</v>
      </c>
      <c r="C86" s="362" t="s">
        <v>913</v>
      </c>
      <c r="D86" s="363" t="s">
        <v>914</v>
      </c>
      <c r="E86" s="362" t="s">
        <v>899</v>
      </c>
      <c r="F86" s="363" t="s">
        <v>900</v>
      </c>
      <c r="G86" s="362" t="s">
        <v>1077</v>
      </c>
      <c r="H86" s="362" t="s">
        <v>1078</v>
      </c>
      <c r="I86" s="364">
        <v>2940.3</v>
      </c>
      <c r="J86" s="364">
        <v>1</v>
      </c>
      <c r="K86" s="365">
        <v>2940.3</v>
      </c>
    </row>
    <row r="87" spans="1:11" ht="14.4" customHeight="1" x14ac:dyDescent="0.3">
      <c r="A87" s="360" t="s">
        <v>437</v>
      </c>
      <c r="B87" s="361" t="s">
        <v>439</v>
      </c>
      <c r="C87" s="362" t="s">
        <v>913</v>
      </c>
      <c r="D87" s="363" t="s">
        <v>914</v>
      </c>
      <c r="E87" s="362" t="s">
        <v>899</v>
      </c>
      <c r="F87" s="363" t="s">
        <v>900</v>
      </c>
      <c r="G87" s="362" t="s">
        <v>1079</v>
      </c>
      <c r="H87" s="362" t="s">
        <v>1080</v>
      </c>
      <c r="I87" s="364">
        <v>1760.6500215646952</v>
      </c>
      <c r="J87" s="364">
        <v>25</v>
      </c>
      <c r="K87" s="365">
        <v>44016.250559120854</v>
      </c>
    </row>
    <row r="88" spans="1:11" ht="14.4" customHeight="1" x14ac:dyDescent="0.3">
      <c r="A88" s="360" t="s">
        <v>437</v>
      </c>
      <c r="B88" s="361" t="s">
        <v>439</v>
      </c>
      <c r="C88" s="362" t="s">
        <v>913</v>
      </c>
      <c r="D88" s="363" t="s">
        <v>914</v>
      </c>
      <c r="E88" s="362" t="s">
        <v>899</v>
      </c>
      <c r="F88" s="363" t="s">
        <v>900</v>
      </c>
      <c r="G88" s="362" t="s">
        <v>1081</v>
      </c>
      <c r="H88" s="362" t="s">
        <v>1082</v>
      </c>
      <c r="I88" s="364">
        <v>1894.0500188947799</v>
      </c>
      <c r="J88" s="364">
        <v>20</v>
      </c>
      <c r="K88" s="365">
        <v>37881.000377895602</v>
      </c>
    </row>
    <row r="89" spans="1:11" ht="14.4" customHeight="1" x14ac:dyDescent="0.3">
      <c r="A89" s="360" t="s">
        <v>437</v>
      </c>
      <c r="B89" s="361" t="s">
        <v>439</v>
      </c>
      <c r="C89" s="362" t="s">
        <v>913</v>
      </c>
      <c r="D89" s="363" t="s">
        <v>914</v>
      </c>
      <c r="E89" s="362" t="s">
        <v>899</v>
      </c>
      <c r="F89" s="363" t="s">
        <v>900</v>
      </c>
      <c r="G89" s="362" t="s">
        <v>1083</v>
      </c>
      <c r="H89" s="362" t="s">
        <v>1084</v>
      </c>
      <c r="I89" s="364">
        <v>2008.6</v>
      </c>
      <c r="J89" s="364">
        <v>1</v>
      </c>
      <c r="K89" s="365">
        <v>2008.6</v>
      </c>
    </row>
    <row r="90" spans="1:11" ht="14.4" customHeight="1" x14ac:dyDescent="0.3">
      <c r="A90" s="360" t="s">
        <v>437</v>
      </c>
      <c r="B90" s="361" t="s">
        <v>439</v>
      </c>
      <c r="C90" s="362" t="s">
        <v>913</v>
      </c>
      <c r="D90" s="363" t="s">
        <v>914</v>
      </c>
      <c r="E90" s="362" t="s">
        <v>899</v>
      </c>
      <c r="F90" s="363" t="s">
        <v>900</v>
      </c>
      <c r="G90" s="362" t="s">
        <v>1085</v>
      </c>
      <c r="H90" s="362" t="s">
        <v>1086</v>
      </c>
      <c r="I90" s="364">
        <v>834.9</v>
      </c>
      <c r="J90" s="364">
        <v>1</v>
      </c>
      <c r="K90" s="365">
        <v>834.9</v>
      </c>
    </row>
    <row r="91" spans="1:11" ht="14.4" customHeight="1" x14ac:dyDescent="0.3">
      <c r="A91" s="360" t="s">
        <v>437</v>
      </c>
      <c r="B91" s="361" t="s">
        <v>439</v>
      </c>
      <c r="C91" s="362" t="s">
        <v>913</v>
      </c>
      <c r="D91" s="363" t="s">
        <v>914</v>
      </c>
      <c r="E91" s="362" t="s">
        <v>899</v>
      </c>
      <c r="F91" s="363" t="s">
        <v>900</v>
      </c>
      <c r="G91" s="362" t="s">
        <v>1087</v>
      </c>
      <c r="H91" s="362" t="s">
        <v>1088</v>
      </c>
      <c r="I91" s="364">
        <v>0</v>
      </c>
      <c r="J91" s="364">
        <v>2</v>
      </c>
      <c r="K91" s="365">
        <v>0</v>
      </c>
    </row>
    <row r="92" spans="1:11" ht="14.4" customHeight="1" x14ac:dyDescent="0.3">
      <c r="A92" s="360" t="s">
        <v>437</v>
      </c>
      <c r="B92" s="361" t="s">
        <v>439</v>
      </c>
      <c r="C92" s="362" t="s">
        <v>913</v>
      </c>
      <c r="D92" s="363" t="s">
        <v>914</v>
      </c>
      <c r="E92" s="362" t="s">
        <v>899</v>
      </c>
      <c r="F92" s="363" t="s">
        <v>900</v>
      </c>
      <c r="G92" s="362" t="s">
        <v>1089</v>
      </c>
      <c r="H92" s="362" t="s">
        <v>1090</v>
      </c>
      <c r="I92" s="364">
        <v>3464.9500503125601</v>
      </c>
      <c r="J92" s="364">
        <v>1</v>
      </c>
      <c r="K92" s="365">
        <v>3464.9500503125601</v>
      </c>
    </row>
    <row r="93" spans="1:11" ht="14.4" customHeight="1" x14ac:dyDescent="0.3">
      <c r="A93" s="360" t="s">
        <v>437</v>
      </c>
      <c r="B93" s="361" t="s">
        <v>439</v>
      </c>
      <c r="C93" s="362" t="s">
        <v>913</v>
      </c>
      <c r="D93" s="363" t="s">
        <v>914</v>
      </c>
      <c r="E93" s="362" t="s">
        <v>899</v>
      </c>
      <c r="F93" s="363" t="s">
        <v>900</v>
      </c>
      <c r="G93" s="362" t="s">
        <v>1091</v>
      </c>
      <c r="H93" s="362" t="s">
        <v>1092</v>
      </c>
      <c r="I93" s="364">
        <v>2480.5</v>
      </c>
      <c r="J93" s="364">
        <v>1</v>
      </c>
      <c r="K93" s="365">
        <v>2480.5</v>
      </c>
    </row>
    <row r="94" spans="1:11" ht="14.4" customHeight="1" x14ac:dyDescent="0.3">
      <c r="A94" s="360" t="s">
        <v>437</v>
      </c>
      <c r="B94" s="361" t="s">
        <v>439</v>
      </c>
      <c r="C94" s="362" t="s">
        <v>913</v>
      </c>
      <c r="D94" s="363" t="s">
        <v>914</v>
      </c>
      <c r="E94" s="362" t="s">
        <v>899</v>
      </c>
      <c r="F94" s="363" t="s">
        <v>900</v>
      </c>
      <c r="G94" s="362" t="s">
        <v>1093</v>
      </c>
      <c r="H94" s="362" t="s">
        <v>1094</v>
      </c>
      <c r="I94" s="364">
        <v>8833</v>
      </c>
      <c r="J94" s="364">
        <v>5</v>
      </c>
      <c r="K94" s="365">
        <v>44165</v>
      </c>
    </row>
    <row r="95" spans="1:11" ht="14.4" customHeight="1" x14ac:dyDescent="0.3">
      <c r="A95" s="360" t="s">
        <v>437</v>
      </c>
      <c r="B95" s="361" t="s">
        <v>439</v>
      </c>
      <c r="C95" s="362" t="s">
        <v>913</v>
      </c>
      <c r="D95" s="363" t="s">
        <v>914</v>
      </c>
      <c r="E95" s="362" t="s">
        <v>899</v>
      </c>
      <c r="F95" s="363" t="s">
        <v>900</v>
      </c>
      <c r="G95" s="362" t="s">
        <v>1095</v>
      </c>
      <c r="H95" s="362" t="s">
        <v>1096</v>
      </c>
      <c r="I95" s="364">
        <v>4479.42</v>
      </c>
      <c r="J95" s="364">
        <v>2</v>
      </c>
      <c r="K95" s="365">
        <v>8958.84</v>
      </c>
    </row>
    <row r="96" spans="1:11" ht="14.4" customHeight="1" x14ac:dyDescent="0.3">
      <c r="A96" s="360" t="s">
        <v>437</v>
      </c>
      <c r="B96" s="361" t="s">
        <v>439</v>
      </c>
      <c r="C96" s="362" t="s">
        <v>913</v>
      </c>
      <c r="D96" s="363" t="s">
        <v>914</v>
      </c>
      <c r="E96" s="362" t="s">
        <v>899</v>
      </c>
      <c r="F96" s="363" t="s">
        <v>900</v>
      </c>
      <c r="G96" s="362" t="s">
        <v>1097</v>
      </c>
      <c r="H96" s="362" t="s">
        <v>1098</v>
      </c>
      <c r="I96" s="364">
        <v>4687.1592112778044</v>
      </c>
      <c r="J96" s="364">
        <v>17</v>
      </c>
      <c r="K96" s="365">
        <v>79681.705167962311</v>
      </c>
    </row>
    <row r="97" spans="1:11" ht="14.4" customHeight="1" x14ac:dyDescent="0.3">
      <c r="A97" s="360" t="s">
        <v>437</v>
      </c>
      <c r="B97" s="361" t="s">
        <v>439</v>
      </c>
      <c r="C97" s="362" t="s">
        <v>913</v>
      </c>
      <c r="D97" s="363" t="s">
        <v>914</v>
      </c>
      <c r="E97" s="362" t="s">
        <v>899</v>
      </c>
      <c r="F97" s="363" t="s">
        <v>900</v>
      </c>
      <c r="G97" s="362" t="s">
        <v>1099</v>
      </c>
      <c r="H97" s="362" t="s">
        <v>1100</v>
      </c>
      <c r="I97" s="364">
        <v>8613.0977985424724</v>
      </c>
      <c r="J97" s="364">
        <v>13</v>
      </c>
      <c r="K97" s="365">
        <v>111970.27197813711</v>
      </c>
    </row>
    <row r="98" spans="1:11" ht="14.4" customHeight="1" x14ac:dyDescent="0.3">
      <c r="A98" s="360" t="s">
        <v>437</v>
      </c>
      <c r="B98" s="361" t="s">
        <v>439</v>
      </c>
      <c r="C98" s="362" t="s">
        <v>913</v>
      </c>
      <c r="D98" s="363" t="s">
        <v>914</v>
      </c>
      <c r="E98" s="362" t="s">
        <v>899</v>
      </c>
      <c r="F98" s="363" t="s">
        <v>900</v>
      </c>
      <c r="G98" s="362" t="s">
        <v>1101</v>
      </c>
      <c r="H98" s="362" t="s">
        <v>1102</v>
      </c>
      <c r="I98" s="364">
        <v>1213.6100684477799</v>
      </c>
      <c r="J98" s="364">
        <v>1</v>
      </c>
      <c r="K98" s="365">
        <v>1213.6100684477799</v>
      </c>
    </row>
    <row r="99" spans="1:11" ht="14.4" customHeight="1" x14ac:dyDescent="0.3">
      <c r="A99" s="360" t="s">
        <v>437</v>
      </c>
      <c r="B99" s="361" t="s">
        <v>439</v>
      </c>
      <c r="C99" s="362" t="s">
        <v>913</v>
      </c>
      <c r="D99" s="363" t="s">
        <v>914</v>
      </c>
      <c r="E99" s="362" t="s">
        <v>899</v>
      </c>
      <c r="F99" s="363" t="s">
        <v>900</v>
      </c>
      <c r="G99" s="362" t="s">
        <v>1103</v>
      </c>
      <c r="H99" s="362" t="s">
        <v>1104</v>
      </c>
      <c r="I99" s="364">
        <v>8597.42</v>
      </c>
      <c r="J99" s="364">
        <v>1</v>
      </c>
      <c r="K99" s="365">
        <v>8597.42</v>
      </c>
    </row>
    <row r="100" spans="1:11" ht="14.4" customHeight="1" x14ac:dyDescent="0.3">
      <c r="A100" s="360" t="s">
        <v>437</v>
      </c>
      <c r="B100" s="361" t="s">
        <v>439</v>
      </c>
      <c r="C100" s="362" t="s">
        <v>913</v>
      </c>
      <c r="D100" s="363" t="s">
        <v>914</v>
      </c>
      <c r="E100" s="362" t="s">
        <v>899</v>
      </c>
      <c r="F100" s="363" t="s">
        <v>900</v>
      </c>
      <c r="G100" s="362" t="s">
        <v>1105</v>
      </c>
      <c r="H100" s="362" t="s">
        <v>1106</v>
      </c>
      <c r="I100" s="364">
        <v>1484.6456171340201</v>
      </c>
      <c r="J100" s="364">
        <v>1</v>
      </c>
      <c r="K100" s="365">
        <v>1484.6456171340201</v>
      </c>
    </row>
    <row r="101" spans="1:11" ht="14.4" customHeight="1" x14ac:dyDescent="0.3">
      <c r="A101" s="360" t="s">
        <v>437</v>
      </c>
      <c r="B101" s="361" t="s">
        <v>439</v>
      </c>
      <c r="C101" s="362" t="s">
        <v>443</v>
      </c>
      <c r="D101" s="363" t="s">
        <v>444</v>
      </c>
      <c r="E101" s="362" t="s">
        <v>901</v>
      </c>
      <c r="F101" s="363" t="s">
        <v>902</v>
      </c>
      <c r="G101" s="362" t="s">
        <v>1107</v>
      </c>
      <c r="H101" s="362" t="s">
        <v>1108</v>
      </c>
      <c r="I101" s="364">
        <v>42.459230769230771</v>
      </c>
      <c r="J101" s="364">
        <v>1630</v>
      </c>
      <c r="K101" s="365">
        <v>69209</v>
      </c>
    </row>
    <row r="102" spans="1:11" ht="14.4" customHeight="1" x14ac:dyDescent="0.3">
      <c r="A102" s="360" t="s">
        <v>437</v>
      </c>
      <c r="B102" s="361" t="s">
        <v>439</v>
      </c>
      <c r="C102" s="362" t="s">
        <v>443</v>
      </c>
      <c r="D102" s="363" t="s">
        <v>444</v>
      </c>
      <c r="E102" s="362" t="s">
        <v>901</v>
      </c>
      <c r="F102" s="363" t="s">
        <v>902</v>
      </c>
      <c r="G102" s="362" t="s">
        <v>1109</v>
      </c>
      <c r="H102" s="362" t="s">
        <v>1110</v>
      </c>
      <c r="I102" s="364">
        <v>4.3190909090909093</v>
      </c>
      <c r="J102" s="364">
        <v>648</v>
      </c>
      <c r="K102" s="365">
        <v>2797.2000000000003</v>
      </c>
    </row>
    <row r="103" spans="1:11" ht="14.4" customHeight="1" x14ac:dyDescent="0.3">
      <c r="A103" s="360" t="s">
        <v>437</v>
      </c>
      <c r="B103" s="361" t="s">
        <v>439</v>
      </c>
      <c r="C103" s="362" t="s">
        <v>443</v>
      </c>
      <c r="D103" s="363" t="s">
        <v>444</v>
      </c>
      <c r="E103" s="362" t="s">
        <v>901</v>
      </c>
      <c r="F103" s="363" t="s">
        <v>902</v>
      </c>
      <c r="G103" s="362" t="s">
        <v>1111</v>
      </c>
      <c r="H103" s="362" t="s">
        <v>1112</v>
      </c>
      <c r="I103" s="364">
        <v>3.09</v>
      </c>
      <c r="J103" s="364">
        <v>140</v>
      </c>
      <c r="K103" s="365">
        <v>432.8</v>
      </c>
    </row>
    <row r="104" spans="1:11" ht="14.4" customHeight="1" x14ac:dyDescent="0.3">
      <c r="A104" s="360" t="s">
        <v>437</v>
      </c>
      <c r="B104" s="361" t="s">
        <v>439</v>
      </c>
      <c r="C104" s="362" t="s">
        <v>443</v>
      </c>
      <c r="D104" s="363" t="s">
        <v>444</v>
      </c>
      <c r="E104" s="362" t="s">
        <v>901</v>
      </c>
      <c r="F104" s="363" t="s">
        <v>902</v>
      </c>
      <c r="G104" s="362" t="s">
        <v>1113</v>
      </c>
      <c r="H104" s="362" t="s">
        <v>1114</v>
      </c>
      <c r="I104" s="364">
        <v>54.45</v>
      </c>
      <c r="J104" s="364">
        <v>170</v>
      </c>
      <c r="K104" s="365">
        <v>9256.5</v>
      </c>
    </row>
    <row r="105" spans="1:11" ht="14.4" customHeight="1" x14ac:dyDescent="0.3">
      <c r="A105" s="360" t="s">
        <v>437</v>
      </c>
      <c r="B105" s="361" t="s">
        <v>439</v>
      </c>
      <c r="C105" s="362" t="s">
        <v>443</v>
      </c>
      <c r="D105" s="363" t="s">
        <v>444</v>
      </c>
      <c r="E105" s="362" t="s">
        <v>901</v>
      </c>
      <c r="F105" s="363" t="s">
        <v>902</v>
      </c>
      <c r="G105" s="362" t="s">
        <v>1115</v>
      </c>
      <c r="H105" s="362" t="s">
        <v>1116</v>
      </c>
      <c r="I105" s="364">
        <v>0.39666666666666667</v>
      </c>
      <c r="J105" s="364">
        <v>29000</v>
      </c>
      <c r="K105" s="365">
        <v>11510</v>
      </c>
    </row>
    <row r="106" spans="1:11" ht="14.4" customHeight="1" x14ac:dyDescent="0.3">
      <c r="A106" s="360" t="s">
        <v>437</v>
      </c>
      <c r="B106" s="361" t="s">
        <v>439</v>
      </c>
      <c r="C106" s="362" t="s">
        <v>443</v>
      </c>
      <c r="D106" s="363" t="s">
        <v>444</v>
      </c>
      <c r="E106" s="362" t="s">
        <v>901</v>
      </c>
      <c r="F106" s="363" t="s">
        <v>902</v>
      </c>
      <c r="G106" s="362" t="s">
        <v>915</v>
      </c>
      <c r="H106" s="362" t="s">
        <v>916</v>
      </c>
      <c r="I106" s="364">
        <v>27.255714285714287</v>
      </c>
      <c r="J106" s="364">
        <v>35</v>
      </c>
      <c r="K106" s="365">
        <v>953.94999999999982</v>
      </c>
    </row>
    <row r="107" spans="1:11" ht="14.4" customHeight="1" x14ac:dyDescent="0.3">
      <c r="A107" s="360" t="s">
        <v>437</v>
      </c>
      <c r="B107" s="361" t="s">
        <v>439</v>
      </c>
      <c r="C107" s="362" t="s">
        <v>443</v>
      </c>
      <c r="D107" s="363" t="s">
        <v>444</v>
      </c>
      <c r="E107" s="362" t="s">
        <v>901</v>
      </c>
      <c r="F107" s="363" t="s">
        <v>902</v>
      </c>
      <c r="G107" s="362" t="s">
        <v>1117</v>
      </c>
      <c r="H107" s="362" t="s">
        <v>1118</v>
      </c>
      <c r="I107" s="364">
        <v>1.4244444444444442</v>
      </c>
      <c r="J107" s="364">
        <v>8800</v>
      </c>
      <c r="K107" s="365">
        <v>12537.8</v>
      </c>
    </row>
    <row r="108" spans="1:11" ht="14.4" customHeight="1" x14ac:dyDescent="0.3">
      <c r="A108" s="360" t="s">
        <v>437</v>
      </c>
      <c r="B108" s="361" t="s">
        <v>439</v>
      </c>
      <c r="C108" s="362" t="s">
        <v>443</v>
      </c>
      <c r="D108" s="363" t="s">
        <v>444</v>
      </c>
      <c r="E108" s="362" t="s">
        <v>901</v>
      </c>
      <c r="F108" s="363" t="s">
        <v>902</v>
      </c>
      <c r="G108" s="362" t="s">
        <v>1119</v>
      </c>
      <c r="H108" s="362" t="s">
        <v>1120</v>
      </c>
      <c r="I108" s="364">
        <v>8.59</v>
      </c>
      <c r="J108" s="364">
        <v>72</v>
      </c>
      <c r="K108" s="365">
        <v>618.48</v>
      </c>
    </row>
    <row r="109" spans="1:11" ht="14.4" customHeight="1" x14ac:dyDescent="0.3">
      <c r="A109" s="360" t="s">
        <v>437</v>
      </c>
      <c r="B109" s="361" t="s">
        <v>439</v>
      </c>
      <c r="C109" s="362" t="s">
        <v>443</v>
      </c>
      <c r="D109" s="363" t="s">
        <v>444</v>
      </c>
      <c r="E109" s="362" t="s">
        <v>901</v>
      </c>
      <c r="F109" s="363" t="s">
        <v>902</v>
      </c>
      <c r="G109" s="362" t="s">
        <v>1121</v>
      </c>
      <c r="H109" s="362" t="s">
        <v>1122</v>
      </c>
      <c r="I109" s="364">
        <v>13.033333333333331</v>
      </c>
      <c r="J109" s="364">
        <v>5</v>
      </c>
      <c r="K109" s="365">
        <v>65.180000000000007</v>
      </c>
    </row>
    <row r="110" spans="1:11" ht="14.4" customHeight="1" x14ac:dyDescent="0.3">
      <c r="A110" s="360" t="s">
        <v>437</v>
      </c>
      <c r="B110" s="361" t="s">
        <v>439</v>
      </c>
      <c r="C110" s="362" t="s">
        <v>443</v>
      </c>
      <c r="D110" s="363" t="s">
        <v>444</v>
      </c>
      <c r="E110" s="362" t="s">
        <v>901</v>
      </c>
      <c r="F110" s="363" t="s">
        <v>902</v>
      </c>
      <c r="G110" s="362" t="s">
        <v>1123</v>
      </c>
      <c r="H110" s="362" t="s">
        <v>1124</v>
      </c>
      <c r="I110" s="364">
        <v>0.84000000000000008</v>
      </c>
      <c r="J110" s="364">
        <v>45000</v>
      </c>
      <c r="K110" s="365">
        <v>37936</v>
      </c>
    </row>
    <row r="111" spans="1:11" ht="14.4" customHeight="1" x14ac:dyDescent="0.3">
      <c r="A111" s="360" t="s">
        <v>437</v>
      </c>
      <c r="B111" s="361" t="s">
        <v>439</v>
      </c>
      <c r="C111" s="362" t="s">
        <v>443</v>
      </c>
      <c r="D111" s="363" t="s">
        <v>444</v>
      </c>
      <c r="E111" s="362" t="s">
        <v>903</v>
      </c>
      <c r="F111" s="363" t="s">
        <v>904</v>
      </c>
      <c r="G111" s="362" t="s">
        <v>1125</v>
      </c>
      <c r="H111" s="362" t="s">
        <v>1126</v>
      </c>
      <c r="I111" s="364">
        <v>0.91</v>
      </c>
      <c r="J111" s="364">
        <v>100</v>
      </c>
      <c r="K111" s="365">
        <v>91</v>
      </c>
    </row>
    <row r="112" spans="1:11" ht="14.4" customHeight="1" x14ac:dyDescent="0.3">
      <c r="A112" s="360" t="s">
        <v>437</v>
      </c>
      <c r="B112" s="361" t="s">
        <v>439</v>
      </c>
      <c r="C112" s="362" t="s">
        <v>443</v>
      </c>
      <c r="D112" s="363" t="s">
        <v>444</v>
      </c>
      <c r="E112" s="362" t="s">
        <v>903</v>
      </c>
      <c r="F112" s="363" t="s">
        <v>904</v>
      </c>
      <c r="G112" s="362" t="s">
        <v>917</v>
      </c>
      <c r="H112" s="362" t="s">
        <v>918</v>
      </c>
      <c r="I112" s="364">
        <v>0.42</v>
      </c>
      <c r="J112" s="364">
        <v>100</v>
      </c>
      <c r="K112" s="365">
        <v>42</v>
      </c>
    </row>
    <row r="113" spans="1:11" ht="14.4" customHeight="1" x14ac:dyDescent="0.3">
      <c r="A113" s="360" t="s">
        <v>437</v>
      </c>
      <c r="B113" s="361" t="s">
        <v>439</v>
      </c>
      <c r="C113" s="362" t="s">
        <v>443</v>
      </c>
      <c r="D113" s="363" t="s">
        <v>444</v>
      </c>
      <c r="E113" s="362" t="s">
        <v>903</v>
      </c>
      <c r="F113" s="363" t="s">
        <v>904</v>
      </c>
      <c r="G113" s="362" t="s">
        <v>1127</v>
      </c>
      <c r="H113" s="362" t="s">
        <v>1128</v>
      </c>
      <c r="I113" s="364">
        <v>0.5755555555555556</v>
      </c>
      <c r="J113" s="364">
        <v>1600</v>
      </c>
      <c r="K113" s="365">
        <v>920</v>
      </c>
    </row>
    <row r="114" spans="1:11" ht="14.4" customHeight="1" x14ac:dyDescent="0.3">
      <c r="A114" s="360" t="s">
        <v>437</v>
      </c>
      <c r="B114" s="361" t="s">
        <v>439</v>
      </c>
      <c r="C114" s="362" t="s">
        <v>443</v>
      </c>
      <c r="D114" s="363" t="s">
        <v>444</v>
      </c>
      <c r="E114" s="362" t="s">
        <v>903</v>
      </c>
      <c r="F114" s="363" t="s">
        <v>904</v>
      </c>
      <c r="G114" s="362" t="s">
        <v>1129</v>
      </c>
      <c r="H114" s="362" t="s">
        <v>1130</v>
      </c>
      <c r="I114" s="364">
        <v>23.17</v>
      </c>
      <c r="J114" s="364">
        <v>1</v>
      </c>
      <c r="K114" s="365">
        <v>23.17</v>
      </c>
    </row>
    <row r="115" spans="1:11" ht="14.4" customHeight="1" x14ac:dyDescent="0.3">
      <c r="A115" s="360" t="s">
        <v>437</v>
      </c>
      <c r="B115" s="361" t="s">
        <v>439</v>
      </c>
      <c r="C115" s="362" t="s">
        <v>443</v>
      </c>
      <c r="D115" s="363" t="s">
        <v>444</v>
      </c>
      <c r="E115" s="362" t="s">
        <v>903</v>
      </c>
      <c r="F115" s="363" t="s">
        <v>904</v>
      </c>
      <c r="G115" s="362" t="s">
        <v>919</v>
      </c>
      <c r="H115" s="362" t="s">
        <v>920</v>
      </c>
      <c r="I115" s="364">
        <v>0.56333333333333335</v>
      </c>
      <c r="J115" s="364">
        <v>12000</v>
      </c>
      <c r="K115" s="365">
        <v>6760</v>
      </c>
    </row>
    <row r="116" spans="1:11" ht="14.4" customHeight="1" x14ac:dyDescent="0.3">
      <c r="A116" s="360" t="s">
        <v>437</v>
      </c>
      <c r="B116" s="361" t="s">
        <v>439</v>
      </c>
      <c r="C116" s="362" t="s">
        <v>443</v>
      </c>
      <c r="D116" s="363" t="s">
        <v>444</v>
      </c>
      <c r="E116" s="362" t="s">
        <v>903</v>
      </c>
      <c r="F116" s="363" t="s">
        <v>904</v>
      </c>
      <c r="G116" s="362" t="s">
        <v>1131</v>
      </c>
      <c r="H116" s="362" t="s">
        <v>1132</v>
      </c>
      <c r="I116" s="364">
        <v>1.7788888888888887</v>
      </c>
      <c r="J116" s="364">
        <v>10800</v>
      </c>
      <c r="K116" s="365">
        <v>19212</v>
      </c>
    </row>
    <row r="117" spans="1:11" ht="14.4" customHeight="1" x14ac:dyDescent="0.3">
      <c r="A117" s="360" t="s">
        <v>437</v>
      </c>
      <c r="B117" s="361" t="s">
        <v>439</v>
      </c>
      <c r="C117" s="362" t="s">
        <v>443</v>
      </c>
      <c r="D117" s="363" t="s">
        <v>444</v>
      </c>
      <c r="E117" s="362" t="s">
        <v>903</v>
      </c>
      <c r="F117" s="363" t="s">
        <v>904</v>
      </c>
      <c r="G117" s="362" t="s">
        <v>1133</v>
      </c>
      <c r="H117" s="362" t="s">
        <v>1134</v>
      </c>
      <c r="I117" s="364">
        <v>1.7654545454545456</v>
      </c>
      <c r="J117" s="364">
        <v>41300</v>
      </c>
      <c r="K117" s="365">
        <v>72822.19</v>
      </c>
    </row>
    <row r="118" spans="1:11" ht="14.4" customHeight="1" x14ac:dyDescent="0.3">
      <c r="A118" s="360" t="s">
        <v>437</v>
      </c>
      <c r="B118" s="361" t="s">
        <v>439</v>
      </c>
      <c r="C118" s="362" t="s">
        <v>443</v>
      </c>
      <c r="D118" s="363" t="s">
        <v>444</v>
      </c>
      <c r="E118" s="362" t="s">
        <v>903</v>
      </c>
      <c r="F118" s="363" t="s">
        <v>904</v>
      </c>
      <c r="G118" s="362" t="s">
        <v>1135</v>
      </c>
      <c r="H118" s="362" t="s">
        <v>1136</v>
      </c>
      <c r="I118" s="364">
        <v>1.91</v>
      </c>
      <c r="J118" s="364">
        <v>150</v>
      </c>
      <c r="K118" s="365">
        <v>286.5</v>
      </c>
    </row>
    <row r="119" spans="1:11" ht="14.4" customHeight="1" x14ac:dyDescent="0.3">
      <c r="A119" s="360" t="s">
        <v>437</v>
      </c>
      <c r="B119" s="361" t="s">
        <v>439</v>
      </c>
      <c r="C119" s="362" t="s">
        <v>443</v>
      </c>
      <c r="D119" s="363" t="s">
        <v>444</v>
      </c>
      <c r="E119" s="362" t="s">
        <v>903</v>
      </c>
      <c r="F119" s="363" t="s">
        <v>904</v>
      </c>
      <c r="G119" s="362" t="s">
        <v>1137</v>
      </c>
      <c r="H119" s="362" t="s">
        <v>1138</v>
      </c>
      <c r="I119" s="364">
        <v>1.7507692307692309</v>
      </c>
      <c r="J119" s="364">
        <v>28100</v>
      </c>
      <c r="K119" s="365">
        <v>49180</v>
      </c>
    </row>
    <row r="120" spans="1:11" ht="14.4" customHeight="1" x14ac:dyDescent="0.3">
      <c r="A120" s="360" t="s">
        <v>437</v>
      </c>
      <c r="B120" s="361" t="s">
        <v>439</v>
      </c>
      <c r="C120" s="362" t="s">
        <v>443</v>
      </c>
      <c r="D120" s="363" t="s">
        <v>444</v>
      </c>
      <c r="E120" s="362" t="s">
        <v>903</v>
      </c>
      <c r="F120" s="363" t="s">
        <v>904</v>
      </c>
      <c r="G120" s="362" t="s">
        <v>1139</v>
      </c>
      <c r="H120" s="362" t="s">
        <v>1140</v>
      </c>
      <c r="I120" s="364">
        <v>1.7545454545454542</v>
      </c>
      <c r="J120" s="364">
        <v>22200</v>
      </c>
      <c r="K120" s="365">
        <v>38970</v>
      </c>
    </row>
    <row r="121" spans="1:11" ht="14.4" customHeight="1" x14ac:dyDescent="0.3">
      <c r="A121" s="360" t="s">
        <v>437</v>
      </c>
      <c r="B121" s="361" t="s">
        <v>439</v>
      </c>
      <c r="C121" s="362" t="s">
        <v>443</v>
      </c>
      <c r="D121" s="363" t="s">
        <v>444</v>
      </c>
      <c r="E121" s="362" t="s">
        <v>903</v>
      </c>
      <c r="F121" s="363" t="s">
        <v>904</v>
      </c>
      <c r="G121" s="362" t="s">
        <v>1141</v>
      </c>
      <c r="H121" s="362" t="s">
        <v>1142</v>
      </c>
      <c r="I121" s="364">
        <v>9.9999999999999985E-3</v>
      </c>
      <c r="J121" s="364">
        <v>21600</v>
      </c>
      <c r="K121" s="365">
        <v>216</v>
      </c>
    </row>
    <row r="122" spans="1:11" ht="14.4" customHeight="1" x14ac:dyDescent="0.3">
      <c r="A122" s="360" t="s">
        <v>437</v>
      </c>
      <c r="B122" s="361" t="s">
        <v>439</v>
      </c>
      <c r="C122" s="362" t="s">
        <v>443</v>
      </c>
      <c r="D122" s="363" t="s">
        <v>444</v>
      </c>
      <c r="E122" s="362" t="s">
        <v>903</v>
      </c>
      <c r="F122" s="363" t="s">
        <v>904</v>
      </c>
      <c r="G122" s="362" t="s">
        <v>1143</v>
      </c>
      <c r="H122" s="362" t="s">
        <v>1144</v>
      </c>
      <c r="I122" s="364">
        <v>1.99</v>
      </c>
      <c r="J122" s="364">
        <v>15</v>
      </c>
      <c r="K122" s="365">
        <v>29.85</v>
      </c>
    </row>
    <row r="123" spans="1:11" ht="14.4" customHeight="1" x14ac:dyDescent="0.3">
      <c r="A123" s="360" t="s">
        <v>437</v>
      </c>
      <c r="B123" s="361" t="s">
        <v>439</v>
      </c>
      <c r="C123" s="362" t="s">
        <v>443</v>
      </c>
      <c r="D123" s="363" t="s">
        <v>444</v>
      </c>
      <c r="E123" s="362" t="s">
        <v>903</v>
      </c>
      <c r="F123" s="363" t="s">
        <v>904</v>
      </c>
      <c r="G123" s="362" t="s">
        <v>1145</v>
      </c>
      <c r="H123" s="362" t="s">
        <v>1146</v>
      </c>
      <c r="I123" s="364">
        <v>46.03</v>
      </c>
      <c r="J123" s="364">
        <v>600</v>
      </c>
      <c r="K123" s="365">
        <v>27617.040000000001</v>
      </c>
    </row>
    <row r="124" spans="1:11" ht="14.4" customHeight="1" x14ac:dyDescent="0.3">
      <c r="A124" s="360" t="s">
        <v>437</v>
      </c>
      <c r="B124" s="361" t="s">
        <v>439</v>
      </c>
      <c r="C124" s="362" t="s">
        <v>443</v>
      </c>
      <c r="D124" s="363" t="s">
        <v>444</v>
      </c>
      <c r="E124" s="362" t="s">
        <v>903</v>
      </c>
      <c r="F124" s="363" t="s">
        <v>904</v>
      </c>
      <c r="G124" s="362" t="s">
        <v>1147</v>
      </c>
      <c r="H124" s="362" t="s">
        <v>1148</v>
      </c>
      <c r="I124" s="364">
        <v>121.62</v>
      </c>
      <c r="J124" s="364">
        <v>6</v>
      </c>
      <c r="K124" s="365">
        <v>729.72</v>
      </c>
    </row>
    <row r="125" spans="1:11" ht="14.4" customHeight="1" x14ac:dyDescent="0.3">
      <c r="A125" s="360" t="s">
        <v>437</v>
      </c>
      <c r="B125" s="361" t="s">
        <v>439</v>
      </c>
      <c r="C125" s="362" t="s">
        <v>443</v>
      </c>
      <c r="D125" s="363" t="s">
        <v>444</v>
      </c>
      <c r="E125" s="362" t="s">
        <v>903</v>
      </c>
      <c r="F125" s="363" t="s">
        <v>904</v>
      </c>
      <c r="G125" s="362" t="s">
        <v>1149</v>
      </c>
      <c r="H125" s="362" t="s">
        <v>1150</v>
      </c>
      <c r="I125" s="364">
        <v>25.527777777777782</v>
      </c>
      <c r="J125" s="364">
        <v>890</v>
      </c>
      <c r="K125" s="365">
        <v>22719.7</v>
      </c>
    </row>
    <row r="126" spans="1:11" ht="14.4" customHeight="1" x14ac:dyDescent="0.3">
      <c r="A126" s="360" t="s">
        <v>437</v>
      </c>
      <c r="B126" s="361" t="s">
        <v>439</v>
      </c>
      <c r="C126" s="362" t="s">
        <v>443</v>
      </c>
      <c r="D126" s="363" t="s">
        <v>444</v>
      </c>
      <c r="E126" s="362" t="s">
        <v>903</v>
      </c>
      <c r="F126" s="363" t="s">
        <v>904</v>
      </c>
      <c r="G126" s="362" t="s">
        <v>1151</v>
      </c>
      <c r="H126" s="362" t="s">
        <v>1152</v>
      </c>
      <c r="I126" s="364">
        <v>2.84</v>
      </c>
      <c r="J126" s="364">
        <v>50</v>
      </c>
      <c r="K126" s="365">
        <v>142</v>
      </c>
    </row>
    <row r="127" spans="1:11" ht="14.4" customHeight="1" x14ac:dyDescent="0.3">
      <c r="A127" s="360" t="s">
        <v>437</v>
      </c>
      <c r="B127" s="361" t="s">
        <v>439</v>
      </c>
      <c r="C127" s="362" t="s">
        <v>443</v>
      </c>
      <c r="D127" s="363" t="s">
        <v>444</v>
      </c>
      <c r="E127" s="362" t="s">
        <v>903</v>
      </c>
      <c r="F127" s="363" t="s">
        <v>904</v>
      </c>
      <c r="G127" s="362" t="s">
        <v>1153</v>
      </c>
      <c r="H127" s="362" t="s">
        <v>1154</v>
      </c>
      <c r="I127" s="364">
        <v>21.195</v>
      </c>
      <c r="J127" s="364">
        <v>900</v>
      </c>
      <c r="K127" s="365">
        <v>19078</v>
      </c>
    </row>
    <row r="128" spans="1:11" ht="14.4" customHeight="1" x14ac:dyDescent="0.3">
      <c r="A128" s="360" t="s">
        <v>437</v>
      </c>
      <c r="B128" s="361" t="s">
        <v>439</v>
      </c>
      <c r="C128" s="362" t="s">
        <v>443</v>
      </c>
      <c r="D128" s="363" t="s">
        <v>444</v>
      </c>
      <c r="E128" s="362" t="s">
        <v>903</v>
      </c>
      <c r="F128" s="363" t="s">
        <v>904</v>
      </c>
      <c r="G128" s="362" t="s">
        <v>1155</v>
      </c>
      <c r="H128" s="362" t="s">
        <v>1156</v>
      </c>
      <c r="I128" s="364">
        <v>6.32</v>
      </c>
      <c r="J128" s="364">
        <v>1</v>
      </c>
      <c r="K128" s="365">
        <v>6.32</v>
      </c>
    </row>
    <row r="129" spans="1:11" ht="14.4" customHeight="1" x14ac:dyDescent="0.3">
      <c r="A129" s="360" t="s">
        <v>437</v>
      </c>
      <c r="B129" s="361" t="s">
        <v>439</v>
      </c>
      <c r="C129" s="362" t="s">
        <v>443</v>
      </c>
      <c r="D129" s="363" t="s">
        <v>444</v>
      </c>
      <c r="E129" s="362" t="s">
        <v>903</v>
      </c>
      <c r="F129" s="363" t="s">
        <v>904</v>
      </c>
      <c r="G129" s="362" t="s">
        <v>931</v>
      </c>
      <c r="H129" s="362" t="s">
        <v>932</v>
      </c>
      <c r="I129" s="364">
        <v>0.59</v>
      </c>
      <c r="J129" s="364">
        <v>4000</v>
      </c>
      <c r="K129" s="365">
        <v>2371.6</v>
      </c>
    </row>
    <row r="130" spans="1:11" ht="14.4" customHeight="1" x14ac:dyDescent="0.3">
      <c r="A130" s="360" t="s">
        <v>437</v>
      </c>
      <c r="B130" s="361" t="s">
        <v>439</v>
      </c>
      <c r="C130" s="362" t="s">
        <v>443</v>
      </c>
      <c r="D130" s="363" t="s">
        <v>444</v>
      </c>
      <c r="E130" s="362" t="s">
        <v>903</v>
      </c>
      <c r="F130" s="363" t="s">
        <v>904</v>
      </c>
      <c r="G130" s="362" t="s">
        <v>1157</v>
      </c>
      <c r="H130" s="362" t="s">
        <v>1158</v>
      </c>
      <c r="I130" s="364">
        <v>3.62</v>
      </c>
      <c r="J130" s="364">
        <v>1000</v>
      </c>
      <c r="K130" s="365">
        <v>3620.85</v>
      </c>
    </row>
    <row r="131" spans="1:11" ht="14.4" customHeight="1" x14ac:dyDescent="0.3">
      <c r="A131" s="360" t="s">
        <v>437</v>
      </c>
      <c r="B131" s="361" t="s">
        <v>439</v>
      </c>
      <c r="C131" s="362" t="s">
        <v>443</v>
      </c>
      <c r="D131" s="363" t="s">
        <v>444</v>
      </c>
      <c r="E131" s="362" t="s">
        <v>903</v>
      </c>
      <c r="F131" s="363" t="s">
        <v>904</v>
      </c>
      <c r="G131" s="362" t="s">
        <v>1159</v>
      </c>
      <c r="H131" s="362" t="s">
        <v>1160</v>
      </c>
      <c r="I131" s="364">
        <v>3.36</v>
      </c>
      <c r="J131" s="364">
        <v>500</v>
      </c>
      <c r="K131" s="365">
        <v>1682.32</v>
      </c>
    </row>
    <row r="132" spans="1:11" ht="14.4" customHeight="1" x14ac:dyDescent="0.3">
      <c r="A132" s="360" t="s">
        <v>437</v>
      </c>
      <c r="B132" s="361" t="s">
        <v>439</v>
      </c>
      <c r="C132" s="362" t="s">
        <v>443</v>
      </c>
      <c r="D132" s="363" t="s">
        <v>444</v>
      </c>
      <c r="E132" s="362" t="s">
        <v>903</v>
      </c>
      <c r="F132" s="363" t="s">
        <v>904</v>
      </c>
      <c r="G132" s="362" t="s">
        <v>1161</v>
      </c>
      <c r="H132" s="362" t="s">
        <v>1162</v>
      </c>
      <c r="I132" s="364">
        <v>4.7699999999999996</v>
      </c>
      <c r="J132" s="364">
        <v>500</v>
      </c>
      <c r="K132" s="365">
        <v>2384.5</v>
      </c>
    </row>
    <row r="133" spans="1:11" ht="14.4" customHeight="1" x14ac:dyDescent="0.3">
      <c r="A133" s="360" t="s">
        <v>437</v>
      </c>
      <c r="B133" s="361" t="s">
        <v>439</v>
      </c>
      <c r="C133" s="362" t="s">
        <v>443</v>
      </c>
      <c r="D133" s="363" t="s">
        <v>444</v>
      </c>
      <c r="E133" s="362" t="s">
        <v>905</v>
      </c>
      <c r="F133" s="363" t="s">
        <v>906</v>
      </c>
      <c r="G133" s="362" t="s">
        <v>1163</v>
      </c>
      <c r="H133" s="362" t="s">
        <v>1164</v>
      </c>
      <c r="I133" s="364">
        <v>1</v>
      </c>
      <c r="J133" s="364">
        <v>2000</v>
      </c>
      <c r="K133" s="365">
        <v>2004.97</v>
      </c>
    </row>
    <row r="134" spans="1:11" ht="14.4" customHeight="1" x14ac:dyDescent="0.3">
      <c r="A134" s="360" t="s">
        <v>437</v>
      </c>
      <c r="B134" s="361" t="s">
        <v>439</v>
      </c>
      <c r="C134" s="362" t="s">
        <v>443</v>
      </c>
      <c r="D134" s="363" t="s">
        <v>444</v>
      </c>
      <c r="E134" s="362" t="s">
        <v>905</v>
      </c>
      <c r="F134" s="363" t="s">
        <v>906</v>
      </c>
      <c r="G134" s="362" t="s">
        <v>1165</v>
      </c>
      <c r="H134" s="362" t="s">
        <v>1166</v>
      </c>
      <c r="I134" s="364">
        <v>1.2699999999999998</v>
      </c>
      <c r="J134" s="364">
        <v>134000</v>
      </c>
      <c r="K134" s="365">
        <v>169841.65000000002</v>
      </c>
    </row>
    <row r="135" spans="1:11" ht="14.4" customHeight="1" x14ac:dyDescent="0.3">
      <c r="A135" s="360" t="s">
        <v>437</v>
      </c>
      <c r="B135" s="361" t="s">
        <v>439</v>
      </c>
      <c r="C135" s="362" t="s">
        <v>443</v>
      </c>
      <c r="D135" s="363" t="s">
        <v>444</v>
      </c>
      <c r="E135" s="362" t="s">
        <v>905</v>
      </c>
      <c r="F135" s="363" t="s">
        <v>906</v>
      </c>
      <c r="G135" s="362" t="s">
        <v>1167</v>
      </c>
      <c r="H135" s="362" t="s">
        <v>1168</v>
      </c>
      <c r="I135" s="364">
        <v>10.76</v>
      </c>
      <c r="J135" s="364">
        <v>3600</v>
      </c>
      <c r="K135" s="365">
        <v>38724.559999999998</v>
      </c>
    </row>
    <row r="136" spans="1:11" ht="14.4" customHeight="1" x14ac:dyDescent="0.3">
      <c r="A136" s="360" t="s">
        <v>437</v>
      </c>
      <c r="B136" s="361" t="s">
        <v>439</v>
      </c>
      <c r="C136" s="362" t="s">
        <v>443</v>
      </c>
      <c r="D136" s="363" t="s">
        <v>444</v>
      </c>
      <c r="E136" s="362" t="s">
        <v>905</v>
      </c>
      <c r="F136" s="363" t="s">
        <v>906</v>
      </c>
      <c r="G136" s="362" t="s">
        <v>1169</v>
      </c>
      <c r="H136" s="362" t="s">
        <v>1170</v>
      </c>
      <c r="I136" s="364">
        <v>2.69</v>
      </c>
      <c r="J136" s="364">
        <v>15000</v>
      </c>
      <c r="K136" s="365">
        <v>40277</v>
      </c>
    </row>
    <row r="137" spans="1:11" ht="14.4" customHeight="1" x14ac:dyDescent="0.3">
      <c r="A137" s="360" t="s">
        <v>437</v>
      </c>
      <c r="B137" s="361" t="s">
        <v>439</v>
      </c>
      <c r="C137" s="362" t="s">
        <v>443</v>
      </c>
      <c r="D137" s="363" t="s">
        <v>444</v>
      </c>
      <c r="E137" s="362" t="s">
        <v>905</v>
      </c>
      <c r="F137" s="363" t="s">
        <v>906</v>
      </c>
      <c r="G137" s="362" t="s">
        <v>1171</v>
      </c>
      <c r="H137" s="362" t="s">
        <v>1172</v>
      </c>
      <c r="I137" s="364">
        <v>0.28000000000000003</v>
      </c>
      <c r="J137" s="364">
        <v>1000</v>
      </c>
      <c r="K137" s="365">
        <v>278.3</v>
      </c>
    </row>
    <row r="138" spans="1:11" ht="14.4" customHeight="1" x14ac:dyDescent="0.3">
      <c r="A138" s="360" t="s">
        <v>437</v>
      </c>
      <c r="B138" s="361" t="s">
        <v>439</v>
      </c>
      <c r="C138" s="362" t="s">
        <v>443</v>
      </c>
      <c r="D138" s="363" t="s">
        <v>444</v>
      </c>
      <c r="E138" s="362" t="s">
        <v>907</v>
      </c>
      <c r="F138" s="363" t="s">
        <v>908</v>
      </c>
      <c r="G138" s="362" t="s">
        <v>1173</v>
      </c>
      <c r="H138" s="362" t="s">
        <v>1174</v>
      </c>
      <c r="I138" s="364">
        <v>4598</v>
      </c>
      <c r="J138" s="364">
        <v>72</v>
      </c>
      <c r="K138" s="365">
        <v>331056</v>
      </c>
    </row>
    <row r="139" spans="1:11" ht="14.4" customHeight="1" x14ac:dyDescent="0.3">
      <c r="A139" s="360" t="s">
        <v>437</v>
      </c>
      <c r="B139" s="361" t="s">
        <v>439</v>
      </c>
      <c r="C139" s="362" t="s">
        <v>443</v>
      </c>
      <c r="D139" s="363" t="s">
        <v>444</v>
      </c>
      <c r="E139" s="362" t="s">
        <v>907</v>
      </c>
      <c r="F139" s="363" t="s">
        <v>908</v>
      </c>
      <c r="G139" s="362" t="s">
        <v>1175</v>
      </c>
      <c r="H139" s="362" t="s">
        <v>1176</v>
      </c>
      <c r="I139" s="364">
        <v>598.62727272727261</v>
      </c>
      <c r="J139" s="364">
        <v>3024</v>
      </c>
      <c r="K139" s="365">
        <v>1810160.1</v>
      </c>
    </row>
    <row r="140" spans="1:11" ht="14.4" customHeight="1" x14ac:dyDescent="0.3">
      <c r="A140" s="360" t="s">
        <v>437</v>
      </c>
      <c r="B140" s="361" t="s">
        <v>439</v>
      </c>
      <c r="C140" s="362" t="s">
        <v>443</v>
      </c>
      <c r="D140" s="363" t="s">
        <v>444</v>
      </c>
      <c r="E140" s="362" t="s">
        <v>907</v>
      </c>
      <c r="F140" s="363" t="s">
        <v>908</v>
      </c>
      <c r="G140" s="362" t="s">
        <v>1177</v>
      </c>
      <c r="H140" s="362" t="s">
        <v>1178</v>
      </c>
      <c r="I140" s="364">
        <v>101.75</v>
      </c>
      <c r="J140" s="364">
        <v>1296</v>
      </c>
      <c r="K140" s="365">
        <v>156240</v>
      </c>
    </row>
    <row r="141" spans="1:11" ht="14.4" customHeight="1" x14ac:dyDescent="0.3">
      <c r="A141" s="360" t="s">
        <v>437</v>
      </c>
      <c r="B141" s="361" t="s">
        <v>439</v>
      </c>
      <c r="C141" s="362" t="s">
        <v>443</v>
      </c>
      <c r="D141" s="363" t="s">
        <v>444</v>
      </c>
      <c r="E141" s="362" t="s">
        <v>907</v>
      </c>
      <c r="F141" s="363" t="s">
        <v>908</v>
      </c>
      <c r="G141" s="362" t="s">
        <v>1179</v>
      </c>
      <c r="H141" s="362" t="s">
        <v>1180</v>
      </c>
      <c r="I141" s="364">
        <v>60.5</v>
      </c>
      <c r="J141" s="364">
        <v>9240</v>
      </c>
      <c r="K141" s="365">
        <v>559020</v>
      </c>
    </row>
    <row r="142" spans="1:11" ht="14.4" customHeight="1" x14ac:dyDescent="0.3">
      <c r="A142" s="360" t="s">
        <v>437</v>
      </c>
      <c r="B142" s="361" t="s">
        <v>439</v>
      </c>
      <c r="C142" s="362" t="s">
        <v>443</v>
      </c>
      <c r="D142" s="363" t="s">
        <v>444</v>
      </c>
      <c r="E142" s="362" t="s">
        <v>907</v>
      </c>
      <c r="F142" s="363" t="s">
        <v>908</v>
      </c>
      <c r="G142" s="362" t="s">
        <v>1181</v>
      </c>
      <c r="H142" s="362" t="s">
        <v>1182</v>
      </c>
      <c r="I142" s="364">
        <v>4605</v>
      </c>
      <c r="J142" s="364">
        <v>180</v>
      </c>
      <c r="K142" s="365">
        <v>975240</v>
      </c>
    </row>
    <row r="143" spans="1:11" ht="14.4" customHeight="1" x14ac:dyDescent="0.3">
      <c r="A143" s="360" t="s">
        <v>437</v>
      </c>
      <c r="B143" s="361" t="s">
        <v>439</v>
      </c>
      <c r="C143" s="362" t="s">
        <v>443</v>
      </c>
      <c r="D143" s="363" t="s">
        <v>444</v>
      </c>
      <c r="E143" s="362" t="s">
        <v>907</v>
      </c>
      <c r="F143" s="363" t="s">
        <v>908</v>
      </c>
      <c r="G143" s="362" t="s">
        <v>1183</v>
      </c>
      <c r="H143" s="362" t="s">
        <v>1184</v>
      </c>
      <c r="I143" s="364">
        <v>26.987777777777783</v>
      </c>
      <c r="J143" s="364">
        <v>9500</v>
      </c>
      <c r="K143" s="365">
        <v>256369.25</v>
      </c>
    </row>
    <row r="144" spans="1:11" ht="14.4" customHeight="1" x14ac:dyDescent="0.3">
      <c r="A144" s="360" t="s">
        <v>437</v>
      </c>
      <c r="B144" s="361" t="s">
        <v>439</v>
      </c>
      <c r="C144" s="362" t="s">
        <v>443</v>
      </c>
      <c r="D144" s="363" t="s">
        <v>444</v>
      </c>
      <c r="E144" s="362" t="s">
        <v>907</v>
      </c>
      <c r="F144" s="363" t="s">
        <v>908</v>
      </c>
      <c r="G144" s="362" t="s">
        <v>1185</v>
      </c>
      <c r="H144" s="362" t="s">
        <v>1186</v>
      </c>
      <c r="I144" s="364">
        <v>102.85</v>
      </c>
      <c r="J144" s="364">
        <v>7800</v>
      </c>
      <c r="K144" s="365">
        <v>802230</v>
      </c>
    </row>
    <row r="145" spans="1:11" ht="14.4" customHeight="1" x14ac:dyDescent="0.3">
      <c r="A145" s="360" t="s">
        <v>437</v>
      </c>
      <c r="B145" s="361" t="s">
        <v>439</v>
      </c>
      <c r="C145" s="362" t="s">
        <v>443</v>
      </c>
      <c r="D145" s="363" t="s">
        <v>444</v>
      </c>
      <c r="E145" s="362" t="s">
        <v>907</v>
      </c>
      <c r="F145" s="363" t="s">
        <v>908</v>
      </c>
      <c r="G145" s="362" t="s">
        <v>1187</v>
      </c>
      <c r="H145" s="362" t="s">
        <v>1188</v>
      </c>
      <c r="I145" s="364">
        <v>270.81818181818181</v>
      </c>
      <c r="J145" s="364">
        <v>7845</v>
      </c>
      <c r="K145" s="365">
        <v>2135880</v>
      </c>
    </row>
    <row r="146" spans="1:11" ht="14.4" customHeight="1" x14ac:dyDescent="0.3">
      <c r="A146" s="360" t="s">
        <v>437</v>
      </c>
      <c r="B146" s="361" t="s">
        <v>439</v>
      </c>
      <c r="C146" s="362" t="s">
        <v>443</v>
      </c>
      <c r="D146" s="363" t="s">
        <v>444</v>
      </c>
      <c r="E146" s="362" t="s">
        <v>907</v>
      </c>
      <c r="F146" s="363" t="s">
        <v>908</v>
      </c>
      <c r="G146" s="362" t="s">
        <v>1189</v>
      </c>
      <c r="H146" s="362" t="s">
        <v>1190</v>
      </c>
      <c r="I146" s="364">
        <v>4680.5</v>
      </c>
      <c r="J146" s="364">
        <v>552</v>
      </c>
      <c r="K146" s="365">
        <v>3064152</v>
      </c>
    </row>
    <row r="147" spans="1:11" ht="14.4" customHeight="1" x14ac:dyDescent="0.3">
      <c r="A147" s="360" t="s">
        <v>437</v>
      </c>
      <c r="B147" s="361" t="s">
        <v>439</v>
      </c>
      <c r="C147" s="362" t="s">
        <v>443</v>
      </c>
      <c r="D147" s="363" t="s">
        <v>444</v>
      </c>
      <c r="E147" s="362" t="s">
        <v>907</v>
      </c>
      <c r="F147" s="363" t="s">
        <v>908</v>
      </c>
      <c r="G147" s="362" t="s">
        <v>1191</v>
      </c>
      <c r="H147" s="362" t="s">
        <v>1192</v>
      </c>
      <c r="I147" s="364">
        <v>252.6</v>
      </c>
      <c r="J147" s="364">
        <v>132</v>
      </c>
      <c r="K147" s="365">
        <v>37987.200000000004</v>
      </c>
    </row>
    <row r="148" spans="1:11" ht="14.4" customHeight="1" x14ac:dyDescent="0.3">
      <c r="A148" s="360" t="s">
        <v>437</v>
      </c>
      <c r="B148" s="361" t="s">
        <v>439</v>
      </c>
      <c r="C148" s="362" t="s">
        <v>443</v>
      </c>
      <c r="D148" s="363" t="s">
        <v>444</v>
      </c>
      <c r="E148" s="362" t="s">
        <v>907</v>
      </c>
      <c r="F148" s="363" t="s">
        <v>908</v>
      </c>
      <c r="G148" s="362" t="s">
        <v>1193</v>
      </c>
      <c r="H148" s="362" t="s">
        <v>1194</v>
      </c>
      <c r="I148" s="364">
        <v>139.15000000000003</v>
      </c>
      <c r="J148" s="364">
        <v>7776</v>
      </c>
      <c r="K148" s="365">
        <v>1082030.4000000001</v>
      </c>
    </row>
    <row r="149" spans="1:11" ht="14.4" customHeight="1" x14ac:dyDescent="0.3">
      <c r="A149" s="360" t="s">
        <v>437</v>
      </c>
      <c r="B149" s="361" t="s">
        <v>439</v>
      </c>
      <c r="C149" s="362" t="s">
        <v>443</v>
      </c>
      <c r="D149" s="363" t="s">
        <v>444</v>
      </c>
      <c r="E149" s="362" t="s">
        <v>907</v>
      </c>
      <c r="F149" s="363" t="s">
        <v>908</v>
      </c>
      <c r="G149" s="362" t="s">
        <v>1195</v>
      </c>
      <c r="H149" s="362" t="s">
        <v>1196</v>
      </c>
      <c r="I149" s="364">
        <v>3388</v>
      </c>
      <c r="J149" s="364">
        <v>72</v>
      </c>
      <c r="K149" s="365">
        <v>243936</v>
      </c>
    </row>
    <row r="150" spans="1:11" ht="14.4" customHeight="1" x14ac:dyDescent="0.3">
      <c r="A150" s="360" t="s">
        <v>437</v>
      </c>
      <c r="B150" s="361" t="s">
        <v>439</v>
      </c>
      <c r="C150" s="362" t="s">
        <v>443</v>
      </c>
      <c r="D150" s="363" t="s">
        <v>444</v>
      </c>
      <c r="E150" s="362" t="s">
        <v>907</v>
      </c>
      <c r="F150" s="363" t="s">
        <v>908</v>
      </c>
      <c r="G150" s="362" t="s">
        <v>1197</v>
      </c>
      <c r="H150" s="362" t="s">
        <v>1198</v>
      </c>
      <c r="I150" s="364">
        <v>722.04</v>
      </c>
      <c r="J150" s="364">
        <v>320</v>
      </c>
      <c r="K150" s="365">
        <v>231053.77000000002</v>
      </c>
    </row>
    <row r="151" spans="1:11" ht="14.4" customHeight="1" x14ac:dyDescent="0.3">
      <c r="A151" s="360" t="s">
        <v>437</v>
      </c>
      <c r="B151" s="361" t="s">
        <v>439</v>
      </c>
      <c r="C151" s="362" t="s">
        <v>443</v>
      </c>
      <c r="D151" s="363" t="s">
        <v>444</v>
      </c>
      <c r="E151" s="362" t="s">
        <v>907</v>
      </c>
      <c r="F151" s="363" t="s">
        <v>908</v>
      </c>
      <c r="G151" s="362" t="s">
        <v>1199</v>
      </c>
      <c r="H151" s="362" t="s">
        <v>1200</v>
      </c>
      <c r="I151" s="364">
        <v>1754.5</v>
      </c>
      <c r="J151" s="364">
        <v>136</v>
      </c>
      <c r="K151" s="365">
        <v>238612</v>
      </c>
    </row>
    <row r="152" spans="1:11" ht="14.4" customHeight="1" x14ac:dyDescent="0.3">
      <c r="A152" s="360" t="s">
        <v>437</v>
      </c>
      <c r="B152" s="361" t="s">
        <v>439</v>
      </c>
      <c r="C152" s="362" t="s">
        <v>443</v>
      </c>
      <c r="D152" s="363" t="s">
        <v>444</v>
      </c>
      <c r="E152" s="362" t="s">
        <v>907</v>
      </c>
      <c r="F152" s="363" t="s">
        <v>908</v>
      </c>
      <c r="G152" s="362" t="s">
        <v>1201</v>
      </c>
      <c r="H152" s="362" t="s">
        <v>1202</v>
      </c>
      <c r="I152" s="364">
        <v>145.19999999999999</v>
      </c>
      <c r="J152" s="364">
        <v>200</v>
      </c>
      <c r="K152" s="365">
        <v>29040</v>
      </c>
    </row>
    <row r="153" spans="1:11" ht="14.4" customHeight="1" x14ac:dyDescent="0.3">
      <c r="A153" s="360" t="s">
        <v>437</v>
      </c>
      <c r="B153" s="361" t="s">
        <v>439</v>
      </c>
      <c r="C153" s="362" t="s">
        <v>443</v>
      </c>
      <c r="D153" s="363" t="s">
        <v>444</v>
      </c>
      <c r="E153" s="362" t="s">
        <v>907</v>
      </c>
      <c r="F153" s="363" t="s">
        <v>908</v>
      </c>
      <c r="G153" s="362" t="s">
        <v>1203</v>
      </c>
      <c r="H153" s="362" t="s">
        <v>1204</v>
      </c>
      <c r="I153" s="364">
        <v>217.80000000000004</v>
      </c>
      <c r="J153" s="364">
        <v>100</v>
      </c>
      <c r="K153" s="365">
        <v>21780</v>
      </c>
    </row>
    <row r="154" spans="1:11" ht="14.4" customHeight="1" x14ac:dyDescent="0.3">
      <c r="A154" s="360" t="s">
        <v>437</v>
      </c>
      <c r="B154" s="361" t="s">
        <v>439</v>
      </c>
      <c r="C154" s="362" t="s">
        <v>443</v>
      </c>
      <c r="D154" s="363" t="s">
        <v>444</v>
      </c>
      <c r="E154" s="362" t="s">
        <v>907</v>
      </c>
      <c r="F154" s="363" t="s">
        <v>908</v>
      </c>
      <c r="G154" s="362" t="s">
        <v>1205</v>
      </c>
      <c r="H154" s="362" t="s">
        <v>1206</v>
      </c>
      <c r="I154" s="364">
        <v>689.7</v>
      </c>
      <c r="J154" s="364">
        <v>500</v>
      </c>
      <c r="K154" s="365">
        <v>344850</v>
      </c>
    </row>
    <row r="155" spans="1:11" ht="14.4" customHeight="1" x14ac:dyDescent="0.3">
      <c r="A155" s="360" t="s">
        <v>437</v>
      </c>
      <c r="B155" s="361" t="s">
        <v>439</v>
      </c>
      <c r="C155" s="362" t="s">
        <v>443</v>
      </c>
      <c r="D155" s="363" t="s">
        <v>444</v>
      </c>
      <c r="E155" s="362" t="s">
        <v>907</v>
      </c>
      <c r="F155" s="363" t="s">
        <v>908</v>
      </c>
      <c r="G155" s="362" t="s">
        <v>1207</v>
      </c>
      <c r="H155" s="362" t="s">
        <v>1208</v>
      </c>
      <c r="I155" s="364">
        <v>84.7</v>
      </c>
      <c r="J155" s="364">
        <v>150</v>
      </c>
      <c r="K155" s="365">
        <v>12705</v>
      </c>
    </row>
    <row r="156" spans="1:11" ht="14.4" customHeight="1" x14ac:dyDescent="0.3">
      <c r="A156" s="360" t="s">
        <v>437</v>
      </c>
      <c r="B156" s="361" t="s">
        <v>439</v>
      </c>
      <c r="C156" s="362" t="s">
        <v>443</v>
      </c>
      <c r="D156" s="363" t="s">
        <v>444</v>
      </c>
      <c r="E156" s="362" t="s">
        <v>907</v>
      </c>
      <c r="F156" s="363" t="s">
        <v>908</v>
      </c>
      <c r="G156" s="362" t="s">
        <v>1209</v>
      </c>
      <c r="H156" s="362" t="s">
        <v>1210</v>
      </c>
      <c r="I156" s="364">
        <v>121</v>
      </c>
      <c r="J156" s="364">
        <v>320</v>
      </c>
      <c r="K156" s="365">
        <v>38720</v>
      </c>
    </row>
    <row r="157" spans="1:11" ht="14.4" customHeight="1" x14ac:dyDescent="0.3">
      <c r="A157" s="360" t="s">
        <v>437</v>
      </c>
      <c r="B157" s="361" t="s">
        <v>439</v>
      </c>
      <c r="C157" s="362" t="s">
        <v>443</v>
      </c>
      <c r="D157" s="363" t="s">
        <v>444</v>
      </c>
      <c r="E157" s="362" t="s">
        <v>907</v>
      </c>
      <c r="F157" s="363" t="s">
        <v>908</v>
      </c>
      <c r="G157" s="362" t="s">
        <v>1211</v>
      </c>
      <c r="H157" s="362" t="s">
        <v>1212</v>
      </c>
      <c r="I157" s="364">
        <v>330.33</v>
      </c>
      <c r="J157" s="364">
        <v>90</v>
      </c>
      <c r="K157" s="365">
        <v>29729.699999999997</v>
      </c>
    </row>
    <row r="158" spans="1:11" ht="14.4" customHeight="1" x14ac:dyDescent="0.3">
      <c r="A158" s="360" t="s">
        <v>437</v>
      </c>
      <c r="B158" s="361" t="s">
        <v>439</v>
      </c>
      <c r="C158" s="362" t="s">
        <v>443</v>
      </c>
      <c r="D158" s="363" t="s">
        <v>444</v>
      </c>
      <c r="E158" s="362" t="s">
        <v>907</v>
      </c>
      <c r="F158" s="363" t="s">
        <v>908</v>
      </c>
      <c r="G158" s="362" t="s">
        <v>1213</v>
      </c>
      <c r="H158" s="362" t="s">
        <v>1214</v>
      </c>
      <c r="I158" s="364">
        <v>136.72999999999999</v>
      </c>
      <c r="J158" s="364">
        <v>11000</v>
      </c>
      <c r="K158" s="365">
        <v>1504030</v>
      </c>
    </row>
    <row r="159" spans="1:11" ht="14.4" customHeight="1" x14ac:dyDescent="0.3">
      <c r="A159" s="360" t="s">
        <v>437</v>
      </c>
      <c r="B159" s="361" t="s">
        <v>439</v>
      </c>
      <c r="C159" s="362" t="s">
        <v>443</v>
      </c>
      <c r="D159" s="363" t="s">
        <v>444</v>
      </c>
      <c r="E159" s="362" t="s">
        <v>907</v>
      </c>
      <c r="F159" s="363" t="s">
        <v>908</v>
      </c>
      <c r="G159" s="362" t="s">
        <v>1215</v>
      </c>
      <c r="H159" s="362" t="s">
        <v>1216</v>
      </c>
      <c r="I159" s="364">
        <v>721.5</v>
      </c>
      <c r="J159" s="364">
        <v>460</v>
      </c>
      <c r="K159" s="365">
        <v>332520</v>
      </c>
    </row>
    <row r="160" spans="1:11" ht="14.4" customHeight="1" x14ac:dyDescent="0.3">
      <c r="A160" s="360" t="s">
        <v>437</v>
      </c>
      <c r="B160" s="361" t="s">
        <v>439</v>
      </c>
      <c r="C160" s="362" t="s">
        <v>443</v>
      </c>
      <c r="D160" s="363" t="s">
        <v>444</v>
      </c>
      <c r="E160" s="362" t="s">
        <v>907</v>
      </c>
      <c r="F160" s="363" t="s">
        <v>908</v>
      </c>
      <c r="G160" s="362" t="s">
        <v>1217</v>
      </c>
      <c r="H160" s="362" t="s">
        <v>1218</v>
      </c>
      <c r="I160" s="364">
        <v>20.207142857142856</v>
      </c>
      <c r="J160" s="364">
        <v>6500</v>
      </c>
      <c r="K160" s="365">
        <v>130525</v>
      </c>
    </row>
    <row r="161" spans="1:11" ht="14.4" customHeight="1" x14ac:dyDescent="0.3">
      <c r="A161" s="360" t="s">
        <v>437</v>
      </c>
      <c r="B161" s="361" t="s">
        <v>439</v>
      </c>
      <c r="C161" s="362" t="s">
        <v>443</v>
      </c>
      <c r="D161" s="363" t="s">
        <v>444</v>
      </c>
      <c r="E161" s="362" t="s">
        <v>907</v>
      </c>
      <c r="F161" s="363" t="s">
        <v>908</v>
      </c>
      <c r="G161" s="362" t="s">
        <v>1219</v>
      </c>
      <c r="H161" s="362" t="s">
        <v>1220</v>
      </c>
      <c r="I161" s="364">
        <v>4235</v>
      </c>
      <c r="J161" s="364">
        <v>96</v>
      </c>
      <c r="K161" s="365">
        <v>406560</v>
      </c>
    </row>
    <row r="162" spans="1:11" ht="14.4" customHeight="1" x14ac:dyDescent="0.3">
      <c r="A162" s="360" t="s">
        <v>437</v>
      </c>
      <c r="B162" s="361" t="s">
        <v>439</v>
      </c>
      <c r="C162" s="362" t="s">
        <v>443</v>
      </c>
      <c r="D162" s="363" t="s">
        <v>444</v>
      </c>
      <c r="E162" s="362" t="s">
        <v>907</v>
      </c>
      <c r="F162" s="363" t="s">
        <v>908</v>
      </c>
      <c r="G162" s="362" t="s">
        <v>1221</v>
      </c>
      <c r="H162" s="362" t="s">
        <v>1222</v>
      </c>
      <c r="I162" s="364">
        <v>3872</v>
      </c>
      <c r="J162" s="364">
        <v>72</v>
      </c>
      <c r="K162" s="365">
        <v>278784</v>
      </c>
    </row>
    <row r="163" spans="1:11" ht="14.4" customHeight="1" x14ac:dyDescent="0.3">
      <c r="A163" s="360" t="s">
        <v>437</v>
      </c>
      <c r="B163" s="361" t="s">
        <v>439</v>
      </c>
      <c r="C163" s="362" t="s">
        <v>443</v>
      </c>
      <c r="D163" s="363" t="s">
        <v>444</v>
      </c>
      <c r="E163" s="362" t="s">
        <v>907</v>
      </c>
      <c r="F163" s="363" t="s">
        <v>908</v>
      </c>
      <c r="G163" s="362" t="s">
        <v>1223</v>
      </c>
      <c r="H163" s="362" t="s">
        <v>1224</v>
      </c>
      <c r="I163" s="364">
        <v>157.30000000000001</v>
      </c>
      <c r="J163" s="364">
        <v>40</v>
      </c>
      <c r="K163" s="365">
        <v>6292</v>
      </c>
    </row>
    <row r="164" spans="1:11" ht="14.4" customHeight="1" x14ac:dyDescent="0.3">
      <c r="A164" s="360" t="s">
        <v>437</v>
      </c>
      <c r="B164" s="361" t="s">
        <v>439</v>
      </c>
      <c r="C164" s="362" t="s">
        <v>443</v>
      </c>
      <c r="D164" s="363" t="s">
        <v>444</v>
      </c>
      <c r="E164" s="362" t="s">
        <v>907</v>
      </c>
      <c r="F164" s="363" t="s">
        <v>908</v>
      </c>
      <c r="G164" s="362" t="s">
        <v>1225</v>
      </c>
      <c r="H164" s="362" t="s">
        <v>1226</v>
      </c>
      <c r="I164" s="364">
        <v>205.7</v>
      </c>
      <c r="J164" s="364">
        <v>520</v>
      </c>
      <c r="K164" s="365">
        <v>106964</v>
      </c>
    </row>
    <row r="165" spans="1:11" ht="14.4" customHeight="1" x14ac:dyDescent="0.3">
      <c r="A165" s="360" t="s">
        <v>437</v>
      </c>
      <c r="B165" s="361" t="s">
        <v>439</v>
      </c>
      <c r="C165" s="362" t="s">
        <v>443</v>
      </c>
      <c r="D165" s="363" t="s">
        <v>444</v>
      </c>
      <c r="E165" s="362" t="s">
        <v>907</v>
      </c>
      <c r="F165" s="363" t="s">
        <v>908</v>
      </c>
      <c r="G165" s="362" t="s">
        <v>1227</v>
      </c>
      <c r="H165" s="362" t="s">
        <v>1228</v>
      </c>
      <c r="I165" s="364">
        <v>205.70000000000002</v>
      </c>
      <c r="J165" s="364">
        <v>380</v>
      </c>
      <c r="K165" s="365">
        <v>78166</v>
      </c>
    </row>
    <row r="166" spans="1:11" ht="14.4" customHeight="1" x14ac:dyDescent="0.3">
      <c r="A166" s="360" t="s">
        <v>437</v>
      </c>
      <c r="B166" s="361" t="s">
        <v>439</v>
      </c>
      <c r="C166" s="362" t="s">
        <v>443</v>
      </c>
      <c r="D166" s="363" t="s">
        <v>444</v>
      </c>
      <c r="E166" s="362" t="s">
        <v>907</v>
      </c>
      <c r="F166" s="363" t="s">
        <v>908</v>
      </c>
      <c r="G166" s="362" t="s">
        <v>1229</v>
      </c>
      <c r="H166" s="362" t="s">
        <v>1230</v>
      </c>
      <c r="I166" s="364">
        <v>546.91999999999996</v>
      </c>
      <c r="J166" s="364">
        <v>5</v>
      </c>
      <c r="K166" s="365">
        <v>2734.6</v>
      </c>
    </row>
    <row r="167" spans="1:11" ht="14.4" customHeight="1" x14ac:dyDescent="0.3">
      <c r="A167" s="360" t="s">
        <v>437</v>
      </c>
      <c r="B167" s="361" t="s">
        <v>439</v>
      </c>
      <c r="C167" s="362" t="s">
        <v>443</v>
      </c>
      <c r="D167" s="363" t="s">
        <v>444</v>
      </c>
      <c r="E167" s="362" t="s">
        <v>907</v>
      </c>
      <c r="F167" s="363" t="s">
        <v>908</v>
      </c>
      <c r="G167" s="362" t="s">
        <v>1231</v>
      </c>
      <c r="H167" s="362" t="s">
        <v>1232</v>
      </c>
      <c r="I167" s="364">
        <v>786.6</v>
      </c>
      <c r="J167" s="364">
        <v>654</v>
      </c>
      <c r="K167" s="365">
        <v>595946.4</v>
      </c>
    </row>
    <row r="168" spans="1:11" ht="14.4" customHeight="1" x14ac:dyDescent="0.3">
      <c r="A168" s="360" t="s">
        <v>437</v>
      </c>
      <c r="B168" s="361" t="s">
        <v>439</v>
      </c>
      <c r="C168" s="362" t="s">
        <v>443</v>
      </c>
      <c r="D168" s="363" t="s">
        <v>444</v>
      </c>
      <c r="E168" s="362" t="s">
        <v>907</v>
      </c>
      <c r="F168" s="363" t="s">
        <v>908</v>
      </c>
      <c r="G168" s="362" t="s">
        <v>1233</v>
      </c>
      <c r="H168" s="362" t="s">
        <v>1234</v>
      </c>
      <c r="I168" s="364">
        <v>68.97</v>
      </c>
      <c r="J168" s="364">
        <v>1320</v>
      </c>
      <c r="K168" s="365">
        <v>91040.4</v>
      </c>
    </row>
    <row r="169" spans="1:11" ht="14.4" customHeight="1" x14ac:dyDescent="0.3">
      <c r="A169" s="360" t="s">
        <v>437</v>
      </c>
      <c r="B169" s="361" t="s">
        <v>439</v>
      </c>
      <c r="C169" s="362" t="s">
        <v>443</v>
      </c>
      <c r="D169" s="363" t="s">
        <v>444</v>
      </c>
      <c r="E169" s="362" t="s">
        <v>907</v>
      </c>
      <c r="F169" s="363" t="s">
        <v>908</v>
      </c>
      <c r="G169" s="362" t="s">
        <v>1235</v>
      </c>
      <c r="H169" s="362" t="s">
        <v>1236</v>
      </c>
      <c r="I169" s="364">
        <v>689.7</v>
      </c>
      <c r="J169" s="364">
        <v>1700</v>
      </c>
      <c r="K169" s="365">
        <v>1172490</v>
      </c>
    </row>
    <row r="170" spans="1:11" ht="14.4" customHeight="1" x14ac:dyDescent="0.3">
      <c r="A170" s="360" t="s">
        <v>437</v>
      </c>
      <c r="B170" s="361" t="s">
        <v>439</v>
      </c>
      <c r="C170" s="362" t="s">
        <v>443</v>
      </c>
      <c r="D170" s="363" t="s">
        <v>444</v>
      </c>
      <c r="E170" s="362" t="s">
        <v>907</v>
      </c>
      <c r="F170" s="363" t="s">
        <v>908</v>
      </c>
      <c r="G170" s="362" t="s">
        <v>1237</v>
      </c>
      <c r="H170" s="362" t="s">
        <v>1238</v>
      </c>
      <c r="I170" s="364">
        <v>35.090000000000003</v>
      </c>
      <c r="J170" s="364">
        <v>1500</v>
      </c>
      <c r="K170" s="365">
        <v>52635</v>
      </c>
    </row>
    <row r="171" spans="1:11" ht="14.4" customHeight="1" x14ac:dyDescent="0.3">
      <c r="A171" s="360" t="s">
        <v>437</v>
      </c>
      <c r="B171" s="361" t="s">
        <v>439</v>
      </c>
      <c r="C171" s="362" t="s">
        <v>443</v>
      </c>
      <c r="D171" s="363" t="s">
        <v>444</v>
      </c>
      <c r="E171" s="362" t="s">
        <v>909</v>
      </c>
      <c r="F171" s="363" t="s">
        <v>910</v>
      </c>
      <c r="G171" s="362" t="s">
        <v>1239</v>
      </c>
      <c r="H171" s="362" t="s">
        <v>1240</v>
      </c>
      <c r="I171" s="364">
        <v>0.3</v>
      </c>
      <c r="J171" s="364">
        <v>100</v>
      </c>
      <c r="K171" s="365">
        <v>30</v>
      </c>
    </row>
    <row r="172" spans="1:11" ht="14.4" customHeight="1" x14ac:dyDescent="0.3">
      <c r="A172" s="360" t="s">
        <v>437</v>
      </c>
      <c r="B172" s="361" t="s">
        <v>439</v>
      </c>
      <c r="C172" s="362" t="s">
        <v>443</v>
      </c>
      <c r="D172" s="363" t="s">
        <v>444</v>
      </c>
      <c r="E172" s="362" t="s">
        <v>909</v>
      </c>
      <c r="F172" s="363" t="s">
        <v>910</v>
      </c>
      <c r="G172" s="362" t="s">
        <v>1241</v>
      </c>
      <c r="H172" s="362" t="s">
        <v>1242</v>
      </c>
      <c r="I172" s="364">
        <v>0.3</v>
      </c>
      <c r="J172" s="364">
        <v>2000</v>
      </c>
      <c r="K172" s="365">
        <v>600</v>
      </c>
    </row>
    <row r="173" spans="1:11" ht="14.4" customHeight="1" x14ac:dyDescent="0.3">
      <c r="A173" s="360" t="s">
        <v>437</v>
      </c>
      <c r="B173" s="361" t="s">
        <v>439</v>
      </c>
      <c r="C173" s="362" t="s">
        <v>443</v>
      </c>
      <c r="D173" s="363" t="s">
        <v>444</v>
      </c>
      <c r="E173" s="362" t="s">
        <v>911</v>
      </c>
      <c r="F173" s="363" t="s">
        <v>912</v>
      </c>
      <c r="G173" s="362" t="s">
        <v>955</v>
      </c>
      <c r="H173" s="362" t="s">
        <v>956</v>
      </c>
      <c r="I173" s="364">
        <v>0.80222222222222228</v>
      </c>
      <c r="J173" s="364">
        <v>63000</v>
      </c>
      <c r="K173" s="365">
        <v>50750</v>
      </c>
    </row>
    <row r="174" spans="1:11" ht="14.4" customHeight="1" x14ac:dyDescent="0.3">
      <c r="A174" s="360" t="s">
        <v>437</v>
      </c>
      <c r="B174" s="361" t="s">
        <v>439</v>
      </c>
      <c r="C174" s="362" t="s">
        <v>443</v>
      </c>
      <c r="D174" s="363" t="s">
        <v>444</v>
      </c>
      <c r="E174" s="362" t="s">
        <v>911</v>
      </c>
      <c r="F174" s="363" t="s">
        <v>912</v>
      </c>
      <c r="G174" s="362" t="s">
        <v>957</v>
      </c>
      <c r="H174" s="362" t="s">
        <v>958</v>
      </c>
      <c r="I174" s="364">
        <v>0.73</v>
      </c>
      <c r="J174" s="364">
        <v>4000</v>
      </c>
      <c r="K174" s="365">
        <v>2920</v>
      </c>
    </row>
    <row r="175" spans="1:11" ht="14.4" customHeight="1" x14ac:dyDescent="0.3">
      <c r="A175" s="360" t="s">
        <v>437</v>
      </c>
      <c r="B175" s="361" t="s">
        <v>439</v>
      </c>
      <c r="C175" s="362" t="s">
        <v>443</v>
      </c>
      <c r="D175" s="363" t="s">
        <v>444</v>
      </c>
      <c r="E175" s="362" t="s">
        <v>911</v>
      </c>
      <c r="F175" s="363" t="s">
        <v>912</v>
      </c>
      <c r="G175" s="362" t="s">
        <v>959</v>
      </c>
      <c r="H175" s="362" t="s">
        <v>960</v>
      </c>
      <c r="I175" s="364">
        <v>0.83</v>
      </c>
      <c r="J175" s="364">
        <v>200</v>
      </c>
      <c r="K175" s="365">
        <v>166</v>
      </c>
    </row>
    <row r="176" spans="1:11" ht="14.4" customHeight="1" x14ac:dyDescent="0.3">
      <c r="A176" s="360" t="s">
        <v>437</v>
      </c>
      <c r="B176" s="361" t="s">
        <v>439</v>
      </c>
      <c r="C176" s="362" t="s">
        <v>443</v>
      </c>
      <c r="D176" s="363" t="s">
        <v>444</v>
      </c>
      <c r="E176" s="362" t="s">
        <v>899</v>
      </c>
      <c r="F176" s="363" t="s">
        <v>900</v>
      </c>
      <c r="G176" s="362" t="s">
        <v>1243</v>
      </c>
      <c r="H176" s="362" t="s">
        <v>1244</v>
      </c>
      <c r="I176" s="364">
        <v>108.01371865474501</v>
      </c>
      <c r="J176" s="364">
        <v>1</v>
      </c>
      <c r="K176" s="365">
        <v>108.01371865474501</v>
      </c>
    </row>
    <row r="177" spans="1:11" ht="14.4" customHeight="1" x14ac:dyDescent="0.3">
      <c r="A177" s="360" t="s">
        <v>437</v>
      </c>
      <c r="B177" s="361" t="s">
        <v>439</v>
      </c>
      <c r="C177" s="362" t="s">
        <v>443</v>
      </c>
      <c r="D177" s="363" t="s">
        <v>444</v>
      </c>
      <c r="E177" s="362" t="s">
        <v>899</v>
      </c>
      <c r="F177" s="363" t="s">
        <v>900</v>
      </c>
      <c r="G177" s="362" t="s">
        <v>1245</v>
      </c>
      <c r="H177" s="362" t="s">
        <v>1246</v>
      </c>
      <c r="I177" s="364">
        <v>188.76</v>
      </c>
      <c r="J177" s="364">
        <v>1</v>
      </c>
      <c r="K177" s="365">
        <v>188.76</v>
      </c>
    </row>
    <row r="178" spans="1:11" ht="14.4" customHeight="1" x14ac:dyDescent="0.3">
      <c r="A178" s="360" t="s">
        <v>437</v>
      </c>
      <c r="B178" s="361" t="s">
        <v>439</v>
      </c>
      <c r="C178" s="362" t="s">
        <v>443</v>
      </c>
      <c r="D178" s="363" t="s">
        <v>444</v>
      </c>
      <c r="E178" s="362" t="s">
        <v>899</v>
      </c>
      <c r="F178" s="363" t="s">
        <v>900</v>
      </c>
      <c r="G178" s="362" t="s">
        <v>1247</v>
      </c>
      <c r="H178" s="362" t="s">
        <v>1248</v>
      </c>
      <c r="I178" s="364">
        <v>615.85358772916697</v>
      </c>
      <c r="J178" s="364">
        <v>1</v>
      </c>
      <c r="K178" s="365">
        <v>615.85358772916697</v>
      </c>
    </row>
    <row r="179" spans="1:11" ht="14.4" customHeight="1" x14ac:dyDescent="0.3">
      <c r="A179" s="360" t="s">
        <v>437</v>
      </c>
      <c r="B179" s="361" t="s">
        <v>439</v>
      </c>
      <c r="C179" s="362" t="s">
        <v>443</v>
      </c>
      <c r="D179" s="363" t="s">
        <v>444</v>
      </c>
      <c r="E179" s="362" t="s">
        <v>899</v>
      </c>
      <c r="F179" s="363" t="s">
        <v>900</v>
      </c>
      <c r="G179" s="362" t="s">
        <v>1249</v>
      </c>
      <c r="H179" s="362" t="s">
        <v>1250</v>
      </c>
      <c r="I179" s="364">
        <v>426.78944897219901</v>
      </c>
      <c r="J179" s="364">
        <v>2</v>
      </c>
      <c r="K179" s="365">
        <v>853.57889794439802</v>
      </c>
    </row>
    <row r="180" spans="1:11" ht="14.4" customHeight="1" x14ac:dyDescent="0.3">
      <c r="A180" s="360" t="s">
        <v>437</v>
      </c>
      <c r="B180" s="361" t="s">
        <v>439</v>
      </c>
      <c r="C180" s="362" t="s">
        <v>443</v>
      </c>
      <c r="D180" s="363" t="s">
        <v>444</v>
      </c>
      <c r="E180" s="362" t="s">
        <v>899</v>
      </c>
      <c r="F180" s="363" t="s">
        <v>900</v>
      </c>
      <c r="G180" s="362" t="s">
        <v>1251</v>
      </c>
      <c r="H180" s="362" t="s">
        <v>1252</v>
      </c>
      <c r="I180" s="364">
        <v>1724.25</v>
      </c>
      <c r="J180" s="364">
        <v>60</v>
      </c>
      <c r="K180" s="365">
        <v>103455</v>
      </c>
    </row>
    <row r="181" spans="1:11" ht="14.4" customHeight="1" x14ac:dyDescent="0.3">
      <c r="A181" s="360" t="s">
        <v>437</v>
      </c>
      <c r="B181" s="361" t="s">
        <v>439</v>
      </c>
      <c r="C181" s="362" t="s">
        <v>443</v>
      </c>
      <c r="D181" s="363" t="s">
        <v>444</v>
      </c>
      <c r="E181" s="362" t="s">
        <v>899</v>
      </c>
      <c r="F181" s="363" t="s">
        <v>900</v>
      </c>
      <c r="G181" s="362" t="s">
        <v>1253</v>
      </c>
      <c r="H181" s="362" t="s">
        <v>1254</v>
      </c>
      <c r="I181" s="364">
        <v>1815</v>
      </c>
      <c r="J181" s="364">
        <v>5</v>
      </c>
      <c r="K181" s="365">
        <v>9075</v>
      </c>
    </row>
    <row r="182" spans="1:11" ht="14.4" customHeight="1" x14ac:dyDescent="0.3">
      <c r="A182" s="360" t="s">
        <v>437</v>
      </c>
      <c r="B182" s="361" t="s">
        <v>439</v>
      </c>
      <c r="C182" s="362" t="s">
        <v>443</v>
      </c>
      <c r="D182" s="363" t="s">
        <v>444</v>
      </c>
      <c r="E182" s="362" t="s">
        <v>899</v>
      </c>
      <c r="F182" s="363" t="s">
        <v>900</v>
      </c>
      <c r="G182" s="362" t="s">
        <v>961</v>
      </c>
      <c r="H182" s="362" t="s">
        <v>962</v>
      </c>
      <c r="I182" s="364">
        <v>2112.6280366881501</v>
      </c>
      <c r="J182" s="364">
        <v>4</v>
      </c>
      <c r="K182" s="365">
        <v>8450.5121467526005</v>
      </c>
    </row>
    <row r="183" spans="1:11" ht="14.4" customHeight="1" x14ac:dyDescent="0.3">
      <c r="A183" s="360" t="s">
        <v>437</v>
      </c>
      <c r="B183" s="361" t="s">
        <v>439</v>
      </c>
      <c r="C183" s="362" t="s">
        <v>443</v>
      </c>
      <c r="D183" s="363" t="s">
        <v>444</v>
      </c>
      <c r="E183" s="362" t="s">
        <v>899</v>
      </c>
      <c r="F183" s="363" t="s">
        <v>900</v>
      </c>
      <c r="G183" s="362" t="s">
        <v>1255</v>
      </c>
      <c r="H183" s="362" t="s">
        <v>1256</v>
      </c>
      <c r="I183" s="364">
        <v>5115.88</v>
      </c>
      <c r="J183" s="364">
        <v>5</v>
      </c>
      <c r="K183" s="365">
        <v>25579.4</v>
      </c>
    </row>
    <row r="184" spans="1:11" ht="14.4" customHeight="1" x14ac:dyDescent="0.3">
      <c r="A184" s="360" t="s">
        <v>437</v>
      </c>
      <c r="B184" s="361" t="s">
        <v>439</v>
      </c>
      <c r="C184" s="362" t="s">
        <v>443</v>
      </c>
      <c r="D184" s="363" t="s">
        <v>444</v>
      </c>
      <c r="E184" s="362" t="s">
        <v>899</v>
      </c>
      <c r="F184" s="363" t="s">
        <v>900</v>
      </c>
      <c r="G184" s="362" t="s">
        <v>1257</v>
      </c>
      <c r="H184" s="362" t="s">
        <v>1258</v>
      </c>
      <c r="I184" s="364">
        <v>1988.0300000000002</v>
      </c>
      <c r="J184" s="364">
        <v>15</v>
      </c>
      <c r="K184" s="365">
        <v>29820.450000000004</v>
      </c>
    </row>
    <row r="185" spans="1:11" ht="14.4" customHeight="1" x14ac:dyDescent="0.3">
      <c r="A185" s="360" t="s">
        <v>437</v>
      </c>
      <c r="B185" s="361" t="s">
        <v>439</v>
      </c>
      <c r="C185" s="362" t="s">
        <v>443</v>
      </c>
      <c r="D185" s="363" t="s">
        <v>444</v>
      </c>
      <c r="E185" s="362" t="s">
        <v>899</v>
      </c>
      <c r="F185" s="363" t="s">
        <v>900</v>
      </c>
      <c r="G185" s="362" t="s">
        <v>1259</v>
      </c>
      <c r="H185" s="362" t="s">
        <v>1260</v>
      </c>
      <c r="I185" s="364">
        <v>4904.13</v>
      </c>
      <c r="J185" s="364">
        <v>4</v>
      </c>
      <c r="K185" s="365">
        <v>19616.52</v>
      </c>
    </row>
    <row r="186" spans="1:11" ht="14.4" customHeight="1" x14ac:dyDescent="0.3">
      <c r="A186" s="360" t="s">
        <v>437</v>
      </c>
      <c r="B186" s="361" t="s">
        <v>439</v>
      </c>
      <c r="C186" s="362" t="s">
        <v>443</v>
      </c>
      <c r="D186" s="363" t="s">
        <v>444</v>
      </c>
      <c r="E186" s="362" t="s">
        <v>899</v>
      </c>
      <c r="F186" s="363" t="s">
        <v>900</v>
      </c>
      <c r="G186" s="362" t="s">
        <v>963</v>
      </c>
      <c r="H186" s="362" t="s">
        <v>964</v>
      </c>
      <c r="I186" s="364">
        <v>1161.6000000000001</v>
      </c>
      <c r="J186" s="364">
        <v>130</v>
      </c>
      <c r="K186" s="365">
        <v>151008</v>
      </c>
    </row>
    <row r="187" spans="1:11" ht="14.4" customHeight="1" x14ac:dyDescent="0.3">
      <c r="A187" s="360" t="s">
        <v>437</v>
      </c>
      <c r="B187" s="361" t="s">
        <v>439</v>
      </c>
      <c r="C187" s="362" t="s">
        <v>443</v>
      </c>
      <c r="D187" s="363" t="s">
        <v>444</v>
      </c>
      <c r="E187" s="362" t="s">
        <v>899</v>
      </c>
      <c r="F187" s="363" t="s">
        <v>900</v>
      </c>
      <c r="G187" s="362" t="s">
        <v>965</v>
      </c>
      <c r="H187" s="362" t="s">
        <v>966</v>
      </c>
      <c r="I187" s="364">
        <v>338.8</v>
      </c>
      <c r="J187" s="364">
        <v>6</v>
      </c>
      <c r="K187" s="365">
        <v>2032.8</v>
      </c>
    </row>
    <row r="188" spans="1:11" ht="14.4" customHeight="1" x14ac:dyDescent="0.3">
      <c r="A188" s="360" t="s">
        <v>437</v>
      </c>
      <c r="B188" s="361" t="s">
        <v>439</v>
      </c>
      <c r="C188" s="362" t="s">
        <v>443</v>
      </c>
      <c r="D188" s="363" t="s">
        <v>444</v>
      </c>
      <c r="E188" s="362" t="s">
        <v>899</v>
      </c>
      <c r="F188" s="363" t="s">
        <v>900</v>
      </c>
      <c r="G188" s="362" t="s">
        <v>979</v>
      </c>
      <c r="H188" s="362" t="s">
        <v>980</v>
      </c>
      <c r="I188" s="364">
        <v>2045.1678641999699</v>
      </c>
      <c r="J188" s="364">
        <v>1</v>
      </c>
      <c r="K188" s="365">
        <v>2045.1678641999699</v>
      </c>
    </row>
    <row r="189" spans="1:11" ht="14.4" customHeight="1" x14ac:dyDescent="0.3">
      <c r="A189" s="360" t="s">
        <v>437</v>
      </c>
      <c r="B189" s="361" t="s">
        <v>439</v>
      </c>
      <c r="C189" s="362" t="s">
        <v>443</v>
      </c>
      <c r="D189" s="363" t="s">
        <v>444</v>
      </c>
      <c r="E189" s="362" t="s">
        <v>899</v>
      </c>
      <c r="F189" s="363" t="s">
        <v>900</v>
      </c>
      <c r="G189" s="362" t="s">
        <v>981</v>
      </c>
      <c r="H189" s="362" t="s">
        <v>982</v>
      </c>
      <c r="I189" s="364">
        <v>2045.1678641999699</v>
      </c>
      <c r="J189" s="364">
        <v>1</v>
      </c>
      <c r="K189" s="365">
        <v>2045.1678641999699</v>
      </c>
    </row>
    <row r="190" spans="1:11" ht="14.4" customHeight="1" x14ac:dyDescent="0.3">
      <c r="A190" s="360" t="s">
        <v>437</v>
      </c>
      <c r="B190" s="361" t="s">
        <v>439</v>
      </c>
      <c r="C190" s="362" t="s">
        <v>443</v>
      </c>
      <c r="D190" s="363" t="s">
        <v>444</v>
      </c>
      <c r="E190" s="362" t="s">
        <v>899</v>
      </c>
      <c r="F190" s="363" t="s">
        <v>900</v>
      </c>
      <c r="G190" s="362" t="s">
        <v>983</v>
      </c>
      <c r="H190" s="362" t="s">
        <v>984</v>
      </c>
      <c r="I190" s="364">
        <v>1988.35065913371</v>
      </c>
      <c r="J190" s="364">
        <v>1</v>
      </c>
      <c r="K190" s="365">
        <v>1988.35065913371</v>
      </c>
    </row>
    <row r="191" spans="1:11" ht="14.4" customHeight="1" x14ac:dyDescent="0.3">
      <c r="A191" s="360" t="s">
        <v>437</v>
      </c>
      <c r="B191" s="361" t="s">
        <v>439</v>
      </c>
      <c r="C191" s="362" t="s">
        <v>443</v>
      </c>
      <c r="D191" s="363" t="s">
        <v>444</v>
      </c>
      <c r="E191" s="362" t="s">
        <v>899</v>
      </c>
      <c r="F191" s="363" t="s">
        <v>900</v>
      </c>
      <c r="G191" s="362" t="s">
        <v>985</v>
      </c>
      <c r="H191" s="362" t="s">
        <v>986</v>
      </c>
      <c r="I191" s="364">
        <v>2002.5531638418099</v>
      </c>
      <c r="J191" s="364">
        <v>1</v>
      </c>
      <c r="K191" s="365">
        <v>2002.5531638418099</v>
      </c>
    </row>
    <row r="192" spans="1:11" ht="14.4" customHeight="1" x14ac:dyDescent="0.3">
      <c r="A192" s="360" t="s">
        <v>437</v>
      </c>
      <c r="B192" s="361" t="s">
        <v>439</v>
      </c>
      <c r="C192" s="362" t="s">
        <v>443</v>
      </c>
      <c r="D192" s="363" t="s">
        <v>444</v>
      </c>
      <c r="E192" s="362" t="s">
        <v>899</v>
      </c>
      <c r="F192" s="363" t="s">
        <v>900</v>
      </c>
      <c r="G192" s="362" t="s">
        <v>989</v>
      </c>
      <c r="H192" s="362" t="s">
        <v>990</v>
      </c>
      <c r="I192" s="364">
        <v>3550.6261770244801</v>
      </c>
      <c r="J192" s="364">
        <v>1</v>
      </c>
      <c r="K192" s="365">
        <v>3550.6261770244801</v>
      </c>
    </row>
    <row r="193" spans="1:11" ht="14.4" customHeight="1" x14ac:dyDescent="0.3">
      <c r="A193" s="360" t="s">
        <v>437</v>
      </c>
      <c r="B193" s="361" t="s">
        <v>439</v>
      </c>
      <c r="C193" s="362" t="s">
        <v>443</v>
      </c>
      <c r="D193" s="363" t="s">
        <v>444</v>
      </c>
      <c r="E193" s="362" t="s">
        <v>899</v>
      </c>
      <c r="F193" s="363" t="s">
        <v>900</v>
      </c>
      <c r="G193" s="362" t="s">
        <v>991</v>
      </c>
      <c r="H193" s="362" t="s">
        <v>992</v>
      </c>
      <c r="I193" s="364">
        <v>6470.8398921880662</v>
      </c>
      <c r="J193" s="364">
        <v>2</v>
      </c>
      <c r="K193" s="365">
        <v>12506.665092928481</v>
      </c>
    </row>
    <row r="194" spans="1:11" ht="14.4" customHeight="1" x14ac:dyDescent="0.3">
      <c r="A194" s="360" t="s">
        <v>437</v>
      </c>
      <c r="B194" s="361" t="s">
        <v>439</v>
      </c>
      <c r="C194" s="362" t="s">
        <v>443</v>
      </c>
      <c r="D194" s="363" t="s">
        <v>444</v>
      </c>
      <c r="E194" s="362" t="s">
        <v>899</v>
      </c>
      <c r="F194" s="363" t="s">
        <v>900</v>
      </c>
      <c r="G194" s="362" t="s">
        <v>997</v>
      </c>
      <c r="H194" s="362" t="s">
        <v>998</v>
      </c>
      <c r="I194" s="364">
        <v>5325.3170220839766</v>
      </c>
      <c r="J194" s="364">
        <v>3</v>
      </c>
      <c r="K194" s="365">
        <v>15569.782671971499</v>
      </c>
    </row>
    <row r="195" spans="1:11" ht="14.4" customHeight="1" x14ac:dyDescent="0.3">
      <c r="A195" s="360" t="s">
        <v>437</v>
      </c>
      <c r="B195" s="361" t="s">
        <v>439</v>
      </c>
      <c r="C195" s="362" t="s">
        <v>443</v>
      </c>
      <c r="D195" s="363" t="s">
        <v>444</v>
      </c>
      <c r="E195" s="362" t="s">
        <v>899</v>
      </c>
      <c r="F195" s="363" t="s">
        <v>900</v>
      </c>
      <c r="G195" s="362" t="s">
        <v>999</v>
      </c>
      <c r="H195" s="362" t="s">
        <v>1000</v>
      </c>
      <c r="I195" s="364">
        <v>1573.4033333333334</v>
      </c>
      <c r="J195" s="364">
        <v>4</v>
      </c>
      <c r="K195" s="365">
        <v>6083.880000000001</v>
      </c>
    </row>
    <row r="196" spans="1:11" ht="14.4" customHeight="1" x14ac:dyDescent="0.3">
      <c r="A196" s="360" t="s">
        <v>437</v>
      </c>
      <c r="B196" s="361" t="s">
        <v>439</v>
      </c>
      <c r="C196" s="362" t="s">
        <v>443</v>
      </c>
      <c r="D196" s="363" t="s">
        <v>444</v>
      </c>
      <c r="E196" s="362" t="s">
        <v>899</v>
      </c>
      <c r="F196" s="363" t="s">
        <v>900</v>
      </c>
      <c r="G196" s="362" t="s">
        <v>1003</v>
      </c>
      <c r="H196" s="362" t="s">
        <v>1004</v>
      </c>
      <c r="I196" s="364">
        <v>271.34249999999997</v>
      </c>
      <c r="J196" s="364">
        <v>16</v>
      </c>
      <c r="K196" s="365">
        <v>4313.6499999999996</v>
      </c>
    </row>
    <row r="197" spans="1:11" ht="14.4" customHeight="1" x14ac:dyDescent="0.3">
      <c r="A197" s="360" t="s">
        <v>437</v>
      </c>
      <c r="B197" s="361" t="s">
        <v>439</v>
      </c>
      <c r="C197" s="362" t="s">
        <v>443</v>
      </c>
      <c r="D197" s="363" t="s">
        <v>444</v>
      </c>
      <c r="E197" s="362" t="s">
        <v>899</v>
      </c>
      <c r="F197" s="363" t="s">
        <v>900</v>
      </c>
      <c r="G197" s="362" t="s">
        <v>1005</v>
      </c>
      <c r="H197" s="362" t="s">
        <v>1006</v>
      </c>
      <c r="I197" s="364">
        <v>1436.9095183632701</v>
      </c>
      <c r="J197" s="364">
        <v>0</v>
      </c>
      <c r="K197" s="365">
        <v>-73.062832634720053</v>
      </c>
    </row>
    <row r="198" spans="1:11" ht="14.4" customHeight="1" x14ac:dyDescent="0.3">
      <c r="A198" s="360" t="s">
        <v>437</v>
      </c>
      <c r="B198" s="361" t="s">
        <v>439</v>
      </c>
      <c r="C198" s="362" t="s">
        <v>443</v>
      </c>
      <c r="D198" s="363" t="s">
        <v>444</v>
      </c>
      <c r="E198" s="362" t="s">
        <v>899</v>
      </c>
      <c r="F198" s="363" t="s">
        <v>900</v>
      </c>
      <c r="G198" s="362" t="s">
        <v>1007</v>
      </c>
      <c r="H198" s="362" t="s">
        <v>1008</v>
      </c>
      <c r="I198" s="364">
        <v>1623.6327077547601</v>
      </c>
      <c r="J198" s="364">
        <v>0</v>
      </c>
      <c r="K198" s="365">
        <v>-82.55718489642004</v>
      </c>
    </row>
    <row r="199" spans="1:11" ht="14.4" customHeight="1" x14ac:dyDescent="0.3">
      <c r="A199" s="360" t="s">
        <v>437</v>
      </c>
      <c r="B199" s="361" t="s">
        <v>439</v>
      </c>
      <c r="C199" s="362" t="s">
        <v>443</v>
      </c>
      <c r="D199" s="363" t="s">
        <v>444</v>
      </c>
      <c r="E199" s="362" t="s">
        <v>899</v>
      </c>
      <c r="F199" s="363" t="s">
        <v>900</v>
      </c>
      <c r="G199" s="362" t="s">
        <v>1009</v>
      </c>
      <c r="H199" s="362" t="s">
        <v>1010</v>
      </c>
      <c r="I199" s="364">
        <v>2491.2512584617853</v>
      </c>
      <c r="J199" s="364">
        <v>0</v>
      </c>
      <c r="K199" s="365">
        <v>-126.67316307805004</v>
      </c>
    </row>
    <row r="200" spans="1:11" ht="14.4" customHeight="1" x14ac:dyDescent="0.3">
      <c r="A200" s="360" t="s">
        <v>437</v>
      </c>
      <c r="B200" s="361" t="s">
        <v>439</v>
      </c>
      <c r="C200" s="362" t="s">
        <v>443</v>
      </c>
      <c r="D200" s="363" t="s">
        <v>444</v>
      </c>
      <c r="E200" s="362" t="s">
        <v>899</v>
      </c>
      <c r="F200" s="363" t="s">
        <v>900</v>
      </c>
      <c r="G200" s="362" t="s">
        <v>1011</v>
      </c>
      <c r="H200" s="362" t="s">
        <v>1012</v>
      </c>
      <c r="I200" s="364">
        <v>3168.7128199724102</v>
      </c>
      <c r="J200" s="364">
        <v>0</v>
      </c>
      <c r="K200" s="365">
        <v>-161.12018987585998</v>
      </c>
    </row>
    <row r="201" spans="1:11" ht="14.4" customHeight="1" x14ac:dyDescent="0.3">
      <c r="A201" s="360" t="s">
        <v>437</v>
      </c>
      <c r="B201" s="361" t="s">
        <v>439</v>
      </c>
      <c r="C201" s="362" t="s">
        <v>443</v>
      </c>
      <c r="D201" s="363" t="s">
        <v>444</v>
      </c>
      <c r="E201" s="362" t="s">
        <v>899</v>
      </c>
      <c r="F201" s="363" t="s">
        <v>900</v>
      </c>
      <c r="G201" s="362" t="s">
        <v>1013</v>
      </c>
      <c r="H201" s="362" t="s">
        <v>1014</v>
      </c>
      <c r="I201" s="364">
        <v>1622.79</v>
      </c>
      <c r="J201" s="364">
        <v>2</v>
      </c>
      <c r="K201" s="365">
        <v>3356.54</v>
      </c>
    </row>
    <row r="202" spans="1:11" ht="14.4" customHeight="1" x14ac:dyDescent="0.3">
      <c r="A202" s="360" t="s">
        <v>437</v>
      </c>
      <c r="B202" s="361" t="s">
        <v>439</v>
      </c>
      <c r="C202" s="362" t="s">
        <v>443</v>
      </c>
      <c r="D202" s="363" t="s">
        <v>444</v>
      </c>
      <c r="E202" s="362" t="s">
        <v>899</v>
      </c>
      <c r="F202" s="363" t="s">
        <v>900</v>
      </c>
      <c r="G202" s="362" t="s">
        <v>1021</v>
      </c>
      <c r="H202" s="362" t="s">
        <v>1022</v>
      </c>
      <c r="I202" s="364">
        <v>3051.62</v>
      </c>
      <c r="J202" s="364">
        <v>2</v>
      </c>
      <c r="K202" s="365">
        <v>6103.24</v>
      </c>
    </row>
    <row r="203" spans="1:11" ht="14.4" customHeight="1" x14ac:dyDescent="0.3">
      <c r="A203" s="360" t="s">
        <v>437</v>
      </c>
      <c r="B203" s="361" t="s">
        <v>439</v>
      </c>
      <c r="C203" s="362" t="s">
        <v>443</v>
      </c>
      <c r="D203" s="363" t="s">
        <v>444</v>
      </c>
      <c r="E203" s="362" t="s">
        <v>899</v>
      </c>
      <c r="F203" s="363" t="s">
        <v>900</v>
      </c>
      <c r="G203" s="362" t="s">
        <v>1031</v>
      </c>
      <c r="H203" s="362" t="s">
        <v>1032</v>
      </c>
      <c r="I203" s="364">
        <v>5189.9262119001896</v>
      </c>
      <c r="J203" s="364">
        <v>1</v>
      </c>
      <c r="K203" s="365">
        <v>5189.9262119001896</v>
      </c>
    </row>
    <row r="204" spans="1:11" ht="14.4" customHeight="1" x14ac:dyDescent="0.3">
      <c r="A204" s="360" t="s">
        <v>437</v>
      </c>
      <c r="B204" s="361" t="s">
        <v>439</v>
      </c>
      <c r="C204" s="362" t="s">
        <v>443</v>
      </c>
      <c r="D204" s="363" t="s">
        <v>444</v>
      </c>
      <c r="E204" s="362" t="s">
        <v>899</v>
      </c>
      <c r="F204" s="363" t="s">
        <v>900</v>
      </c>
      <c r="G204" s="362" t="s">
        <v>1033</v>
      </c>
      <c r="H204" s="362" t="s">
        <v>1034</v>
      </c>
      <c r="I204" s="364">
        <v>6253.33105042022</v>
      </c>
      <c r="J204" s="364">
        <v>2</v>
      </c>
      <c r="K204" s="365">
        <v>12506.66210084044</v>
      </c>
    </row>
    <row r="205" spans="1:11" ht="14.4" customHeight="1" x14ac:dyDescent="0.3">
      <c r="A205" s="360" t="s">
        <v>437</v>
      </c>
      <c r="B205" s="361" t="s">
        <v>439</v>
      </c>
      <c r="C205" s="362" t="s">
        <v>443</v>
      </c>
      <c r="D205" s="363" t="s">
        <v>444</v>
      </c>
      <c r="E205" s="362" t="s">
        <v>899</v>
      </c>
      <c r="F205" s="363" t="s">
        <v>900</v>
      </c>
      <c r="G205" s="362" t="s">
        <v>1035</v>
      </c>
      <c r="H205" s="362" t="s">
        <v>1036</v>
      </c>
      <c r="I205" s="364">
        <v>1197.9000000000001</v>
      </c>
      <c r="J205" s="364">
        <v>5</v>
      </c>
      <c r="K205" s="365">
        <v>5989.5</v>
      </c>
    </row>
    <row r="206" spans="1:11" ht="14.4" customHeight="1" x14ac:dyDescent="0.3">
      <c r="A206" s="360" t="s">
        <v>437</v>
      </c>
      <c r="B206" s="361" t="s">
        <v>439</v>
      </c>
      <c r="C206" s="362" t="s">
        <v>443</v>
      </c>
      <c r="D206" s="363" t="s">
        <v>444</v>
      </c>
      <c r="E206" s="362" t="s">
        <v>899</v>
      </c>
      <c r="F206" s="363" t="s">
        <v>900</v>
      </c>
      <c r="G206" s="362" t="s">
        <v>1039</v>
      </c>
      <c r="H206" s="362" t="s">
        <v>1040</v>
      </c>
      <c r="I206" s="364">
        <v>1340.125923861945</v>
      </c>
      <c r="J206" s="364">
        <v>0</v>
      </c>
      <c r="K206" s="365">
        <v>-272.56662951500039</v>
      </c>
    </row>
    <row r="207" spans="1:11" ht="14.4" customHeight="1" x14ac:dyDescent="0.3">
      <c r="A207" s="360" t="s">
        <v>437</v>
      </c>
      <c r="B207" s="361" t="s">
        <v>439</v>
      </c>
      <c r="C207" s="362" t="s">
        <v>443</v>
      </c>
      <c r="D207" s="363" t="s">
        <v>444</v>
      </c>
      <c r="E207" s="362" t="s">
        <v>899</v>
      </c>
      <c r="F207" s="363" t="s">
        <v>900</v>
      </c>
      <c r="G207" s="362" t="s">
        <v>1041</v>
      </c>
      <c r="H207" s="362" t="s">
        <v>1042</v>
      </c>
      <c r="I207" s="364">
        <v>3752.19</v>
      </c>
      <c r="J207" s="364">
        <v>2</v>
      </c>
      <c r="K207" s="365">
        <v>7760.9400000000005</v>
      </c>
    </row>
    <row r="208" spans="1:11" ht="14.4" customHeight="1" x14ac:dyDescent="0.3">
      <c r="A208" s="360" t="s">
        <v>437</v>
      </c>
      <c r="B208" s="361" t="s">
        <v>439</v>
      </c>
      <c r="C208" s="362" t="s">
        <v>443</v>
      </c>
      <c r="D208" s="363" t="s">
        <v>444</v>
      </c>
      <c r="E208" s="362" t="s">
        <v>899</v>
      </c>
      <c r="F208" s="363" t="s">
        <v>900</v>
      </c>
      <c r="G208" s="362" t="s">
        <v>1043</v>
      </c>
      <c r="H208" s="362" t="s">
        <v>1044</v>
      </c>
      <c r="I208" s="364">
        <v>2345.8267808290962</v>
      </c>
      <c r="J208" s="364">
        <v>74</v>
      </c>
      <c r="K208" s="365">
        <v>179355.10196787253</v>
      </c>
    </row>
    <row r="209" spans="1:11" ht="14.4" customHeight="1" x14ac:dyDescent="0.3">
      <c r="A209" s="360" t="s">
        <v>437</v>
      </c>
      <c r="B209" s="361" t="s">
        <v>439</v>
      </c>
      <c r="C209" s="362" t="s">
        <v>443</v>
      </c>
      <c r="D209" s="363" t="s">
        <v>444</v>
      </c>
      <c r="E209" s="362" t="s">
        <v>899</v>
      </c>
      <c r="F209" s="363" t="s">
        <v>900</v>
      </c>
      <c r="G209" s="362" t="s">
        <v>1045</v>
      </c>
      <c r="H209" s="362" t="s">
        <v>1046</v>
      </c>
      <c r="I209" s="364">
        <v>269.83</v>
      </c>
      <c r="J209" s="364">
        <v>10</v>
      </c>
      <c r="K209" s="365">
        <v>2698.3</v>
      </c>
    </row>
    <row r="210" spans="1:11" ht="14.4" customHeight="1" x14ac:dyDescent="0.3">
      <c r="A210" s="360" t="s">
        <v>437</v>
      </c>
      <c r="B210" s="361" t="s">
        <v>439</v>
      </c>
      <c r="C210" s="362" t="s">
        <v>443</v>
      </c>
      <c r="D210" s="363" t="s">
        <v>444</v>
      </c>
      <c r="E210" s="362" t="s">
        <v>899</v>
      </c>
      <c r="F210" s="363" t="s">
        <v>900</v>
      </c>
      <c r="G210" s="362" t="s">
        <v>1049</v>
      </c>
      <c r="H210" s="362" t="s">
        <v>1050</v>
      </c>
      <c r="I210" s="364">
        <v>1391.5</v>
      </c>
      <c r="J210" s="364">
        <v>1</v>
      </c>
      <c r="K210" s="365">
        <v>1391.5</v>
      </c>
    </row>
    <row r="211" spans="1:11" ht="14.4" customHeight="1" x14ac:dyDescent="0.3">
      <c r="A211" s="360" t="s">
        <v>437</v>
      </c>
      <c r="B211" s="361" t="s">
        <v>439</v>
      </c>
      <c r="C211" s="362" t="s">
        <v>443</v>
      </c>
      <c r="D211" s="363" t="s">
        <v>444</v>
      </c>
      <c r="E211" s="362" t="s">
        <v>899</v>
      </c>
      <c r="F211" s="363" t="s">
        <v>900</v>
      </c>
      <c r="G211" s="362" t="s">
        <v>1051</v>
      </c>
      <c r="H211" s="362" t="s">
        <v>1052</v>
      </c>
      <c r="I211" s="364">
        <v>1391.5</v>
      </c>
      <c r="J211" s="364">
        <v>1</v>
      </c>
      <c r="K211" s="365">
        <v>1391.5</v>
      </c>
    </row>
    <row r="212" spans="1:11" ht="14.4" customHeight="1" x14ac:dyDescent="0.3">
      <c r="A212" s="360" t="s">
        <v>437</v>
      </c>
      <c r="B212" s="361" t="s">
        <v>439</v>
      </c>
      <c r="C212" s="362" t="s">
        <v>443</v>
      </c>
      <c r="D212" s="363" t="s">
        <v>444</v>
      </c>
      <c r="E212" s="362" t="s">
        <v>899</v>
      </c>
      <c r="F212" s="363" t="s">
        <v>900</v>
      </c>
      <c r="G212" s="362" t="s">
        <v>1053</v>
      </c>
      <c r="H212" s="362" t="s">
        <v>1054</v>
      </c>
      <c r="I212" s="364">
        <v>1029.7555963754066</v>
      </c>
      <c r="J212" s="364">
        <v>6</v>
      </c>
      <c r="K212" s="365">
        <v>6178.5335782524398</v>
      </c>
    </row>
    <row r="213" spans="1:11" ht="14.4" customHeight="1" x14ac:dyDescent="0.3">
      <c r="A213" s="360" t="s">
        <v>437</v>
      </c>
      <c r="B213" s="361" t="s">
        <v>439</v>
      </c>
      <c r="C213" s="362" t="s">
        <v>443</v>
      </c>
      <c r="D213" s="363" t="s">
        <v>444</v>
      </c>
      <c r="E213" s="362" t="s">
        <v>899</v>
      </c>
      <c r="F213" s="363" t="s">
        <v>900</v>
      </c>
      <c r="G213" s="362" t="s">
        <v>1055</v>
      </c>
      <c r="H213" s="362" t="s">
        <v>1056</v>
      </c>
      <c r="I213" s="364">
        <v>3094.3822421613468</v>
      </c>
      <c r="J213" s="364">
        <v>117</v>
      </c>
      <c r="K213" s="365">
        <v>360658.26981092017</v>
      </c>
    </row>
    <row r="214" spans="1:11" ht="14.4" customHeight="1" x14ac:dyDescent="0.3">
      <c r="A214" s="360" t="s">
        <v>437</v>
      </c>
      <c r="B214" s="361" t="s">
        <v>439</v>
      </c>
      <c r="C214" s="362" t="s">
        <v>443</v>
      </c>
      <c r="D214" s="363" t="s">
        <v>444</v>
      </c>
      <c r="E214" s="362" t="s">
        <v>899</v>
      </c>
      <c r="F214" s="363" t="s">
        <v>900</v>
      </c>
      <c r="G214" s="362" t="s">
        <v>1057</v>
      </c>
      <c r="H214" s="362" t="s">
        <v>1058</v>
      </c>
      <c r="I214" s="364">
        <v>4643.9799999999996</v>
      </c>
      <c r="J214" s="364">
        <v>2</v>
      </c>
      <c r="K214" s="365">
        <v>9287.9599999999991</v>
      </c>
    </row>
    <row r="215" spans="1:11" ht="14.4" customHeight="1" x14ac:dyDescent="0.3">
      <c r="A215" s="360" t="s">
        <v>437</v>
      </c>
      <c r="B215" s="361" t="s">
        <v>439</v>
      </c>
      <c r="C215" s="362" t="s">
        <v>443</v>
      </c>
      <c r="D215" s="363" t="s">
        <v>444</v>
      </c>
      <c r="E215" s="362" t="s">
        <v>899</v>
      </c>
      <c r="F215" s="363" t="s">
        <v>900</v>
      </c>
      <c r="G215" s="362" t="s">
        <v>1059</v>
      </c>
      <c r="H215" s="362" t="s">
        <v>1060</v>
      </c>
      <c r="I215" s="364">
        <v>102356.8179937712</v>
      </c>
      <c r="J215" s="364">
        <v>10</v>
      </c>
      <c r="K215" s="365">
        <v>1023568.179937712</v>
      </c>
    </row>
    <row r="216" spans="1:11" ht="14.4" customHeight="1" x14ac:dyDescent="0.3">
      <c r="A216" s="360" t="s">
        <v>437</v>
      </c>
      <c r="B216" s="361" t="s">
        <v>439</v>
      </c>
      <c r="C216" s="362" t="s">
        <v>443</v>
      </c>
      <c r="D216" s="363" t="s">
        <v>444</v>
      </c>
      <c r="E216" s="362" t="s">
        <v>899</v>
      </c>
      <c r="F216" s="363" t="s">
        <v>900</v>
      </c>
      <c r="G216" s="362" t="s">
        <v>1061</v>
      </c>
      <c r="H216" s="362" t="s">
        <v>1062</v>
      </c>
      <c r="I216" s="364">
        <v>4070.1829069696041</v>
      </c>
      <c r="J216" s="364">
        <v>104</v>
      </c>
      <c r="K216" s="365">
        <v>458367.39022282261</v>
      </c>
    </row>
    <row r="217" spans="1:11" ht="14.4" customHeight="1" x14ac:dyDescent="0.3">
      <c r="A217" s="360" t="s">
        <v>437</v>
      </c>
      <c r="B217" s="361" t="s">
        <v>439</v>
      </c>
      <c r="C217" s="362" t="s">
        <v>443</v>
      </c>
      <c r="D217" s="363" t="s">
        <v>444</v>
      </c>
      <c r="E217" s="362" t="s">
        <v>899</v>
      </c>
      <c r="F217" s="363" t="s">
        <v>900</v>
      </c>
      <c r="G217" s="362" t="s">
        <v>1063</v>
      </c>
      <c r="H217" s="362" t="s">
        <v>1064</v>
      </c>
      <c r="I217" s="364">
        <v>3712.28</v>
      </c>
      <c r="J217" s="364">
        <v>1</v>
      </c>
      <c r="K217" s="365">
        <v>3712.28</v>
      </c>
    </row>
    <row r="218" spans="1:11" ht="14.4" customHeight="1" x14ac:dyDescent="0.3">
      <c r="A218" s="360" t="s">
        <v>437</v>
      </c>
      <c r="B218" s="361" t="s">
        <v>439</v>
      </c>
      <c r="C218" s="362" t="s">
        <v>443</v>
      </c>
      <c r="D218" s="363" t="s">
        <v>444</v>
      </c>
      <c r="E218" s="362" t="s">
        <v>899</v>
      </c>
      <c r="F218" s="363" t="s">
        <v>900</v>
      </c>
      <c r="G218" s="362" t="s">
        <v>1069</v>
      </c>
      <c r="H218" s="362" t="s">
        <v>1070</v>
      </c>
      <c r="I218" s="364">
        <v>2542.2246144892497</v>
      </c>
      <c r="J218" s="364">
        <v>5</v>
      </c>
      <c r="K218" s="365">
        <v>12711.123072446249</v>
      </c>
    </row>
    <row r="219" spans="1:11" ht="14.4" customHeight="1" x14ac:dyDescent="0.3">
      <c r="A219" s="360" t="s">
        <v>437</v>
      </c>
      <c r="B219" s="361" t="s">
        <v>439</v>
      </c>
      <c r="C219" s="362" t="s">
        <v>443</v>
      </c>
      <c r="D219" s="363" t="s">
        <v>444</v>
      </c>
      <c r="E219" s="362" t="s">
        <v>899</v>
      </c>
      <c r="F219" s="363" t="s">
        <v>900</v>
      </c>
      <c r="G219" s="362" t="s">
        <v>1071</v>
      </c>
      <c r="H219" s="362" t="s">
        <v>1072</v>
      </c>
      <c r="I219" s="364">
        <v>2337.3138224067638</v>
      </c>
      <c r="J219" s="364">
        <v>5</v>
      </c>
      <c r="K219" s="365">
        <v>11686.56911203382</v>
      </c>
    </row>
    <row r="220" spans="1:11" ht="14.4" customHeight="1" x14ac:dyDescent="0.3">
      <c r="A220" s="360" t="s">
        <v>437</v>
      </c>
      <c r="B220" s="361" t="s">
        <v>439</v>
      </c>
      <c r="C220" s="362" t="s">
        <v>443</v>
      </c>
      <c r="D220" s="363" t="s">
        <v>444</v>
      </c>
      <c r="E220" s="362" t="s">
        <v>899</v>
      </c>
      <c r="F220" s="363" t="s">
        <v>900</v>
      </c>
      <c r="G220" s="362" t="s">
        <v>1073</v>
      </c>
      <c r="H220" s="362" t="s">
        <v>1074</v>
      </c>
      <c r="I220" s="364">
        <v>4381.5055220719842</v>
      </c>
      <c r="J220" s="364">
        <v>2</v>
      </c>
      <c r="K220" s="365">
        <v>8763.0110441439683</v>
      </c>
    </row>
    <row r="221" spans="1:11" ht="14.4" customHeight="1" x14ac:dyDescent="0.3">
      <c r="A221" s="360" t="s">
        <v>437</v>
      </c>
      <c r="B221" s="361" t="s">
        <v>439</v>
      </c>
      <c r="C221" s="362" t="s">
        <v>443</v>
      </c>
      <c r="D221" s="363" t="s">
        <v>444</v>
      </c>
      <c r="E221" s="362" t="s">
        <v>899</v>
      </c>
      <c r="F221" s="363" t="s">
        <v>900</v>
      </c>
      <c r="G221" s="362" t="s">
        <v>1075</v>
      </c>
      <c r="H221" s="362" t="s">
        <v>1076</v>
      </c>
      <c r="I221" s="364">
        <v>2063.0500000000002</v>
      </c>
      <c r="J221" s="364">
        <v>26</v>
      </c>
      <c r="K221" s="365">
        <v>53639.3</v>
      </c>
    </row>
    <row r="222" spans="1:11" ht="14.4" customHeight="1" x14ac:dyDescent="0.3">
      <c r="A222" s="360" t="s">
        <v>437</v>
      </c>
      <c r="B222" s="361" t="s">
        <v>439</v>
      </c>
      <c r="C222" s="362" t="s">
        <v>443</v>
      </c>
      <c r="D222" s="363" t="s">
        <v>444</v>
      </c>
      <c r="E222" s="362" t="s">
        <v>899</v>
      </c>
      <c r="F222" s="363" t="s">
        <v>900</v>
      </c>
      <c r="G222" s="362" t="s">
        <v>1079</v>
      </c>
      <c r="H222" s="362" t="s">
        <v>1080</v>
      </c>
      <c r="I222" s="364">
        <v>1794.8883301700516</v>
      </c>
      <c r="J222" s="364">
        <v>72</v>
      </c>
      <c r="K222" s="365">
        <v>128119.59978546214</v>
      </c>
    </row>
    <row r="223" spans="1:11" ht="14.4" customHeight="1" x14ac:dyDescent="0.3">
      <c r="A223" s="360" t="s">
        <v>437</v>
      </c>
      <c r="B223" s="361" t="s">
        <v>439</v>
      </c>
      <c r="C223" s="362" t="s">
        <v>443</v>
      </c>
      <c r="D223" s="363" t="s">
        <v>444</v>
      </c>
      <c r="E223" s="362" t="s">
        <v>899</v>
      </c>
      <c r="F223" s="363" t="s">
        <v>900</v>
      </c>
      <c r="G223" s="362" t="s">
        <v>1081</v>
      </c>
      <c r="H223" s="362" t="s">
        <v>1082</v>
      </c>
      <c r="I223" s="364">
        <v>1912.1326835517484</v>
      </c>
      <c r="J223" s="364">
        <v>88</v>
      </c>
      <c r="K223" s="365">
        <v>168715.93456754071</v>
      </c>
    </row>
    <row r="224" spans="1:11" ht="14.4" customHeight="1" x14ac:dyDescent="0.3">
      <c r="A224" s="360" t="s">
        <v>437</v>
      </c>
      <c r="B224" s="361" t="s">
        <v>439</v>
      </c>
      <c r="C224" s="362" t="s">
        <v>443</v>
      </c>
      <c r="D224" s="363" t="s">
        <v>444</v>
      </c>
      <c r="E224" s="362" t="s">
        <v>899</v>
      </c>
      <c r="F224" s="363" t="s">
        <v>900</v>
      </c>
      <c r="G224" s="362" t="s">
        <v>1087</v>
      </c>
      <c r="H224" s="362" t="s">
        <v>1088</v>
      </c>
      <c r="I224" s="364">
        <v>1999.8814697333351</v>
      </c>
      <c r="J224" s="364">
        <v>2</v>
      </c>
      <c r="K224" s="365">
        <v>3999.7629394666701</v>
      </c>
    </row>
    <row r="225" spans="1:11" ht="14.4" customHeight="1" x14ac:dyDescent="0.3">
      <c r="A225" s="360" t="s">
        <v>437</v>
      </c>
      <c r="B225" s="361" t="s">
        <v>439</v>
      </c>
      <c r="C225" s="362" t="s">
        <v>443</v>
      </c>
      <c r="D225" s="363" t="s">
        <v>444</v>
      </c>
      <c r="E225" s="362" t="s">
        <v>899</v>
      </c>
      <c r="F225" s="363" t="s">
        <v>900</v>
      </c>
      <c r="G225" s="362" t="s">
        <v>1089</v>
      </c>
      <c r="H225" s="362" t="s">
        <v>1090</v>
      </c>
      <c r="I225" s="364">
        <v>3395.3749938081151</v>
      </c>
      <c r="J225" s="364">
        <v>2</v>
      </c>
      <c r="K225" s="365">
        <v>6790.7499876162301</v>
      </c>
    </row>
    <row r="226" spans="1:11" ht="14.4" customHeight="1" x14ac:dyDescent="0.3">
      <c r="A226" s="360" t="s">
        <v>437</v>
      </c>
      <c r="B226" s="361" t="s">
        <v>439</v>
      </c>
      <c r="C226" s="362" t="s">
        <v>443</v>
      </c>
      <c r="D226" s="363" t="s">
        <v>444</v>
      </c>
      <c r="E226" s="362" t="s">
        <v>899</v>
      </c>
      <c r="F226" s="363" t="s">
        <v>900</v>
      </c>
      <c r="G226" s="362" t="s">
        <v>1091</v>
      </c>
      <c r="H226" s="362" t="s">
        <v>1092</v>
      </c>
      <c r="I226" s="364">
        <v>2480.5</v>
      </c>
      <c r="J226" s="364">
        <v>1</v>
      </c>
      <c r="K226" s="365">
        <v>2480.5</v>
      </c>
    </row>
    <row r="227" spans="1:11" ht="14.4" customHeight="1" x14ac:dyDescent="0.3">
      <c r="A227" s="360" t="s">
        <v>437</v>
      </c>
      <c r="B227" s="361" t="s">
        <v>439</v>
      </c>
      <c r="C227" s="362" t="s">
        <v>443</v>
      </c>
      <c r="D227" s="363" t="s">
        <v>444</v>
      </c>
      <c r="E227" s="362" t="s">
        <v>899</v>
      </c>
      <c r="F227" s="363" t="s">
        <v>900</v>
      </c>
      <c r="G227" s="362" t="s">
        <v>1093</v>
      </c>
      <c r="H227" s="362" t="s">
        <v>1094</v>
      </c>
      <c r="I227" s="364">
        <v>8303.0200000000023</v>
      </c>
      <c r="J227" s="364">
        <v>24</v>
      </c>
      <c r="K227" s="365">
        <v>199272.48000000004</v>
      </c>
    </row>
    <row r="228" spans="1:11" ht="14.4" customHeight="1" x14ac:dyDescent="0.3">
      <c r="A228" s="360" t="s">
        <v>437</v>
      </c>
      <c r="B228" s="361" t="s">
        <v>439</v>
      </c>
      <c r="C228" s="362" t="s">
        <v>443</v>
      </c>
      <c r="D228" s="363" t="s">
        <v>444</v>
      </c>
      <c r="E228" s="362" t="s">
        <v>899</v>
      </c>
      <c r="F228" s="363" t="s">
        <v>900</v>
      </c>
      <c r="G228" s="362" t="s">
        <v>1097</v>
      </c>
      <c r="H228" s="362" t="s">
        <v>1098</v>
      </c>
      <c r="I228" s="364">
        <v>4687.1587753631602</v>
      </c>
      <c r="J228" s="364">
        <v>3</v>
      </c>
      <c r="K228" s="365">
        <v>14061.47632608948</v>
      </c>
    </row>
    <row r="229" spans="1:11" ht="14.4" customHeight="1" x14ac:dyDescent="0.3">
      <c r="A229" s="360" t="s">
        <v>437</v>
      </c>
      <c r="B229" s="361" t="s">
        <v>439</v>
      </c>
      <c r="C229" s="362" t="s">
        <v>443</v>
      </c>
      <c r="D229" s="363" t="s">
        <v>444</v>
      </c>
      <c r="E229" s="362" t="s">
        <v>899</v>
      </c>
      <c r="F229" s="363" t="s">
        <v>900</v>
      </c>
      <c r="G229" s="362" t="s">
        <v>1099</v>
      </c>
      <c r="H229" s="362" t="s">
        <v>1100</v>
      </c>
      <c r="I229" s="364">
        <v>8613.09800600587</v>
      </c>
      <c r="J229" s="364">
        <v>3</v>
      </c>
      <c r="K229" s="365">
        <v>25839.294018017608</v>
      </c>
    </row>
    <row r="230" spans="1:11" ht="14.4" customHeight="1" x14ac:dyDescent="0.3">
      <c r="A230" s="360" t="s">
        <v>437</v>
      </c>
      <c r="B230" s="361" t="s">
        <v>439</v>
      </c>
      <c r="C230" s="362" t="s">
        <v>443</v>
      </c>
      <c r="D230" s="363" t="s">
        <v>444</v>
      </c>
      <c r="E230" s="362" t="s">
        <v>899</v>
      </c>
      <c r="F230" s="363" t="s">
        <v>900</v>
      </c>
      <c r="G230" s="362" t="s">
        <v>1261</v>
      </c>
      <c r="H230" s="362" t="s">
        <v>1262</v>
      </c>
      <c r="I230" s="364">
        <v>2323.2000000000003</v>
      </c>
      <c r="J230" s="364">
        <v>11</v>
      </c>
      <c r="K230" s="365">
        <v>11616</v>
      </c>
    </row>
    <row r="231" spans="1:11" ht="14.4" customHeight="1" x14ac:dyDescent="0.3">
      <c r="A231" s="360" t="s">
        <v>437</v>
      </c>
      <c r="B231" s="361" t="s">
        <v>439</v>
      </c>
      <c r="C231" s="362" t="s">
        <v>443</v>
      </c>
      <c r="D231" s="363" t="s">
        <v>444</v>
      </c>
      <c r="E231" s="362" t="s">
        <v>899</v>
      </c>
      <c r="F231" s="363" t="s">
        <v>900</v>
      </c>
      <c r="G231" s="362" t="s">
        <v>1263</v>
      </c>
      <c r="H231" s="362" t="s">
        <v>1264</v>
      </c>
      <c r="I231" s="364">
        <v>57530</v>
      </c>
      <c r="J231" s="364">
        <v>18</v>
      </c>
      <c r="K231" s="365">
        <v>1041810</v>
      </c>
    </row>
    <row r="232" spans="1:11" ht="14.4" customHeight="1" x14ac:dyDescent="0.3">
      <c r="A232" s="360" t="s">
        <v>437</v>
      </c>
      <c r="B232" s="361" t="s">
        <v>439</v>
      </c>
      <c r="C232" s="362" t="s">
        <v>443</v>
      </c>
      <c r="D232" s="363" t="s">
        <v>444</v>
      </c>
      <c r="E232" s="362" t="s">
        <v>899</v>
      </c>
      <c r="F232" s="363" t="s">
        <v>900</v>
      </c>
      <c r="G232" s="362" t="s">
        <v>1265</v>
      </c>
      <c r="H232" s="362" t="s">
        <v>1266</v>
      </c>
      <c r="I232" s="364">
        <v>7659.3</v>
      </c>
      <c r="J232" s="364">
        <v>3</v>
      </c>
      <c r="K232" s="365">
        <v>22977.9</v>
      </c>
    </row>
    <row r="233" spans="1:11" ht="14.4" customHeight="1" x14ac:dyDescent="0.3">
      <c r="A233" s="360" t="s">
        <v>437</v>
      </c>
      <c r="B233" s="361" t="s">
        <v>439</v>
      </c>
      <c r="C233" s="362" t="s">
        <v>443</v>
      </c>
      <c r="D233" s="363" t="s">
        <v>444</v>
      </c>
      <c r="E233" s="362" t="s">
        <v>899</v>
      </c>
      <c r="F233" s="363" t="s">
        <v>900</v>
      </c>
      <c r="G233" s="362" t="s">
        <v>1267</v>
      </c>
      <c r="H233" s="362" t="s">
        <v>1268</v>
      </c>
      <c r="I233" s="364">
        <v>4247.0999999999995</v>
      </c>
      <c r="J233" s="364">
        <v>7</v>
      </c>
      <c r="K233" s="365">
        <v>29729.700000000004</v>
      </c>
    </row>
    <row r="234" spans="1:11" ht="14.4" customHeight="1" x14ac:dyDescent="0.3">
      <c r="A234" s="360" t="s">
        <v>437</v>
      </c>
      <c r="B234" s="361" t="s">
        <v>439</v>
      </c>
      <c r="C234" s="362" t="s">
        <v>443</v>
      </c>
      <c r="D234" s="363" t="s">
        <v>444</v>
      </c>
      <c r="E234" s="362" t="s">
        <v>899</v>
      </c>
      <c r="F234" s="363" t="s">
        <v>900</v>
      </c>
      <c r="G234" s="362" t="s">
        <v>1269</v>
      </c>
      <c r="H234" s="362" t="s">
        <v>1270</v>
      </c>
      <c r="I234" s="364">
        <v>2194.1999921578999</v>
      </c>
      <c r="J234" s="364">
        <v>1</v>
      </c>
      <c r="K234" s="365">
        <v>2194.1999921578999</v>
      </c>
    </row>
    <row r="235" spans="1:11" ht="14.4" customHeight="1" x14ac:dyDescent="0.3">
      <c r="A235" s="360" t="s">
        <v>437</v>
      </c>
      <c r="B235" s="361" t="s">
        <v>439</v>
      </c>
      <c r="C235" s="362" t="s">
        <v>443</v>
      </c>
      <c r="D235" s="363" t="s">
        <v>444</v>
      </c>
      <c r="E235" s="362" t="s">
        <v>899</v>
      </c>
      <c r="F235" s="363" t="s">
        <v>900</v>
      </c>
      <c r="G235" s="362" t="s">
        <v>1271</v>
      </c>
      <c r="H235" s="362" t="s">
        <v>1272</v>
      </c>
      <c r="I235" s="364">
        <v>1718.2</v>
      </c>
      <c r="J235" s="364">
        <v>2</v>
      </c>
      <c r="K235" s="365">
        <v>3436.4</v>
      </c>
    </row>
    <row r="236" spans="1:11" ht="14.4" customHeight="1" x14ac:dyDescent="0.3">
      <c r="A236" s="360" t="s">
        <v>437</v>
      </c>
      <c r="B236" s="361" t="s">
        <v>439</v>
      </c>
      <c r="C236" s="362" t="s">
        <v>443</v>
      </c>
      <c r="D236" s="363" t="s">
        <v>444</v>
      </c>
      <c r="E236" s="362" t="s">
        <v>899</v>
      </c>
      <c r="F236" s="363" t="s">
        <v>900</v>
      </c>
      <c r="G236" s="362" t="s">
        <v>1273</v>
      </c>
      <c r="H236" s="362" t="s">
        <v>1274</v>
      </c>
      <c r="I236" s="364">
        <v>3342.5286826119932</v>
      </c>
      <c r="J236" s="364">
        <v>39</v>
      </c>
      <c r="K236" s="365">
        <v>140838.1928723391</v>
      </c>
    </row>
    <row r="237" spans="1:11" ht="14.4" customHeight="1" x14ac:dyDescent="0.3">
      <c r="A237" s="360" t="s">
        <v>437</v>
      </c>
      <c r="B237" s="361" t="s">
        <v>439</v>
      </c>
      <c r="C237" s="362" t="s">
        <v>443</v>
      </c>
      <c r="D237" s="363" t="s">
        <v>444</v>
      </c>
      <c r="E237" s="362" t="s">
        <v>899</v>
      </c>
      <c r="F237" s="363" t="s">
        <v>900</v>
      </c>
      <c r="G237" s="362" t="s">
        <v>1275</v>
      </c>
      <c r="H237" s="362" t="s">
        <v>1276</v>
      </c>
      <c r="I237" s="364">
        <v>0.53415000000000001</v>
      </c>
      <c r="J237" s="364">
        <v>3000</v>
      </c>
      <c r="K237" s="365">
        <v>1449.3000000000002</v>
      </c>
    </row>
    <row r="238" spans="1:11" ht="14.4" customHeight="1" x14ac:dyDescent="0.3">
      <c r="A238" s="360" t="s">
        <v>437</v>
      </c>
      <c r="B238" s="361" t="s">
        <v>439</v>
      </c>
      <c r="C238" s="362" t="s">
        <v>443</v>
      </c>
      <c r="D238" s="363" t="s">
        <v>444</v>
      </c>
      <c r="E238" s="362" t="s">
        <v>899</v>
      </c>
      <c r="F238" s="363" t="s">
        <v>900</v>
      </c>
      <c r="G238" s="362" t="s">
        <v>1277</v>
      </c>
      <c r="H238" s="362" t="s">
        <v>1278</v>
      </c>
      <c r="I238" s="364">
        <v>6823.19</v>
      </c>
      <c r="J238" s="364">
        <v>15</v>
      </c>
      <c r="K238" s="365">
        <v>102347.85</v>
      </c>
    </row>
    <row r="239" spans="1:11" ht="14.4" customHeight="1" x14ac:dyDescent="0.3">
      <c r="A239" s="360" t="s">
        <v>437</v>
      </c>
      <c r="B239" s="361" t="s">
        <v>439</v>
      </c>
      <c r="C239" s="362" t="s">
        <v>443</v>
      </c>
      <c r="D239" s="363" t="s">
        <v>444</v>
      </c>
      <c r="E239" s="362" t="s">
        <v>899</v>
      </c>
      <c r="F239" s="363" t="s">
        <v>900</v>
      </c>
      <c r="G239" s="362" t="s">
        <v>1279</v>
      </c>
      <c r="H239" s="362" t="s">
        <v>1280</v>
      </c>
      <c r="I239" s="364">
        <v>1622.61</v>
      </c>
      <c r="J239" s="364">
        <v>2</v>
      </c>
      <c r="K239" s="365">
        <v>3245.22</v>
      </c>
    </row>
    <row r="240" spans="1:11" ht="14.4" customHeight="1" x14ac:dyDescent="0.3">
      <c r="A240" s="360" t="s">
        <v>437</v>
      </c>
      <c r="B240" s="361" t="s">
        <v>439</v>
      </c>
      <c r="C240" s="362" t="s">
        <v>443</v>
      </c>
      <c r="D240" s="363" t="s">
        <v>444</v>
      </c>
      <c r="E240" s="362" t="s">
        <v>899</v>
      </c>
      <c r="F240" s="363" t="s">
        <v>900</v>
      </c>
      <c r="G240" s="362" t="s">
        <v>1281</v>
      </c>
      <c r="H240" s="362" t="s">
        <v>1282</v>
      </c>
      <c r="I240" s="364">
        <v>1622.61</v>
      </c>
      <c r="J240" s="364">
        <v>2</v>
      </c>
      <c r="K240" s="365">
        <v>3245.22</v>
      </c>
    </row>
    <row r="241" spans="1:11" ht="14.4" customHeight="1" x14ac:dyDescent="0.3">
      <c r="A241" s="360" t="s">
        <v>437</v>
      </c>
      <c r="B241" s="361" t="s">
        <v>439</v>
      </c>
      <c r="C241" s="362" t="s">
        <v>443</v>
      </c>
      <c r="D241" s="363" t="s">
        <v>444</v>
      </c>
      <c r="E241" s="362" t="s">
        <v>899</v>
      </c>
      <c r="F241" s="363" t="s">
        <v>900</v>
      </c>
      <c r="G241" s="362" t="s">
        <v>1283</v>
      </c>
      <c r="H241" s="362" t="s">
        <v>1284</v>
      </c>
      <c r="I241" s="364">
        <v>2278.4299999999998</v>
      </c>
      <c r="J241" s="364">
        <v>2</v>
      </c>
      <c r="K241" s="365">
        <v>4556.8599999999997</v>
      </c>
    </row>
    <row r="242" spans="1:11" ht="14.4" customHeight="1" x14ac:dyDescent="0.3">
      <c r="A242" s="360" t="s">
        <v>437</v>
      </c>
      <c r="B242" s="361" t="s">
        <v>439</v>
      </c>
      <c r="C242" s="362" t="s">
        <v>443</v>
      </c>
      <c r="D242" s="363" t="s">
        <v>444</v>
      </c>
      <c r="E242" s="362" t="s">
        <v>899</v>
      </c>
      <c r="F242" s="363" t="s">
        <v>900</v>
      </c>
      <c r="G242" s="362" t="s">
        <v>1101</v>
      </c>
      <c r="H242" s="362" t="s">
        <v>1102</v>
      </c>
      <c r="I242" s="364">
        <v>1213.6300000000001</v>
      </c>
      <c r="J242" s="364">
        <v>1</v>
      </c>
      <c r="K242" s="365">
        <v>1213.6300000000001</v>
      </c>
    </row>
    <row r="243" spans="1:11" ht="14.4" customHeight="1" x14ac:dyDescent="0.3">
      <c r="A243" s="360" t="s">
        <v>437</v>
      </c>
      <c r="B243" s="361" t="s">
        <v>439</v>
      </c>
      <c r="C243" s="362" t="s">
        <v>443</v>
      </c>
      <c r="D243" s="363" t="s">
        <v>444</v>
      </c>
      <c r="E243" s="362" t="s">
        <v>899</v>
      </c>
      <c r="F243" s="363" t="s">
        <v>900</v>
      </c>
      <c r="G243" s="362" t="s">
        <v>1285</v>
      </c>
      <c r="H243" s="362" t="s">
        <v>1286</v>
      </c>
      <c r="I243" s="364">
        <v>3025.2419016231393</v>
      </c>
      <c r="J243" s="364">
        <v>22</v>
      </c>
      <c r="K243" s="365">
        <v>66111.009380638061</v>
      </c>
    </row>
    <row r="244" spans="1:11" ht="14.4" customHeight="1" x14ac:dyDescent="0.3">
      <c r="A244" s="360" t="s">
        <v>437</v>
      </c>
      <c r="B244" s="361" t="s">
        <v>439</v>
      </c>
      <c r="C244" s="362" t="s">
        <v>443</v>
      </c>
      <c r="D244" s="363" t="s">
        <v>444</v>
      </c>
      <c r="E244" s="362" t="s">
        <v>899</v>
      </c>
      <c r="F244" s="363" t="s">
        <v>900</v>
      </c>
      <c r="G244" s="362" t="s">
        <v>1287</v>
      </c>
      <c r="H244" s="362" t="s">
        <v>1288</v>
      </c>
      <c r="I244" s="364">
        <v>3021.8201720116776</v>
      </c>
      <c r="J244" s="364">
        <v>33</v>
      </c>
      <c r="K244" s="365">
        <v>99156.163962577353</v>
      </c>
    </row>
    <row r="245" spans="1:11" ht="14.4" customHeight="1" x14ac:dyDescent="0.3">
      <c r="A245" s="360" t="s">
        <v>437</v>
      </c>
      <c r="B245" s="361" t="s">
        <v>439</v>
      </c>
      <c r="C245" s="362" t="s">
        <v>443</v>
      </c>
      <c r="D245" s="363" t="s">
        <v>444</v>
      </c>
      <c r="E245" s="362" t="s">
        <v>899</v>
      </c>
      <c r="F245" s="363" t="s">
        <v>900</v>
      </c>
      <c r="G245" s="362" t="s">
        <v>1289</v>
      </c>
      <c r="H245" s="362" t="s">
        <v>1290</v>
      </c>
      <c r="I245" s="364">
        <v>1493.6366163569671</v>
      </c>
      <c r="J245" s="364">
        <v>207</v>
      </c>
      <c r="K245" s="365">
        <v>302372.56083273137</v>
      </c>
    </row>
    <row r="246" spans="1:11" ht="14.4" customHeight="1" x14ac:dyDescent="0.3">
      <c r="A246" s="360" t="s">
        <v>437</v>
      </c>
      <c r="B246" s="361" t="s">
        <v>439</v>
      </c>
      <c r="C246" s="362" t="s">
        <v>443</v>
      </c>
      <c r="D246" s="363" t="s">
        <v>444</v>
      </c>
      <c r="E246" s="362" t="s">
        <v>899</v>
      </c>
      <c r="F246" s="363" t="s">
        <v>900</v>
      </c>
      <c r="G246" s="362" t="s">
        <v>1291</v>
      </c>
      <c r="H246" s="362" t="s">
        <v>1292</v>
      </c>
      <c r="I246" s="364">
        <v>2553.7665786958023</v>
      </c>
      <c r="J246" s="364">
        <v>8</v>
      </c>
      <c r="K246" s="365">
        <v>20430.132629566418</v>
      </c>
    </row>
    <row r="247" spans="1:11" ht="14.4" customHeight="1" x14ac:dyDescent="0.3">
      <c r="A247" s="360" t="s">
        <v>437</v>
      </c>
      <c r="B247" s="361" t="s">
        <v>439</v>
      </c>
      <c r="C247" s="362" t="s">
        <v>443</v>
      </c>
      <c r="D247" s="363" t="s">
        <v>444</v>
      </c>
      <c r="E247" s="362" t="s">
        <v>899</v>
      </c>
      <c r="F247" s="363" t="s">
        <v>900</v>
      </c>
      <c r="G247" s="362" t="s">
        <v>1293</v>
      </c>
      <c r="H247" s="362" t="s">
        <v>1294</v>
      </c>
      <c r="I247" s="364">
        <v>2682.95</v>
      </c>
      <c r="J247" s="364">
        <v>1</v>
      </c>
      <c r="K247" s="365">
        <v>2682.95</v>
      </c>
    </row>
    <row r="248" spans="1:11" ht="14.4" customHeight="1" x14ac:dyDescent="0.3">
      <c r="A248" s="360" t="s">
        <v>437</v>
      </c>
      <c r="B248" s="361" t="s">
        <v>439</v>
      </c>
      <c r="C248" s="362" t="s">
        <v>443</v>
      </c>
      <c r="D248" s="363" t="s">
        <v>444</v>
      </c>
      <c r="E248" s="362" t="s">
        <v>899</v>
      </c>
      <c r="F248" s="363" t="s">
        <v>900</v>
      </c>
      <c r="G248" s="362" t="s">
        <v>1295</v>
      </c>
      <c r="H248" s="362" t="s">
        <v>1296</v>
      </c>
      <c r="I248" s="364">
        <v>1527.1107786922562</v>
      </c>
      <c r="J248" s="364">
        <v>209</v>
      </c>
      <c r="K248" s="365">
        <v>316042.0874460949</v>
      </c>
    </row>
    <row r="249" spans="1:11" ht="14.4" customHeight="1" x14ac:dyDescent="0.3">
      <c r="A249" s="360" t="s">
        <v>437</v>
      </c>
      <c r="B249" s="361" t="s">
        <v>439</v>
      </c>
      <c r="C249" s="362" t="s">
        <v>443</v>
      </c>
      <c r="D249" s="363" t="s">
        <v>444</v>
      </c>
      <c r="E249" s="362" t="s">
        <v>899</v>
      </c>
      <c r="F249" s="363" t="s">
        <v>900</v>
      </c>
      <c r="G249" s="362" t="s">
        <v>1297</v>
      </c>
      <c r="H249" s="362" t="s">
        <v>1298</v>
      </c>
      <c r="I249" s="364">
        <v>596.11554306469702</v>
      </c>
      <c r="J249" s="364">
        <v>55</v>
      </c>
      <c r="K249" s="365">
        <v>33677.322655057884</v>
      </c>
    </row>
    <row r="250" spans="1:11" ht="14.4" customHeight="1" x14ac:dyDescent="0.3">
      <c r="A250" s="360" t="s">
        <v>437</v>
      </c>
      <c r="B250" s="361" t="s">
        <v>439</v>
      </c>
      <c r="C250" s="362" t="s">
        <v>443</v>
      </c>
      <c r="D250" s="363" t="s">
        <v>444</v>
      </c>
      <c r="E250" s="362" t="s">
        <v>899</v>
      </c>
      <c r="F250" s="363" t="s">
        <v>900</v>
      </c>
      <c r="G250" s="362" t="s">
        <v>1299</v>
      </c>
      <c r="H250" s="362" t="s">
        <v>1300</v>
      </c>
      <c r="I250" s="364">
        <v>1115.6199999999999</v>
      </c>
      <c r="J250" s="364">
        <v>1</v>
      </c>
      <c r="K250" s="365">
        <v>1115.6199999999999</v>
      </c>
    </row>
    <row r="251" spans="1:11" ht="14.4" customHeight="1" x14ac:dyDescent="0.3">
      <c r="A251" s="360" t="s">
        <v>437</v>
      </c>
      <c r="B251" s="361" t="s">
        <v>439</v>
      </c>
      <c r="C251" s="362" t="s">
        <v>443</v>
      </c>
      <c r="D251" s="363" t="s">
        <v>444</v>
      </c>
      <c r="E251" s="362" t="s">
        <v>899</v>
      </c>
      <c r="F251" s="363" t="s">
        <v>900</v>
      </c>
      <c r="G251" s="362" t="s">
        <v>1301</v>
      </c>
      <c r="H251" s="362" t="s">
        <v>1302</v>
      </c>
      <c r="I251" s="364">
        <v>3752.19</v>
      </c>
      <c r="J251" s="364">
        <v>2</v>
      </c>
      <c r="K251" s="365">
        <v>7760.94</v>
      </c>
    </row>
    <row r="252" spans="1:11" ht="14.4" customHeight="1" x14ac:dyDescent="0.3">
      <c r="A252" s="360" t="s">
        <v>437</v>
      </c>
      <c r="B252" s="361" t="s">
        <v>439</v>
      </c>
      <c r="C252" s="362" t="s">
        <v>443</v>
      </c>
      <c r="D252" s="363" t="s">
        <v>444</v>
      </c>
      <c r="E252" s="362" t="s">
        <v>899</v>
      </c>
      <c r="F252" s="363" t="s">
        <v>900</v>
      </c>
      <c r="G252" s="362" t="s">
        <v>1303</v>
      </c>
      <c r="H252" s="362" t="s">
        <v>1304</v>
      </c>
      <c r="I252" s="364">
        <v>239324.80000000002</v>
      </c>
      <c r="J252" s="364">
        <v>17</v>
      </c>
      <c r="K252" s="365">
        <v>4082249.6</v>
      </c>
    </row>
    <row r="253" spans="1:11" ht="14.4" customHeight="1" x14ac:dyDescent="0.3">
      <c r="A253" s="360" t="s">
        <v>437</v>
      </c>
      <c r="B253" s="361" t="s">
        <v>439</v>
      </c>
      <c r="C253" s="362" t="s">
        <v>443</v>
      </c>
      <c r="D253" s="363" t="s">
        <v>444</v>
      </c>
      <c r="E253" s="362" t="s">
        <v>899</v>
      </c>
      <c r="F253" s="363" t="s">
        <v>900</v>
      </c>
      <c r="G253" s="362" t="s">
        <v>1305</v>
      </c>
      <c r="H253" s="362" t="s">
        <v>1306</v>
      </c>
      <c r="I253" s="364">
        <v>2653.0909463949361</v>
      </c>
      <c r="J253" s="364">
        <v>52</v>
      </c>
      <c r="K253" s="365">
        <v>148820.72281291292</v>
      </c>
    </row>
    <row r="254" spans="1:11" ht="14.4" customHeight="1" x14ac:dyDescent="0.3">
      <c r="A254" s="360" t="s">
        <v>437</v>
      </c>
      <c r="B254" s="361" t="s">
        <v>439</v>
      </c>
      <c r="C254" s="362" t="s">
        <v>443</v>
      </c>
      <c r="D254" s="363" t="s">
        <v>444</v>
      </c>
      <c r="E254" s="362" t="s">
        <v>899</v>
      </c>
      <c r="F254" s="363" t="s">
        <v>900</v>
      </c>
      <c r="G254" s="362" t="s">
        <v>1307</v>
      </c>
      <c r="H254" s="362" t="s">
        <v>1308</v>
      </c>
      <c r="I254" s="364">
        <v>15379.099999999999</v>
      </c>
      <c r="J254" s="364">
        <v>7</v>
      </c>
      <c r="K254" s="365">
        <v>106528.4</v>
      </c>
    </row>
    <row r="255" spans="1:11" ht="14.4" customHeight="1" x14ac:dyDescent="0.3">
      <c r="A255" s="360" t="s">
        <v>437</v>
      </c>
      <c r="B255" s="361" t="s">
        <v>439</v>
      </c>
      <c r="C255" s="362" t="s">
        <v>443</v>
      </c>
      <c r="D255" s="363" t="s">
        <v>444</v>
      </c>
      <c r="E255" s="362" t="s">
        <v>899</v>
      </c>
      <c r="F255" s="363" t="s">
        <v>900</v>
      </c>
      <c r="G255" s="362" t="s">
        <v>1309</v>
      </c>
      <c r="H255" s="362" t="s">
        <v>1310</v>
      </c>
      <c r="I255" s="364">
        <v>157.83917071447101</v>
      </c>
      <c r="J255" s="364">
        <v>1</v>
      </c>
      <c r="K255" s="365">
        <v>157.83917071447101</v>
      </c>
    </row>
    <row r="256" spans="1:11" ht="14.4" customHeight="1" x14ac:dyDescent="0.3">
      <c r="A256" s="360" t="s">
        <v>437</v>
      </c>
      <c r="B256" s="361" t="s">
        <v>439</v>
      </c>
      <c r="C256" s="362" t="s">
        <v>443</v>
      </c>
      <c r="D256" s="363" t="s">
        <v>444</v>
      </c>
      <c r="E256" s="362" t="s">
        <v>899</v>
      </c>
      <c r="F256" s="363" t="s">
        <v>900</v>
      </c>
      <c r="G256" s="362" t="s">
        <v>1311</v>
      </c>
      <c r="H256" s="362" t="s">
        <v>1312</v>
      </c>
      <c r="I256" s="364">
        <v>4719</v>
      </c>
      <c r="J256" s="364">
        <v>8</v>
      </c>
      <c r="K256" s="365">
        <v>37752</v>
      </c>
    </row>
    <row r="257" spans="1:11" ht="14.4" customHeight="1" x14ac:dyDescent="0.3">
      <c r="A257" s="360" t="s">
        <v>437</v>
      </c>
      <c r="B257" s="361" t="s">
        <v>439</v>
      </c>
      <c r="C257" s="362" t="s">
        <v>443</v>
      </c>
      <c r="D257" s="363" t="s">
        <v>444</v>
      </c>
      <c r="E257" s="362" t="s">
        <v>899</v>
      </c>
      <c r="F257" s="363" t="s">
        <v>900</v>
      </c>
      <c r="G257" s="362" t="s">
        <v>1313</v>
      </c>
      <c r="H257" s="362" t="s">
        <v>1314</v>
      </c>
      <c r="I257" s="364">
        <v>2355.87</v>
      </c>
      <c r="J257" s="364">
        <v>2</v>
      </c>
      <c r="K257" s="365">
        <v>4711.74</v>
      </c>
    </row>
    <row r="258" spans="1:11" ht="14.4" customHeight="1" x14ac:dyDescent="0.3">
      <c r="A258" s="360" t="s">
        <v>437</v>
      </c>
      <c r="B258" s="361" t="s">
        <v>439</v>
      </c>
      <c r="C258" s="362" t="s">
        <v>443</v>
      </c>
      <c r="D258" s="363" t="s">
        <v>444</v>
      </c>
      <c r="E258" s="362" t="s">
        <v>899</v>
      </c>
      <c r="F258" s="363" t="s">
        <v>900</v>
      </c>
      <c r="G258" s="362" t="s">
        <v>1315</v>
      </c>
      <c r="H258" s="362" t="s">
        <v>1316</v>
      </c>
      <c r="I258" s="364">
        <v>1622.61</v>
      </c>
      <c r="J258" s="364">
        <v>2</v>
      </c>
      <c r="K258" s="365">
        <v>3245.22</v>
      </c>
    </row>
    <row r="259" spans="1:11" ht="14.4" customHeight="1" x14ac:dyDescent="0.3">
      <c r="A259" s="360" t="s">
        <v>437</v>
      </c>
      <c r="B259" s="361" t="s">
        <v>439</v>
      </c>
      <c r="C259" s="362" t="s">
        <v>443</v>
      </c>
      <c r="D259" s="363" t="s">
        <v>444</v>
      </c>
      <c r="E259" s="362" t="s">
        <v>899</v>
      </c>
      <c r="F259" s="363" t="s">
        <v>900</v>
      </c>
      <c r="G259" s="362" t="s">
        <v>1317</v>
      </c>
      <c r="H259" s="362" t="s">
        <v>1318</v>
      </c>
      <c r="I259" s="364">
        <v>78240.799999999988</v>
      </c>
      <c r="J259" s="364">
        <v>19</v>
      </c>
      <c r="K259" s="365">
        <v>1494204.7999999996</v>
      </c>
    </row>
    <row r="260" spans="1:11" ht="14.4" customHeight="1" x14ac:dyDescent="0.3">
      <c r="A260" s="360" t="s">
        <v>437</v>
      </c>
      <c r="B260" s="361" t="s">
        <v>439</v>
      </c>
      <c r="C260" s="362" t="s">
        <v>443</v>
      </c>
      <c r="D260" s="363" t="s">
        <v>444</v>
      </c>
      <c r="E260" s="362" t="s">
        <v>899</v>
      </c>
      <c r="F260" s="363" t="s">
        <v>900</v>
      </c>
      <c r="G260" s="362" t="s">
        <v>1319</v>
      </c>
      <c r="H260" s="362" t="s">
        <v>1320</v>
      </c>
      <c r="I260" s="364">
        <v>5754.76</v>
      </c>
      <c r="J260" s="364">
        <v>1</v>
      </c>
      <c r="K260" s="365">
        <v>5754.76</v>
      </c>
    </row>
    <row r="261" spans="1:11" ht="14.4" customHeight="1" x14ac:dyDescent="0.3">
      <c r="A261" s="360" t="s">
        <v>437</v>
      </c>
      <c r="B261" s="361" t="s">
        <v>439</v>
      </c>
      <c r="C261" s="362" t="s">
        <v>443</v>
      </c>
      <c r="D261" s="363" t="s">
        <v>444</v>
      </c>
      <c r="E261" s="362" t="s">
        <v>899</v>
      </c>
      <c r="F261" s="363" t="s">
        <v>900</v>
      </c>
      <c r="G261" s="362" t="s">
        <v>1321</v>
      </c>
      <c r="H261" s="362" t="s">
        <v>1322</v>
      </c>
      <c r="I261" s="364">
        <v>728.42</v>
      </c>
      <c r="J261" s="364">
        <v>1</v>
      </c>
      <c r="K261" s="365">
        <v>728.42</v>
      </c>
    </row>
    <row r="262" spans="1:11" ht="14.4" customHeight="1" x14ac:dyDescent="0.3">
      <c r="A262" s="360" t="s">
        <v>437</v>
      </c>
      <c r="B262" s="361" t="s">
        <v>439</v>
      </c>
      <c r="C262" s="362" t="s">
        <v>443</v>
      </c>
      <c r="D262" s="363" t="s">
        <v>444</v>
      </c>
      <c r="E262" s="362" t="s">
        <v>899</v>
      </c>
      <c r="F262" s="363" t="s">
        <v>900</v>
      </c>
      <c r="G262" s="362" t="s">
        <v>1323</v>
      </c>
      <c r="H262" s="362" t="s">
        <v>1324</v>
      </c>
      <c r="I262" s="364">
        <v>2081.5025996746699</v>
      </c>
      <c r="J262" s="364">
        <v>2</v>
      </c>
      <c r="K262" s="365">
        <v>4163.0051993493398</v>
      </c>
    </row>
    <row r="263" spans="1:11" ht="14.4" customHeight="1" x14ac:dyDescent="0.3">
      <c r="A263" s="360" t="s">
        <v>437</v>
      </c>
      <c r="B263" s="361" t="s">
        <v>439</v>
      </c>
      <c r="C263" s="362" t="s">
        <v>443</v>
      </c>
      <c r="D263" s="363" t="s">
        <v>444</v>
      </c>
      <c r="E263" s="362" t="s">
        <v>899</v>
      </c>
      <c r="F263" s="363" t="s">
        <v>900</v>
      </c>
      <c r="G263" s="362" t="s">
        <v>1325</v>
      </c>
      <c r="H263" s="362" t="s">
        <v>1326</v>
      </c>
      <c r="I263" s="364">
        <v>132477.75928052599</v>
      </c>
      <c r="J263" s="364">
        <v>1</v>
      </c>
      <c r="K263" s="365">
        <v>132477.75928052599</v>
      </c>
    </row>
    <row r="264" spans="1:11" ht="14.4" customHeight="1" x14ac:dyDescent="0.3">
      <c r="A264" s="360" t="s">
        <v>437</v>
      </c>
      <c r="B264" s="361" t="s">
        <v>439</v>
      </c>
      <c r="C264" s="362" t="s">
        <v>443</v>
      </c>
      <c r="D264" s="363" t="s">
        <v>444</v>
      </c>
      <c r="E264" s="362" t="s">
        <v>899</v>
      </c>
      <c r="F264" s="363" t="s">
        <v>900</v>
      </c>
      <c r="G264" s="362" t="s">
        <v>1327</v>
      </c>
      <c r="H264" s="362" t="s">
        <v>1328</v>
      </c>
      <c r="I264" s="364">
        <v>3351.7000057822502</v>
      </c>
      <c r="J264" s="364">
        <v>1</v>
      </c>
      <c r="K264" s="365">
        <v>3351.7000057822502</v>
      </c>
    </row>
    <row r="265" spans="1:11" ht="14.4" customHeight="1" x14ac:dyDescent="0.3">
      <c r="A265" s="360" t="s">
        <v>437</v>
      </c>
      <c r="B265" s="361" t="s">
        <v>439</v>
      </c>
      <c r="C265" s="362" t="s">
        <v>443</v>
      </c>
      <c r="D265" s="363" t="s">
        <v>444</v>
      </c>
      <c r="E265" s="362" t="s">
        <v>899</v>
      </c>
      <c r="F265" s="363" t="s">
        <v>900</v>
      </c>
      <c r="G265" s="362" t="s">
        <v>1329</v>
      </c>
      <c r="H265" s="362" t="s">
        <v>1330</v>
      </c>
      <c r="I265" s="364">
        <v>160863.54779124958</v>
      </c>
      <c r="J265" s="364">
        <v>9</v>
      </c>
      <c r="K265" s="365">
        <v>1447771.9301212463</v>
      </c>
    </row>
    <row r="266" spans="1:11" ht="14.4" customHeight="1" x14ac:dyDescent="0.3">
      <c r="A266" s="360" t="s">
        <v>437</v>
      </c>
      <c r="B266" s="361" t="s">
        <v>439</v>
      </c>
      <c r="C266" s="362" t="s">
        <v>443</v>
      </c>
      <c r="D266" s="363" t="s">
        <v>444</v>
      </c>
      <c r="E266" s="362" t="s">
        <v>899</v>
      </c>
      <c r="F266" s="363" t="s">
        <v>900</v>
      </c>
      <c r="G266" s="362" t="s">
        <v>1331</v>
      </c>
      <c r="H266" s="362" t="s">
        <v>1332</v>
      </c>
      <c r="I266" s="364">
        <v>2227.61</v>
      </c>
      <c r="J266" s="364">
        <v>2</v>
      </c>
      <c r="K266" s="365">
        <v>4455.22</v>
      </c>
    </row>
    <row r="267" spans="1:11" ht="14.4" customHeight="1" x14ac:dyDescent="0.3">
      <c r="A267" s="360" t="s">
        <v>437</v>
      </c>
      <c r="B267" s="361" t="s">
        <v>439</v>
      </c>
      <c r="C267" s="362" t="s">
        <v>443</v>
      </c>
      <c r="D267" s="363" t="s">
        <v>444</v>
      </c>
      <c r="E267" s="362" t="s">
        <v>899</v>
      </c>
      <c r="F267" s="363" t="s">
        <v>900</v>
      </c>
      <c r="G267" s="362" t="s">
        <v>1333</v>
      </c>
      <c r="H267" s="362" t="s">
        <v>1334</v>
      </c>
      <c r="I267" s="364">
        <v>14979.166666666666</v>
      </c>
      <c r="J267" s="364">
        <v>47.790500000000002</v>
      </c>
      <c r="K267" s="365">
        <v>723014.625</v>
      </c>
    </row>
    <row r="268" spans="1:11" ht="14.4" customHeight="1" x14ac:dyDescent="0.3">
      <c r="A268" s="360" t="s">
        <v>437</v>
      </c>
      <c r="B268" s="361" t="s">
        <v>439</v>
      </c>
      <c r="C268" s="362" t="s">
        <v>443</v>
      </c>
      <c r="D268" s="363" t="s">
        <v>444</v>
      </c>
      <c r="E268" s="362" t="s">
        <v>899</v>
      </c>
      <c r="F268" s="363" t="s">
        <v>900</v>
      </c>
      <c r="G268" s="362" t="s">
        <v>1335</v>
      </c>
      <c r="H268" s="362" t="s">
        <v>1336</v>
      </c>
      <c r="I268" s="364">
        <v>10.890000006533381</v>
      </c>
      <c r="J268" s="364">
        <v>2070</v>
      </c>
      <c r="K268" s="365">
        <v>22542.300019600138</v>
      </c>
    </row>
    <row r="269" spans="1:11" ht="14.4" customHeight="1" x14ac:dyDescent="0.3">
      <c r="A269" s="360" t="s">
        <v>437</v>
      </c>
      <c r="B269" s="361" t="s">
        <v>439</v>
      </c>
      <c r="C269" s="362" t="s">
        <v>443</v>
      </c>
      <c r="D269" s="363" t="s">
        <v>444</v>
      </c>
      <c r="E269" s="362" t="s">
        <v>899</v>
      </c>
      <c r="F269" s="363" t="s">
        <v>900</v>
      </c>
      <c r="G269" s="362" t="s">
        <v>1337</v>
      </c>
      <c r="H269" s="362" t="s">
        <v>1338</v>
      </c>
      <c r="I269" s="364">
        <v>3285.15</v>
      </c>
      <c r="J269" s="364">
        <v>4</v>
      </c>
      <c r="K269" s="365">
        <v>13140.6</v>
      </c>
    </row>
    <row r="270" spans="1:11" ht="14.4" customHeight="1" x14ac:dyDescent="0.3">
      <c r="A270" s="360" t="s">
        <v>437</v>
      </c>
      <c r="B270" s="361" t="s">
        <v>439</v>
      </c>
      <c r="C270" s="362" t="s">
        <v>443</v>
      </c>
      <c r="D270" s="363" t="s">
        <v>444</v>
      </c>
      <c r="E270" s="362" t="s">
        <v>899</v>
      </c>
      <c r="F270" s="363" t="s">
        <v>900</v>
      </c>
      <c r="G270" s="362" t="s">
        <v>1339</v>
      </c>
      <c r="H270" s="362" t="s">
        <v>1340</v>
      </c>
      <c r="I270" s="364">
        <v>2141.6999999999998</v>
      </c>
      <c r="J270" s="364">
        <v>1</v>
      </c>
      <c r="K270" s="365">
        <v>2141.6999999999998</v>
      </c>
    </row>
    <row r="271" spans="1:11" ht="14.4" customHeight="1" x14ac:dyDescent="0.3">
      <c r="A271" s="360" t="s">
        <v>437</v>
      </c>
      <c r="B271" s="361" t="s">
        <v>439</v>
      </c>
      <c r="C271" s="362" t="s">
        <v>443</v>
      </c>
      <c r="D271" s="363" t="s">
        <v>444</v>
      </c>
      <c r="E271" s="362" t="s">
        <v>899</v>
      </c>
      <c r="F271" s="363" t="s">
        <v>900</v>
      </c>
      <c r="G271" s="362" t="s">
        <v>1341</v>
      </c>
      <c r="H271" s="362" t="s">
        <v>1342</v>
      </c>
      <c r="I271" s="364">
        <v>1610.51</v>
      </c>
      <c r="J271" s="364">
        <v>1</v>
      </c>
      <c r="K271" s="365">
        <v>1610.51</v>
      </c>
    </row>
    <row r="272" spans="1:11" ht="14.4" customHeight="1" x14ac:dyDescent="0.3">
      <c r="A272" s="360" t="s">
        <v>437</v>
      </c>
      <c r="B272" s="361" t="s">
        <v>439</v>
      </c>
      <c r="C272" s="362" t="s">
        <v>443</v>
      </c>
      <c r="D272" s="363" t="s">
        <v>444</v>
      </c>
      <c r="E272" s="362" t="s">
        <v>899</v>
      </c>
      <c r="F272" s="363" t="s">
        <v>900</v>
      </c>
      <c r="G272" s="362" t="s">
        <v>1343</v>
      </c>
      <c r="H272" s="362" t="s">
        <v>1344</v>
      </c>
      <c r="I272" s="364">
        <v>17.544999726904802</v>
      </c>
      <c r="J272" s="364">
        <v>200</v>
      </c>
      <c r="K272" s="365">
        <v>3508.9999726904803</v>
      </c>
    </row>
    <row r="273" spans="1:11" ht="14.4" customHeight="1" x14ac:dyDescent="0.3">
      <c r="A273" s="360" t="s">
        <v>437</v>
      </c>
      <c r="B273" s="361" t="s">
        <v>439</v>
      </c>
      <c r="C273" s="362" t="s">
        <v>443</v>
      </c>
      <c r="D273" s="363" t="s">
        <v>444</v>
      </c>
      <c r="E273" s="362" t="s">
        <v>899</v>
      </c>
      <c r="F273" s="363" t="s">
        <v>900</v>
      </c>
      <c r="G273" s="362" t="s">
        <v>1345</v>
      </c>
      <c r="H273" s="362" t="s">
        <v>1346</v>
      </c>
      <c r="I273" s="364">
        <v>305.37</v>
      </c>
      <c r="J273" s="364">
        <v>1</v>
      </c>
      <c r="K273" s="365">
        <v>315.81000000000006</v>
      </c>
    </row>
    <row r="274" spans="1:11" ht="14.4" customHeight="1" x14ac:dyDescent="0.3">
      <c r="A274" s="360" t="s">
        <v>437</v>
      </c>
      <c r="B274" s="361" t="s">
        <v>439</v>
      </c>
      <c r="C274" s="362" t="s">
        <v>443</v>
      </c>
      <c r="D274" s="363" t="s">
        <v>444</v>
      </c>
      <c r="E274" s="362" t="s">
        <v>899</v>
      </c>
      <c r="F274" s="363" t="s">
        <v>900</v>
      </c>
      <c r="G274" s="362" t="s">
        <v>1347</v>
      </c>
      <c r="H274" s="362" t="s">
        <v>1348</v>
      </c>
      <c r="I274" s="364">
        <v>3855.2634887020904</v>
      </c>
      <c r="J274" s="364">
        <v>3</v>
      </c>
      <c r="K274" s="365">
        <v>11565.790466106271</v>
      </c>
    </row>
    <row r="275" spans="1:11" ht="14.4" customHeight="1" x14ac:dyDescent="0.3">
      <c r="A275" s="360" t="s">
        <v>437</v>
      </c>
      <c r="B275" s="361" t="s">
        <v>439</v>
      </c>
      <c r="C275" s="362" t="s">
        <v>443</v>
      </c>
      <c r="D275" s="363" t="s">
        <v>444</v>
      </c>
      <c r="E275" s="362" t="s">
        <v>899</v>
      </c>
      <c r="F275" s="363" t="s">
        <v>900</v>
      </c>
      <c r="G275" s="362" t="s">
        <v>1349</v>
      </c>
      <c r="H275" s="362" t="s">
        <v>1350</v>
      </c>
      <c r="I275" s="364">
        <v>4393.4449999999997</v>
      </c>
      <c r="J275" s="364">
        <v>3</v>
      </c>
      <c r="K275" s="365">
        <v>13102.579999999998</v>
      </c>
    </row>
    <row r="276" spans="1:11" ht="14.4" customHeight="1" x14ac:dyDescent="0.3">
      <c r="A276" s="360" t="s">
        <v>437</v>
      </c>
      <c r="B276" s="361" t="s">
        <v>439</v>
      </c>
      <c r="C276" s="362" t="s">
        <v>443</v>
      </c>
      <c r="D276" s="363" t="s">
        <v>444</v>
      </c>
      <c r="E276" s="362" t="s">
        <v>899</v>
      </c>
      <c r="F276" s="363" t="s">
        <v>900</v>
      </c>
      <c r="G276" s="362" t="s">
        <v>1351</v>
      </c>
      <c r="H276" s="362" t="s">
        <v>1352</v>
      </c>
      <c r="I276" s="364">
        <v>9.0750000054444833</v>
      </c>
      <c r="J276" s="364">
        <v>3000</v>
      </c>
      <c r="K276" s="365">
        <v>27225.000005444483</v>
      </c>
    </row>
    <row r="277" spans="1:11" ht="14.4" customHeight="1" x14ac:dyDescent="0.3">
      <c r="A277" s="360" t="s">
        <v>437</v>
      </c>
      <c r="B277" s="361" t="s">
        <v>439</v>
      </c>
      <c r="C277" s="362" t="s">
        <v>443</v>
      </c>
      <c r="D277" s="363" t="s">
        <v>444</v>
      </c>
      <c r="E277" s="362" t="s">
        <v>899</v>
      </c>
      <c r="F277" s="363" t="s">
        <v>900</v>
      </c>
      <c r="G277" s="362" t="s">
        <v>1353</v>
      </c>
      <c r="H277" s="362" t="s">
        <v>1354</v>
      </c>
      <c r="I277" s="364">
        <v>1512.4883071143229</v>
      </c>
      <c r="J277" s="364">
        <v>77</v>
      </c>
      <c r="K277" s="365">
        <v>115682.19513966709</v>
      </c>
    </row>
    <row r="278" spans="1:11" ht="14.4" customHeight="1" x14ac:dyDescent="0.3">
      <c r="A278" s="360" t="s">
        <v>437</v>
      </c>
      <c r="B278" s="361" t="s">
        <v>439</v>
      </c>
      <c r="C278" s="362" t="s">
        <v>443</v>
      </c>
      <c r="D278" s="363" t="s">
        <v>444</v>
      </c>
      <c r="E278" s="362" t="s">
        <v>899</v>
      </c>
      <c r="F278" s="363" t="s">
        <v>900</v>
      </c>
      <c r="G278" s="362" t="s">
        <v>1355</v>
      </c>
      <c r="H278" s="362" t="s">
        <v>1356</v>
      </c>
      <c r="I278" s="364">
        <v>455.05354448418495</v>
      </c>
      <c r="J278" s="364">
        <v>160</v>
      </c>
      <c r="K278" s="365">
        <v>72391.135398105107</v>
      </c>
    </row>
    <row r="279" spans="1:11" ht="14.4" customHeight="1" x14ac:dyDescent="0.3">
      <c r="A279" s="360" t="s">
        <v>437</v>
      </c>
      <c r="B279" s="361" t="s">
        <v>439</v>
      </c>
      <c r="C279" s="362" t="s">
        <v>443</v>
      </c>
      <c r="D279" s="363" t="s">
        <v>444</v>
      </c>
      <c r="E279" s="362" t="s">
        <v>899</v>
      </c>
      <c r="F279" s="363" t="s">
        <v>900</v>
      </c>
      <c r="G279" s="362" t="s">
        <v>1103</v>
      </c>
      <c r="H279" s="362" t="s">
        <v>1104</v>
      </c>
      <c r="I279" s="364">
        <v>8833.9114036646642</v>
      </c>
      <c r="J279" s="364">
        <v>10</v>
      </c>
      <c r="K279" s="365">
        <v>89631.20399198278</v>
      </c>
    </row>
    <row r="280" spans="1:11" ht="14.4" customHeight="1" x14ac:dyDescent="0.3">
      <c r="A280" s="360" t="s">
        <v>437</v>
      </c>
      <c r="B280" s="361" t="s">
        <v>439</v>
      </c>
      <c r="C280" s="362" t="s">
        <v>443</v>
      </c>
      <c r="D280" s="363" t="s">
        <v>444</v>
      </c>
      <c r="E280" s="362" t="s">
        <v>899</v>
      </c>
      <c r="F280" s="363" t="s">
        <v>900</v>
      </c>
      <c r="G280" s="362" t="s">
        <v>1357</v>
      </c>
      <c r="H280" s="362" t="s">
        <v>1358</v>
      </c>
      <c r="I280" s="364">
        <v>1863.4</v>
      </c>
      <c r="J280" s="364">
        <v>6</v>
      </c>
      <c r="K280" s="365">
        <v>11180.400000000001</v>
      </c>
    </row>
    <row r="281" spans="1:11" ht="14.4" customHeight="1" x14ac:dyDescent="0.3">
      <c r="A281" s="360" t="s">
        <v>437</v>
      </c>
      <c r="B281" s="361" t="s">
        <v>439</v>
      </c>
      <c r="C281" s="362" t="s">
        <v>443</v>
      </c>
      <c r="D281" s="363" t="s">
        <v>444</v>
      </c>
      <c r="E281" s="362" t="s">
        <v>899</v>
      </c>
      <c r="F281" s="363" t="s">
        <v>900</v>
      </c>
      <c r="G281" s="362" t="s">
        <v>1359</v>
      </c>
      <c r="H281" s="362" t="s">
        <v>1360</v>
      </c>
      <c r="I281" s="364">
        <v>6330.8414545454543</v>
      </c>
      <c r="J281" s="364">
        <v>15</v>
      </c>
      <c r="K281" s="365">
        <v>39988.079999999994</v>
      </c>
    </row>
    <row r="282" spans="1:11" ht="14.4" customHeight="1" x14ac:dyDescent="0.3">
      <c r="A282" s="360" t="s">
        <v>437</v>
      </c>
      <c r="B282" s="361" t="s">
        <v>439</v>
      </c>
      <c r="C282" s="362" t="s">
        <v>443</v>
      </c>
      <c r="D282" s="363" t="s">
        <v>444</v>
      </c>
      <c r="E282" s="362" t="s">
        <v>899</v>
      </c>
      <c r="F282" s="363" t="s">
        <v>900</v>
      </c>
      <c r="G282" s="362" t="s">
        <v>1361</v>
      </c>
      <c r="H282" s="362" t="s">
        <v>1362</v>
      </c>
      <c r="I282" s="364">
        <v>2251.4399820028302</v>
      </c>
      <c r="J282" s="364">
        <v>2</v>
      </c>
      <c r="K282" s="365">
        <v>4502.8799640056604</v>
      </c>
    </row>
    <row r="283" spans="1:11" ht="14.4" customHeight="1" x14ac:dyDescent="0.3">
      <c r="A283" s="360" t="s">
        <v>437</v>
      </c>
      <c r="B283" s="361" t="s">
        <v>439</v>
      </c>
      <c r="C283" s="362" t="s">
        <v>443</v>
      </c>
      <c r="D283" s="363" t="s">
        <v>444</v>
      </c>
      <c r="E283" s="362" t="s">
        <v>899</v>
      </c>
      <c r="F283" s="363" t="s">
        <v>900</v>
      </c>
      <c r="G283" s="362" t="s">
        <v>1363</v>
      </c>
      <c r="H283" s="362" t="s">
        <v>1364</v>
      </c>
      <c r="I283" s="364">
        <v>4099.4799433267599</v>
      </c>
      <c r="J283" s="364">
        <v>1</v>
      </c>
      <c r="K283" s="365">
        <v>4099.4799433267599</v>
      </c>
    </row>
    <row r="284" spans="1:11" ht="14.4" customHeight="1" x14ac:dyDescent="0.3">
      <c r="A284" s="360" t="s">
        <v>437</v>
      </c>
      <c r="B284" s="361" t="s">
        <v>439</v>
      </c>
      <c r="C284" s="362" t="s">
        <v>443</v>
      </c>
      <c r="D284" s="363" t="s">
        <v>444</v>
      </c>
      <c r="E284" s="362" t="s">
        <v>899</v>
      </c>
      <c r="F284" s="363" t="s">
        <v>900</v>
      </c>
      <c r="G284" s="362" t="s">
        <v>1365</v>
      </c>
      <c r="H284" s="362" t="s">
        <v>1366</v>
      </c>
      <c r="I284" s="364">
        <v>4016.37499267578</v>
      </c>
      <c r="J284" s="364">
        <v>2</v>
      </c>
      <c r="K284" s="365">
        <v>8032.7499853515601</v>
      </c>
    </row>
    <row r="285" spans="1:11" ht="14.4" customHeight="1" x14ac:dyDescent="0.3">
      <c r="A285" s="360" t="s">
        <v>437</v>
      </c>
      <c r="B285" s="361" t="s">
        <v>439</v>
      </c>
      <c r="C285" s="362" t="s">
        <v>443</v>
      </c>
      <c r="D285" s="363" t="s">
        <v>444</v>
      </c>
      <c r="E285" s="362" t="s">
        <v>899</v>
      </c>
      <c r="F285" s="363" t="s">
        <v>900</v>
      </c>
      <c r="G285" s="362" t="s">
        <v>1367</v>
      </c>
      <c r="H285" s="362" t="s">
        <v>1368</v>
      </c>
      <c r="I285" s="364">
        <v>2904</v>
      </c>
      <c r="J285" s="364">
        <v>4</v>
      </c>
      <c r="K285" s="365">
        <v>11616</v>
      </c>
    </row>
    <row r="286" spans="1:11" ht="14.4" customHeight="1" x14ac:dyDescent="0.3">
      <c r="A286" s="360" t="s">
        <v>437</v>
      </c>
      <c r="B286" s="361" t="s">
        <v>439</v>
      </c>
      <c r="C286" s="362" t="s">
        <v>443</v>
      </c>
      <c r="D286" s="363" t="s">
        <v>444</v>
      </c>
      <c r="E286" s="362" t="s">
        <v>899</v>
      </c>
      <c r="F286" s="363" t="s">
        <v>900</v>
      </c>
      <c r="G286" s="362" t="s">
        <v>1369</v>
      </c>
      <c r="H286" s="362" t="s">
        <v>1370</v>
      </c>
      <c r="I286" s="364">
        <v>919.980952380948</v>
      </c>
      <c r="J286" s="364">
        <v>1</v>
      </c>
      <c r="K286" s="365">
        <v>919.980952380948</v>
      </c>
    </row>
    <row r="287" spans="1:11" ht="14.4" customHeight="1" x14ac:dyDescent="0.3">
      <c r="A287" s="360" t="s">
        <v>437</v>
      </c>
      <c r="B287" s="361" t="s">
        <v>439</v>
      </c>
      <c r="C287" s="362" t="s">
        <v>443</v>
      </c>
      <c r="D287" s="363" t="s">
        <v>444</v>
      </c>
      <c r="E287" s="362" t="s">
        <v>899</v>
      </c>
      <c r="F287" s="363" t="s">
        <v>900</v>
      </c>
      <c r="G287" s="362" t="s">
        <v>1371</v>
      </c>
      <c r="H287" s="362" t="s">
        <v>1372</v>
      </c>
      <c r="I287" s="364">
        <v>919.980952380948</v>
      </c>
      <c r="J287" s="364">
        <v>1</v>
      </c>
      <c r="K287" s="365">
        <v>919.980952380948</v>
      </c>
    </row>
    <row r="288" spans="1:11" ht="14.4" customHeight="1" x14ac:dyDescent="0.3">
      <c r="A288" s="360" t="s">
        <v>437</v>
      </c>
      <c r="B288" s="361" t="s">
        <v>439</v>
      </c>
      <c r="C288" s="362" t="s">
        <v>443</v>
      </c>
      <c r="D288" s="363" t="s">
        <v>444</v>
      </c>
      <c r="E288" s="362" t="s">
        <v>899</v>
      </c>
      <c r="F288" s="363" t="s">
        <v>900</v>
      </c>
      <c r="G288" s="362" t="s">
        <v>1373</v>
      </c>
      <c r="H288" s="362" t="s">
        <v>1374</v>
      </c>
      <c r="I288" s="364">
        <v>919.980952380948</v>
      </c>
      <c r="J288" s="364">
        <v>1</v>
      </c>
      <c r="K288" s="365">
        <v>919.980952380948</v>
      </c>
    </row>
    <row r="289" spans="1:11" ht="14.4" customHeight="1" x14ac:dyDescent="0.3">
      <c r="A289" s="360" t="s">
        <v>437</v>
      </c>
      <c r="B289" s="361" t="s">
        <v>439</v>
      </c>
      <c r="C289" s="362" t="s">
        <v>443</v>
      </c>
      <c r="D289" s="363" t="s">
        <v>444</v>
      </c>
      <c r="E289" s="362" t="s">
        <v>899</v>
      </c>
      <c r="F289" s="363" t="s">
        <v>900</v>
      </c>
      <c r="G289" s="362" t="s">
        <v>1375</v>
      </c>
      <c r="H289" s="362" t="s">
        <v>1376</v>
      </c>
      <c r="I289" s="364">
        <v>919.980952380948</v>
      </c>
      <c r="J289" s="364">
        <v>1</v>
      </c>
      <c r="K289" s="365">
        <v>919.980952380948</v>
      </c>
    </row>
    <row r="290" spans="1:11" ht="14.4" customHeight="1" x14ac:dyDescent="0.3">
      <c r="A290" s="360" t="s">
        <v>437</v>
      </c>
      <c r="B290" s="361" t="s">
        <v>439</v>
      </c>
      <c r="C290" s="362" t="s">
        <v>443</v>
      </c>
      <c r="D290" s="363" t="s">
        <v>444</v>
      </c>
      <c r="E290" s="362" t="s">
        <v>899</v>
      </c>
      <c r="F290" s="363" t="s">
        <v>900</v>
      </c>
      <c r="G290" s="362" t="s">
        <v>1377</v>
      </c>
      <c r="H290" s="362" t="s">
        <v>1378</v>
      </c>
      <c r="I290" s="364">
        <v>919.980952380948</v>
      </c>
      <c r="J290" s="364">
        <v>1</v>
      </c>
      <c r="K290" s="365">
        <v>919.980952380948</v>
      </c>
    </row>
    <row r="291" spans="1:11" ht="14.4" customHeight="1" x14ac:dyDescent="0.3">
      <c r="A291" s="360" t="s">
        <v>437</v>
      </c>
      <c r="B291" s="361" t="s">
        <v>439</v>
      </c>
      <c r="C291" s="362" t="s">
        <v>443</v>
      </c>
      <c r="D291" s="363" t="s">
        <v>444</v>
      </c>
      <c r="E291" s="362" t="s">
        <v>899</v>
      </c>
      <c r="F291" s="363" t="s">
        <v>900</v>
      </c>
      <c r="G291" s="362" t="s">
        <v>1379</v>
      </c>
      <c r="H291" s="362" t="s">
        <v>1380</v>
      </c>
      <c r="I291" s="364">
        <v>12.58400001509936</v>
      </c>
      <c r="J291" s="364">
        <v>390</v>
      </c>
      <c r="K291" s="365">
        <v>4907.760002264904</v>
      </c>
    </row>
    <row r="292" spans="1:11" ht="14.4" customHeight="1" x14ac:dyDescent="0.3">
      <c r="A292" s="360" t="s">
        <v>437</v>
      </c>
      <c r="B292" s="361" t="s">
        <v>439</v>
      </c>
      <c r="C292" s="362" t="s">
        <v>443</v>
      </c>
      <c r="D292" s="363" t="s">
        <v>444</v>
      </c>
      <c r="E292" s="362" t="s">
        <v>899</v>
      </c>
      <c r="F292" s="363" t="s">
        <v>900</v>
      </c>
      <c r="G292" s="362" t="s">
        <v>1381</v>
      </c>
      <c r="H292" s="362" t="s">
        <v>1382</v>
      </c>
      <c r="I292" s="364">
        <v>14217.5</v>
      </c>
      <c r="J292" s="364">
        <v>26</v>
      </c>
      <c r="K292" s="365">
        <v>369655</v>
      </c>
    </row>
    <row r="293" spans="1:11" ht="14.4" customHeight="1" x14ac:dyDescent="0.3">
      <c r="A293" s="360" t="s">
        <v>437</v>
      </c>
      <c r="B293" s="361" t="s">
        <v>439</v>
      </c>
      <c r="C293" s="362" t="s">
        <v>443</v>
      </c>
      <c r="D293" s="363" t="s">
        <v>444</v>
      </c>
      <c r="E293" s="362" t="s">
        <v>899</v>
      </c>
      <c r="F293" s="363" t="s">
        <v>900</v>
      </c>
      <c r="G293" s="362" t="s">
        <v>1383</v>
      </c>
      <c r="H293" s="362" t="s">
        <v>1384</v>
      </c>
      <c r="I293" s="364">
        <v>2227.61</v>
      </c>
      <c r="J293" s="364">
        <v>3</v>
      </c>
      <c r="K293" s="365">
        <v>6682.83</v>
      </c>
    </row>
    <row r="294" spans="1:11" ht="14.4" customHeight="1" x14ac:dyDescent="0.3">
      <c r="A294" s="360" t="s">
        <v>437</v>
      </c>
      <c r="B294" s="361" t="s">
        <v>439</v>
      </c>
      <c r="C294" s="362" t="s">
        <v>443</v>
      </c>
      <c r="D294" s="363" t="s">
        <v>444</v>
      </c>
      <c r="E294" s="362" t="s">
        <v>899</v>
      </c>
      <c r="F294" s="363" t="s">
        <v>900</v>
      </c>
      <c r="G294" s="362" t="s">
        <v>1385</v>
      </c>
      <c r="H294" s="362" t="s">
        <v>1386</v>
      </c>
      <c r="I294" s="364">
        <v>3712.28</v>
      </c>
      <c r="J294" s="364">
        <v>2</v>
      </c>
      <c r="K294" s="365">
        <v>7424.56</v>
      </c>
    </row>
    <row r="295" spans="1:11" ht="14.4" customHeight="1" x14ac:dyDescent="0.3">
      <c r="A295" s="360" t="s">
        <v>437</v>
      </c>
      <c r="B295" s="361" t="s">
        <v>439</v>
      </c>
      <c r="C295" s="362" t="s">
        <v>443</v>
      </c>
      <c r="D295" s="363" t="s">
        <v>444</v>
      </c>
      <c r="E295" s="362" t="s">
        <v>899</v>
      </c>
      <c r="F295" s="363" t="s">
        <v>900</v>
      </c>
      <c r="G295" s="362" t="s">
        <v>1387</v>
      </c>
      <c r="H295" s="362" t="s">
        <v>1388</v>
      </c>
      <c r="I295" s="364">
        <v>3010.94208576866</v>
      </c>
      <c r="J295" s="364">
        <v>1</v>
      </c>
      <c r="K295" s="365">
        <v>3010.94208576866</v>
      </c>
    </row>
    <row r="296" spans="1:11" ht="14.4" customHeight="1" x14ac:dyDescent="0.3">
      <c r="A296" s="360" t="s">
        <v>437</v>
      </c>
      <c r="B296" s="361" t="s">
        <v>439</v>
      </c>
      <c r="C296" s="362" t="s">
        <v>443</v>
      </c>
      <c r="D296" s="363" t="s">
        <v>444</v>
      </c>
      <c r="E296" s="362" t="s">
        <v>899</v>
      </c>
      <c r="F296" s="363" t="s">
        <v>900</v>
      </c>
      <c r="G296" s="362" t="s">
        <v>1389</v>
      </c>
      <c r="H296" s="362" t="s">
        <v>1390</v>
      </c>
      <c r="I296" s="364">
        <v>2627.47304654341</v>
      </c>
      <c r="J296" s="364">
        <v>1</v>
      </c>
      <c r="K296" s="365">
        <v>2627.47304654341</v>
      </c>
    </row>
    <row r="297" spans="1:11" ht="14.4" customHeight="1" x14ac:dyDescent="0.3">
      <c r="A297" s="360" t="s">
        <v>437</v>
      </c>
      <c r="B297" s="361" t="s">
        <v>439</v>
      </c>
      <c r="C297" s="362" t="s">
        <v>443</v>
      </c>
      <c r="D297" s="363" t="s">
        <v>444</v>
      </c>
      <c r="E297" s="362" t="s">
        <v>899</v>
      </c>
      <c r="F297" s="363" t="s">
        <v>900</v>
      </c>
      <c r="G297" s="362" t="s">
        <v>1391</v>
      </c>
      <c r="H297" s="362" t="s">
        <v>1392</v>
      </c>
      <c r="I297" s="364">
        <v>2990.59850411056</v>
      </c>
      <c r="J297" s="364">
        <v>1</v>
      </c>
      <c r="K297" s="365">
        <v>2990.59850411056</v>
      </c>
    </row>
    <row r="298" spans="1:11" ht="14.4" customHeight="1" x14ac:dyDescent="0.3">
      <c r="A298" s="360" t="s">
        <v>437</v>
      </c>
      <c r="B298" s="361" t="s">
        <v>439</v>
      </c>
      <c r="C298" s="362" t="s">
        <v>443</v>
      </c>
      <c r="D298" s="363" t="s">
        <v>444</v>
      </c>
      <c r="E298" s="362" t="s">
        <v>899</v>
      </c>
      <c r="F298" s="363" t="s">
        <v>900</v>
      </c>
      <c r="G298" s="362" t="s">
        <v>1393</v>
      </c>
      <c r="H298" s="362" t="s">
        <v>1394</v>
      </c>
      <c r="I298" s="364">
        <v>1511.1060655030301</v>
      </c>
      <c r="J298" s="364">
        <v>1</v>
      </c>
      <c r="K298" s="365">
        <v>1511.1060655030301</v>
      </c>
    </row>
    <row r="299" spans="1:11" ht="14.4" customHeight="1" x14ac:dyDescent="0.3">
      <c r="A299" s="360" t="s">
        <v>437</v>
      </c>
      <c r="B299" s="361" t="s">
        <v>439</v>
      </c>
      <c r="C299" s="362" t="s">
        <v>443</v>
      </c>
      <c r="D299" s="363" t="s">
        <v>444</v>
      </c>
      <c r="E299" s="362" t="s">
        <v>899</v>
      </c>
      <c r="F299" s="363" t="s">
        <v>900</v>
      </c>
      <c r="G299" s="362" t="s">
        <v>1395</v>
      </c>
      <c r="H299" s="362" t="s">
        <v>1396</v>
      </c>
      <c r="I299" s="364">
        <v>1511.1060655030301</v>
      </c>
      <c r="J299" s="364">
        <v>1</v>
      </c>
      <c r="K299" s="365">
        <v>1511.1060655030301</v>
      </c>
    </row>
    <row r="300" spans="1:11" ht="14.4" customHeight="1" x14ac:dyDescent="0.3">
      <c r="A300" s="360" t="s">
        <v>437</v>
      </c>
      <c r="B300" s="361" t="s">
        <v>439</v>
      </c>
      <c r="C300" s="362" t="s">
        <v>443</v>
      </c>
      <c r="D300" s="363" t="s">
        <v>444</v>
      </c>
      <c r="E300" s="362" t="s">
        <v>899</v>
      </c>
      <c r="F300" s="363" t="s">
        <v>900</v>
      </c>
      <c r="G300" s="362" t="s">
        <v>1397</v>
      </c>
      <c r="H300" s="362" t="s">
        <v>1398</v>
      </c>
      <c r="I300" s="364">
        <v>3550.6392520856898</v>
      </c>
      <c r="J300" s="364">
        <v>2</v>
      </c>
      <c r="K300" s="365">
        <v>7101.2785041713796</v>
      </c>
    </row>
    <row r="301" spans="1:11" ht="14.4" customHeight="1" x14ac:dyDescent="0.3">
      <c r="A301" s="360" t="s">
        <v>437</v>
      </c>
      <c r="B301" s="361" t="s">
        <v>439</v>
      </c>
      <c r="C301" s="362" t="s">
        <v>443</v>
      </c>
      <c r="D301" s="363" t="s">
        <v>444</v>
      </c>
      <c r="E301" s="362" t="s">
        <v>899</v>
      </c>
      <c r="F301" s="363" t="s">
        <v>900</v>
      </c>
      <c r="G301" s="362" t="s">
        <v>1399</v>
      </c>
      <c r="H301" s="362" t="s">
        <v>1400</v>
      </c>
      <c r="I301" s="364">
        <v>3934.1600698601001</v>
      </c>
      <c r="J301" s="364">
        <v>1</v>
      </c>
      <c r="K301" s="365">
        <v>3934.1600698601001</v>
      </c>
    </row>
    <row r="302" spans="1:11" ht="14.4" customHeight="1" thickBot="1" x14ac:dyDescent="0.35">
      <c r="A302" s="366" t="s">
        <v>437</v>
      </c>
      <c r="B302" s="367" t="s">
        <v>439</v>
      </c>
      <c r="C302" s="368" t="s">
        <v>443</v>
      </c>
      <c r="D302" s="369" t="s">
        <v>444</v>
      </c>
      <c r="E302" s="368" t="s">
        <v>899</v>
      </c>
      <c r="F302" s="369" t="s">
        <v>900</v>
      </c>
      <c r="G302" s="368" t="s">
        <v>1401</v>
      </c>
      <c r="H302" s="368" t="s">
        <v>1402</v>
      </c>
      <c r="I302" s="370">
        <v>1869.9015448949101</v>
      </c>
      <c r="J302" s="370">
        <v>2</v>
      </c>
      <c r="K302" s="371">
        <v>3739.8030897898202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5.4414062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9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4.4" customHeight="1" thickBot="1" x14ac:dyDescent="0.35">
      <c r="A3" s="226" t="s">
        <v>153</v>
      </c>
      <c r="B3" s="227">
        <f>SUBTOTAL(9,B6:B1048576)</f>
        <v>14355673</v>
      </c>
      <c r="C3" s="228">
        <f t="shared" ref="C3:R3" si="0">SUBTOTAL(9,C6:C1048576)</f>
        <v>2</v>
      </c>
      <c r="D3" s="228">
        <f t="shared" si="0"/>
        <v>14174628</v>
      </c>
      <c r="E3" s="228">
        <f t="shared" si="0"/>
        <v>1.9899931268492761</v>
      </c>
      <c r="F3" s="228">
        <f t="shared" si="0"/>
        <v>12821561</v>
      </c>
      <c r="G3" s="230">
        <f>IF(B3&lt;&gt;0,F3/B3,"")</f>
        <v>0.89313548727391601</v>
      </c>
      <c r="H3" s="231">
        <f t="shared" si="0"/>
        <v>450892</v>
      </c>
      <c r="I3" s="228">
        <f t="shared" si="0"/>
        <v>1</v>
      </c>
      <c r="J3" s="228">
        <f t="shared" si="0"/>
        <v>543914.30000000016</v>
      </c>
      <c r="K3" s="228">
        <f t="shared" si="0"/>
        <v>1.206307275356405</v>
      </c>
      <c r="L3" s="228">
        <f t="shared" si="0"/>
        <v>424808.79</v>
      </c>
      <c r="M3" s="229">
        <f>IF(H3&lt;&gt;0,L3/H3,"")</f>
        <v>0.94215197874435563</v>
      </c>
      <c r="N3" s="227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120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1403</v>
      </c>
      <c r="B6" s="440">
        <v>838780</v>
      </c>
      <c r="C6" s="355">
        <v>1</v>
      </c>
      <c r="D6" s="440">
        <v>841809</v>
      </c>
      <c r="E6" s="355">
        <v>1.0036111972150028</v>
      </c>
      <c r="F6" s="440">
        <v>983875</v>
      </c>
      <c r="G6" s="377">
        <v>1.17298338062424</v>
      </c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thickBot="1" x14ac:dyDescent="0.35">
      <c r="A7" s="442" t="s">
        <v>1404</v>
      </c>
      <c r="B7" s="441">
        <v>13516893</v>
      </c>
      <c r="C7" s="367">
        <v>1</v>
      </c>
      <c r="D7" s="441">
        <v>13332819</v>
      </c>
      <c r="E7" s="367">
        <v>0.98638192963427318</v>
      </c>
      <c r="F7" s="441">
        <v>11837686</v>
      </c>
      <c r="G7" s="378">
        <v>0.8757697497494431</v>
      </c>
      <c r="H7" s="441">
        <v>450892</v>
      </c>
      <c r="I7" s="367">
        <v>1</v>
      </c>
      <c r="J7" s="441">
        <v>543914.30000000016</v>
      </c>
      <c r="K7" s="367">
        <v>1.206307275356405</v>
      </c>
      <c r="L7" s="441">
        <v>424808.79</v>
      </c>
      <c r="M7" s="378">
        <v>0.94215197874435563</v>
      </c>
      <c r="N7" s="441"/>
      <c r="O7" s="367"/>
      <c r="P7" s="441"/>
      <c r="Q7" s="367"/>
      <c r="R7" s="441"/>
      <c r="S7" s="41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36" t="s">
        <v>150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14.4" customHeight="1" thickBot="1" x14ac:dyDescent="0.4">
      <c r="A2" s="313" t="s">
        <v>192</v>
      </c>
      <c r="B2" s="106"/>
      <c r="C2" s="106"/>
      <c r="D2" s="106"/>
      <c r="E2" s="163"/>
      <c r="F2" s="163"/>
      <c r="G2" s="106"/>
      <c r="H2" s="106"/>
      <c r="I2" s="163"/>
      <c r="J2" s="163"/>
      <c r="K2" s="106"/>
      <c r="L2" s="106"/>
      <c r="M2" s="163"/>
      <c r="N2" s="163"/>
      <c r="O2" s="167"/>
      <c r="P2" s="163"/>
    </row>
    <row r="3" spans="1:16" ht="14.4" customHeight="1" thickBot="1" x14ac:dyDescent="0.35">
      <c r="D3" s="123" t="s">
        <v>153</v>
      </c>
      <c r="E3" s="164">
        <f t="shared" ref="E3:N3" si="0">SUBTOTAL(9,E6:E1048576)</f>
        <v>62971</v>
      </c>
      <c r="F3" s="165">
        <f t="shared" si="0"/>
        <v>14806565</v>
      </c>
      <c r="G3" s="107"/>
      <c r="H3" s="107"/>
      <c r="I3" s="165">
        <f t="shared" si="0"/>
        <v>63335</v>
      </c>
      <c r="J3" s="165">
        <f t="shared" si="0"/>
        <v>14718542.300000001</v>
      </c>
      <c r="K3" s="107"/>
      <c r="L3" s="107"/>
      <c r="M3" s="165">
        <f t="shared" si="0"/>
        <v>55702</v>
      </c>
      <c r="N3" s="165">
        <f t="shared" si="0"/>
        <v>13246369.789999999</v>
      </c>
      <c r="O3" s="108">
        <f>IF(F3=0,0,N3/F3)</f>
        <v>0.89462814569077964</v>
      </c>
      <c r="P3" s="166">
        <f>IF(M3=0,0,N3/M3)</f>
        <v>237.8077948727155</v>
      </c>
    </row>
    <row r="4" spans="1:16" ht="14.4" customHeight="1" x14ac:dyDescent="0.3">
      <c r="A4" s="303" t="s">
        <v>116</v>
      </c>
      <c r="B4" s="304" t="s">
        <v>117</v>
      </c>
      <c r="C4" s="305" t="s">
        <v>118</v>
      </c>
      <c r="D4" s="306" t="s">
        <v>91</v>
      </c>
      <c r="E4" s="307">
        <v>2011</v>
      </c>
      <c r="F4" s="308"/>
      <c r="G4" s="161"/>
      <c r="H4" s="161"/>
      <c r="I4" s="307">
        <v>2012</v>
      </c>
      <c r="J4" s="308"/>
      <c r="K4" s="161"/>
      <c r="L4" s="161"/>
      <c r="M4" s="307">
        <v>2013</v>
      </c>
      <c r="N4" s="308"/>
      <c r="O4" s="309" t="s">
        <v>5</v>
      </c>
      <c r="P4" s="302" t="s">
        <v>119</v>
      </c>
    </row>
    <row r="5" spans="1:16" ht="14.4" customHeight="1" thickBot="1" x14ac:dyDescent="0.35">
      <c r="A5" s="443"/>
      <c r="B5" s="444"/>
      <c r="C5" s="445"/>
      <c r="D5" s="446"/>
      <c r="E5" s="447" t="s">
        <v>93</v>
      </c>
      <c r="F5" s="448" t="s">
        <v>17</v>
      </c>
      <c r="G5" s="449"/>
      <c r="H5" s="449"/>
      <c r="I5" s="447" t="s">
        <v>93</v>
      </c>
      <c r="J5" s="448" t="s">
        <v>17</v>
      </c>
      <c r="K5" s="449"/>
      <c r="L5" s="449"/>
      <c r="M5" s="447" t="s">
        <v>93</v>
      </c>
      <c r="N5" s="448" t="s">
        <v>17</v>
      </c>
      <c r="O5" s="450"/>
      <c r="P5" s="451"/>
    </row>
    <row r="6" spans="1:16" ht="14.4" customHeight="1" x14ac:dyDescent="0.3">
      <c r="A6" s="354" t="s">
        <v>1405</v>
      </c>
      <c r="B6" s="355" t="s">
        <v>1406</v>
      </c>
      <c r="C6" s="355" t="s">
        <v>1407</v>
      </c>
      <c r="D6" s="355" t="s">
        <v>1408</v>
      </c>
      <c r="E6" s="358">
        <v>98</v>
      </c>
      <c r="F6" s="358">
        <v>2450</v>
      </c>
      <c r="G6" s="355">
        <v>1</v>
      </c>
      <c r="H6" s="355">
        <v>25</v>
      </c>
      <c r="I6" s="358">
        <v>134</v>
      </c>
      <c r="J6" s="358">
        <v>3350</v>
      </c>
      <c r="K6" s="355">
        <v>1.3673469387755102</v>
      </c>
      <c r="L6" s="355">
        <v>25</v>
      </c>
      <c r="M6" s="358">
        <v>132</v>
      </c>
      <c r="N6" s="358">
        <v>4620</v>
      </c>
      <c r="O6" s="377">
        <v>1.8857142857142857</v>
      </c>
      <c r="P6" s="359">
        <v>35</v>
      </c>
    </row>
    <row r="7" spans="1:16" ht="14.4" customHeight="1" x14ac:dyDescent="0.3">
      <c r="A7" s="360" t="s">
        <v>1405</v>
      </c>
      <c r="B7" s="361" t="s">
        <v>1406</v>
      </c>
      <c r="C7" s="361" t="s">
        <v>1409</v>
      </c>
      <c r="D7" s="361" t="s">
        <v>1410</v>
      </c>
      <c r="E7" s="364">
        <v>191</v>
      </c>
      <c r="F7" s="364">
        <v>6494</v>
      </c>
      <c r="G7" s="361">
        <v>1</v>
      </c>
      <c r="H7" s="361">
        <v>34</v>
      </c>
      <c r="I7" s="364">
        <v>176</v>
      </c>
      <c r="J7" s="364">
        <v>5984</v>
      </c>
      <c r="K7" s="361">
        <v>0.92146596858638741</v>
      </c>
      <c r="L7" s="361">
        <v>34</v>
      </c>
      <c r="M7" s="364">
        <v>138</v>
      </c>
      <c r="N7" s="364">
        <v>4692</v>
      </c>
      <c r="O7" s="408">
        <v>0.72251308900523559</v>
      </c>
      <c r="P7" s="365">
        <v>34</v>
      </c>
    </row>
    <row r="8" spans="1:16" ht="14.4" customHeight="1" x14ac:dyDescent="0.3">
      <c r="A8" s="360" t="s">
        <v>1405</v>
      </c>
      <c r="B8" s="361" t="s">
        <v>1406</v>
      </c>
      <c r="C8" s="361" t="s">
        <v>1411</v>
      </c>
      <c r="D8" s="361" t="s">
        <v>1412</v>
      </c>
      <c r="E8" s="364">
        <v>3</v>
      </c>
      <c r="F8" s="364">
        <v>1065</v>
      </c>
      <c r="G8" s="361">
        <v>1</v>
      </c>
      <c r="H8" s="361">
        <v>355</v>
      </c>
      <c r="I8" s="364"/>
      <c r="J8" s="364"/>
      <c r="K8" s="361"/>
      <c r="L8" s="361"/>
      <c r="M8" s="364"/>
      <c r="N8" s="364"/>
      <c r="O8" s="408"/>
      <c r="P8" s="365"/>
    </row>
    <row r="9" spans="1:16" ht="14.4" customHeight="1" x14ac:dyDescent="0.3">
      <c r="A9" s="360" t="s">
        <v>1405</v>
      </c>
      <c r="B9" s="361" t="s">
        <v>1406</v>
      </c>
      <c r="C9" s="361" t="s">
        <v>1413</v>
      </c>
      <c r="D9" s="361" t="s">
        <v>1414</v>
      </c>
      <c r="E9" s="364">
        <v>25</v>
      </c>
      <c r="F9" s="364">
        <v>4450</v>
      </c>
      <c r="G9" s="361">
        <v>1</v>
      </c>
      <c r="H9" s="361">
        <v>178</v>
      </c>
      <c r="I9" s="364">
        <v>36</v>
      </c>
      <c r="J9" s="364">
        <v>6408</v>
      </c>
      <c r="K9" s="361">
        <v>1.44</v>
      </c>
      <c r="L9" s="361">
        <v>178</v>
      </c>
      <c r="M9" s="364">
        <v>38</v>
      </c>
      <c r="N9" s="364">
        <v>6194</v>
      </c>
      <c r="O9" s="408">
        <v>1.3919101123595505</v>
      </c>
      <c r="P9" s="365">
        <v>163</v>
      </c>
    </row>
    <row r="10" spans="1:16" ht="14.4" customHeight="1" x14ac:dyDescent="0.3">
      <c r="A10" s="360" t="s">
        <v>1405</v>
      </c>
      <c r="B10" s="361" t="s">
        <v>1406</v>
      </c>
      <c r="C10" s="361" t="s">
        <v>1415</v>
      </c>
      <c r="D10" s="361" t="s">
        <v>1416</v>
      </c>
      <c r="E10" s="364">
        <v>91</v>
      </c>
      <c r="F10" s="364">
        <v>814905</v>
      </c>
      <c r="G10" s="361">
        <v>1</v>
      </c>
      <c r="H10" s="361">
        <v>8955</v>
      </c>
      <c r="I10" s="364">
        <v>91</v>
      </c>
      <c r="J10" s="364">
        <v>815815</v>
      </c>
      <c r="K10" s="361">
        <v>1.0011166945840313</v>
      </c>
      <c r="L10" s="361">
        <v>8965</v>
      </c>
      <c r="M10" s="364">
        <v>107</v>
      </c>
      <c r="N10" s="364">
        <v>960539</v>
      </c>
      <c r="O10" s="408">
        <v>1.1787128560997908</v>
      </c>
      <c r="P10" s="365">
        <v>8977</v>
      </c>
    </row>
    <row r="11" spans="1:16" ht="14.4" customHeight="1" x14ac:dyDescent="0.3">
      <c r="A11" s="360" t="s">
        <v>1405</v>
      </c>
      <c r="B11" s="361" t="s">
        <v>1406</v>
      </c>
      <c r="C11" s="361" t="s">
        <v>1417</v>
      </c>
      <c r="D11" s="361" t="s">
        <v>1418</v>
      </c>
      <c r="E11" s="364">
        <v>214</v>
      </c>
      <c r="F11" s="364">
        <v>9416</v>
      </c>
      <c r="G11" s="361">
        <v>1</v>
      </c>
      <c r="H11" s="361">
        <v>44</v>
      </c>
      <c r="I11" s="364">
        <v>233</v>
      </c>
      <c r="J11" s="364">
        <v>10252</v>
      </c>
      <c r="K11" s="361">
        <v>1.0887850467289719</v>
      </c>
      <c r="L11" s="361">
        <v>44</v>
      </c>
      <c r="M11" s="364">
        <v>174</v>
      </c>
      <c r="N11" s="364">
        <v>7830</v>
      </c>
      <c r="O11" s="408">
        <v>0.83156329651656757</v>
      </c>
      <c r="P11" s="365">
        <v>45</v>
      </c>
    </row>
    <row r="12" spans="1:16" ht="14.4" customHeight="1" x14ac:dyDescent="0.3">
      <c r="A12" s="360" t="s">
        <v>1405</v>
      </c>
      <c r="B12" s="361" t="s">
        <v>1406</v>
      </c>
      <c r="C12" s="361" t="s">
        <v>1419</v>
      </c>
      <c r="D12" s="361" t="s">
        <v>1420</v>
      </c>
      <c r="E12" s="364">
        <v>3</v>
      </c>
      <c r="F12" s="364">
        <v>0</v>
      </c>
      <c r="G12" s="361"/>
      <c r="H12" s="361">
        <v>0</v>
      </c>
      <c r="I12" s="364">
        <v>23</v>
      </c>
      <c r="J12" s="364">
        <v>0</v>
      </c>
      <c r="K12" s="361"/>
      <c r="L12" s="361">
        <v>0</v>
      </c>
      <c r="M12" s="364">
        <v>18</v>
      </c>
      <c r="N12" s="364">
        <v>0</v>
      </c>
      <c r="O12" s="408"/>
      <c r="P12" s="365">
        <v>0</v>
      </c>
    </row>
    <row r="13" spans="1:16" ht="14.4" customHeight="1" x14ac:dyDescent="0.3">
      <c r="A13" s="360" t="s">
        <v>1421</v>
      </c>
      <c r="B13" s="361" t="s">
        <v>1422</v>
      </c>
      <c r="C13" s="361" t="s">
        <v>1423</v>
      </c>
      <c r="D13" s="361" t="s">
        <v>1424</v>
      </c>
      <c r="E13" s="364">
        <v>598</v>
      </c>
      <c r="F13" s="364">
        <v>450892</v>
      </c>
      <c r="G13" s="361">
        <v>1</v>
      </c>
      <c r="H13" s="361">
        <v>754</v>
      </c>
      <c r="I13" s="364">
        <v>632</v>
      </c>
      <c r="J13" s="364">
        <v>543914.30000000016</v>
      </c>
      <c r="K13" s="361">
        <v>1.206307275356405</v>
      </c>
      <c r="L13" s="361">
        <v>860.62389240506354</v>
      </c>
      <c r="M13" s="364">
        <v>497</v>
      </c>
      <c r="N13" s="364">
        <v>424808.79</v>
      </c>
      <c r="O13" s="408">
        <v>0.94215197874435563</v>
      </c>
      <c r="P13" s="365">
        <v>854.7460563380281</v>
      </c>
    </row>
    <row r="14" spans="1:16" ht="14.4" customHeight="1" x14ac:dyDescent="0.3">
      <c r="A14" s="360" t="s">
        <v>1421</v>
      </c>
      <c r="B14" s="361" t="s">
        <v>1406</v>
      </c>
      <c r="C14" s="361" t="s">
        <v>1407</v>
      </c>
      <c r="D14" s="361" t="s">
        <v>1408</v>
      </c>
      <c r="E14" s="364">
        <v>22</v>
      </c>
      <c r="F14" s="364">
        <v>550</v>
      </c>
      <c r="G14" s="361">
        <v>1</v>
      </c>
      <c r="H14" s="361">
        <v>25</v>
      </c>
      <c r="I14" s="364"/>
      <c r="J14" s="364"/>
      <c r="K14" s="361"/>
      <c r="L14" s="361"/>
      <c r="M14" s="364"/>
      <c r="N14" s="364"/>
      <c r="O14" s="408"/>
      <c r="P14" s="365"/>
    </row>
    <row r="15" spans="1:16" ht="14.4" customHeight="1" x14ac:dyDescent="0.3">
      <c r="A15" s="360" t="s">
        <v>1421</v>
      </c>
      <c r="B15" s="361" t="s">
        <v>1406</v>
      </c>
      <c r="C15" s="361" t="s">
        <v>1425</v>
      </c>
      <c r="D15" s="361" t="s">
        <v>1426</v>
      </c>
      <c r="E15" s="364">
        <v>599</v>
      </c>
      <c r="F15" s="364">
        <v>33544</v>
      </c>
      <c r="G15" s="361">
        <v>1</v>
      </c>
      <c r="H15" s="361">
        <v>56</v>
      </c>
      <c r="I15" s="364">
        <v>632</v>
      </c>
      <c r="J15" s="364">
        <v>35392</v>
      </c>
      <c r="K15" s="361">
        <v>1.0550918196994992</v>
      </c>
      <c r="L15" s="361">
        <v>56</v>
      </c>
      <c r="M15" s="364">
        <v>497</v>
      </c>
      <c r="N15" s="364">
        <v>27832</v>
      </c>
      <c r="O15" s="408">
        <v>0.8297161936560935</v>
      </c>
      <c r="P15" s="365">
        <v>56</v>
      </c>
    </row>
    <row r="16" spans="1:16" ht="14.4" customHeight="1" x14ac:dyDescent="0.3">
      <c r="A16" s="360" t="s">
        <v>1421</v>
      </c>
      <c r="B16" s="361" t="s">
        <v>1406</v>
      </c>
      <c r="C16" s="361" t="s">
        <v>1427</v>
      </c>
      <c r="D16" s="361" t="s">
        <v>1428</v>
      </c>
      <c r="E16" s="364">
        <v>766</v>
      </c>
      <c r="F16" s="364">
        <v>198394</v>
      </c>
      <c r="G16" s="361">
        <v>1</v>
      </c>
      <c r="H16" s="361">
        <v>259</v>
      </c>
      <c r="I16" s="364">
        <v>1050</v>
      </c>
      <c r="J16" s="364">
        <v>274050</v>
      </c>
      <c r="K16" s="361">
        <v>1.3813421776868251</v>
      </c>
      <c r="L16" s="361">
        <v>261</v>
      </c>
      <c r="M16" s="364">
        <v>1044</v>
      </c>
      <c r="N16" s="364">
        <v>273528</v>
      </c>
      <c r="O16" s="408">
        <v>1.3787110497293265</v>
      </c>
      <c r="P16" s="365">
        <v>262</v>
      </c>
    </row>
    <row r="17" spans="1:16" ht="14.4" customHeight="1" x14ac:dyDescent="0.3">
      <c r="A17" s="360" t="s">
        <v>1421</v>
      </c>
      <c r="B17" s="361" t="s">
        <v>1406</v>
      </c>
      <c r="C17" s="361" t="s">
        <v>1429</v>
      </c>
      <c r="D17" s="361" t="s">
        <v>1430</v>
      </c>
      <c r="E17" s="364">
        <v>3297</v>
      </c>
      <c r="F17" s="364">
        <v>524223</v>
      </c>
      <c r="G17" s="361">
        <v>1</v>
      </c>
      <c r="H17" s="361">
        <v>159</v>
      </c>
      <c r="I17" s="364">
        <v>3139</v>
      </c>
      <c r="J17" s="364">
        <v>499101</v>
      </c>
      <c r="K17" s="361">
        <v>0.95207764634516223</v>
      </c>
      <c r="L17" s="361">
        <v>159</v>
      </c>
      <c r="M17" s="364">
        <v>2636</v>
      </c>
      <c r="N17" s="364">
        <v>421760</v>
      </c>
      <c r="O17" s="408">
        <v>0.80454310474740709</v>
      </c>
      <c r="P17" s="365">
        <v>160</v>
      </c>
    </row>
    <row r="18" spans="1:16" ht="14.4" customHeight="1" x14ac:dyDescent="0.3">
      <c r="A18" s="360" t="s">
        <v>1421</v>
      </c>
      <c r="B18" s="361" t="s">
        <v>1406</v>
      </c>
      <c r="C18" s="361" t="s">
        <v>1431</v>
      </c>
      <c r="D18" s="361" t="s">
        <v>1432</v>
      </c>
      <c r="E18" s="364">
        <v>36</v>
      </c>
      <c r="F18" s="364">
        <v>5148</v>
      </c>
      <c r="G18" s="361">
        <v>1</v>
      </c>
      <c r="H18" s="361">
        <v>143</v>
      </c>
      <c r="I18" s="364">
        <v>29</v>
      </c>
      <c r="J18" s="364">
        <v>4147</v>
      </c>
      <c r="K18" s="361">
        <v>0.80555555555555558</v>
      </c>
      <c r="L18" s="361">
        <v>143</v>
      </c>
      <c r="M18" s="364">
        <v>25</v>
      </c>
      <c r="N18" s="364">
        <v>3600</v>
      </c>
      <c r="O18" s="408">
        <v>0.69930069930069927</v>
      </c>
      <c r="P18" s="365">
        <v>144</v>
      </c>
    </row>
    <row r="19" spans="1:16" ht="14.4" customHeight="1" x14ac:dyDescent="0.3">
      <c r="A19" s="360" t="s">
        <v>1421</v>
      </c>
      <c r="B19" s="361" t="s">
        <v>1406</v>
      </c>
      <c r="C19" s="361" t="s">
        <v>1433</v>
      </c>
      <c r="D19" s="361" t="s">
        <v>1434</v>
      </c>
      <c r="E19" s="364">
        <v>2104</v>
      </c>
      <c r="F19" s="364">
        <v>147280</v>
      </c>
      <c r="G19" s="361">
        <v>1</v>
      </c>
      <c r="H19" s="361">
        <v>70</v>
      </c>
      <c r="I19" s="364">
        <v>2318</v>
      </c>
      <c r="J19" s="364">
        <v>162260</v>
      </c>
      <c r="K19" s="361">
        <v>1.1017110266159695</v>
      </c>
      <c r="L19" s="361">
        <v>70</v>
      </c>
      <c r="M19" s="364">
        <v>2303</v>
      </c>
      <c r="N19" s="364">
        <v>161210</v>
      </c>
      <c r="O19" s="408">
        <v>1.0945817490494296</v>
      </c>
      <c r="P19" s="365">
        <v>70</v>
      </c>
    </row>
    <row r="20" spans="1:16" ht="14.4" customHeight="1" x14ac:dyDescent="0.3">
      <c r="A20" s="360" t="s">
        <v>1421</v>
      </c>
      <c r="B20" s="361" t="s">
        <v>1406</v>
      </c>
      <c r="C20" s="361" t="s">
        <v>1435</v>
      </c>
      <c r="D20" s="361" t="s">
        <v>1434</v>
      </c>
      <c r="E20" s="364">
        <v>1809</v>
      </c>
      <c r="F20" s="364">
        <v>365418</v>
      </c>
      <c r="G20" s="361">
        <v>1</v>
      </c>
      <c r="H20" s="361">
        <v>202</v>
      </c>
      <c r="I20" s="364">
        <v>2004</v>
      </c>
      <c r="J20" s="364">
        <v>404808</v>
      </c>
      <c r="K20" s="361">
        <v>1.1077943615257049</v>
      </c>
      <c r="L20" s="361">
        <v>202</v>
      </c>
      <c r="M20" s="364">
        <v>1816</v>
      </c>
      <c r="N20" s="364">
        <v>368648</v>
      </c>
      <c r="O20" s="408">
        <v>1.0088391923769491</v>
      </c>
      <c r="P20" s="365">
        <v>203</v>
      </c>
    </row>
    <row r="21" spans="1:16" ht="14.4" customHeight="1" x14ac:dyDescent="0.3">
      <c r="A21" s="360" t="s">
        <v>1421</v>
      </c>
      <c r="B21" s="361" t="s">
        <v>1406</v>
      </c>
      <c r="C21" s="361" t="s">
        <v>1436</v>
      </c>
      <c r="D21" s="361" t="s">
        <v>1434</v>
      </c>
      <c r="E21" s="364">
        <v>14</v>
      </c>
      <c r="F21" s="364">
        <v>1162</v>
      </c>
      <c r="G21" s="361">
        <v>1</v>
      </c>
      <c r="H21" s="361">
        <v>83</v>
      </c>
      <c r="I21" s="364"/>
      <c r="J21" s="364"/>
      <c r="K21" s="361"/>
      <c r="L21" s="361"/>
      <c r="M21" s="364">
        <v>6</v>
      </c>
      <c r="N21" s="364">
        <v>504</v>
      </c>
      <c r="O21" s="408">
        <v>0.43373493975903615</v>
      </c>
      <c r="P21" s="365">
        <v>84</v>
      </c>
    </row>
    <row r="22" spans="1:16" ht="14.4" customHeight="1" x14ac:dyDescent="0.3">
      <c r="A22" s="360" t="s">
        <v>1421</v>
      </c>
      <c r="B22" s="361" t="s">
        <v>1406</v>
      </c>
      <c r="C22" s="361" t="s">
        <v>1437</v>
      </c>
      <c r="D22" s="361" t="s">
        <v>1438</v>
      </c>
      <c r="E22" s="364">
        <v>11115</v>
      </c>
      <c r="F22" s="364">
        <v>3234465</v>
      </c>
      <c r="G22" s="361">
        <v>1</v>
      </c>
      <c r="H22" s="361">
        <v>291</v>
      </c>
      <c r="I22" s="364">
        <v>11913</v>
      </c>
      <c r="J22" s="364">
        <v>3466683</v>
      </c>
      <c r="K22" s="361">
        <v>1.0717948717948718</v>
      </c>
      <c r="L22" s="361">
        <v>291</v>
      </c>
      <c r="M22" s="364">
        <v>10578</v>
      </c>
      <c r="N22" s="364">
        <v>3088776</v>
      </c>
      <c r="O22" s="408">
        <v>0.95495731133278605</v>
      </c>
      <c r="P22" s="365">
        <v>292</v>
      </c>
    </row>
    <row r="23" spans="1:16" ht="14.4" customHeight="1" x14ac:dyDescent="0.3">
      <c r="A23" s="360" t="s">
        <v>1421</v>
      </c>
      <c r="B23" s="361" t="s">
        <v>1406</v>
      </c>
      <c r="C23" s="361" t="s">
        <v>1439</v>
      </c>
      <c r="D23" s="361" t="s">
        <v>1440</v>
      </c>
      <c r="E23" s="364">
        <v>217</v>
      </c>
      <c r="F23" s="364">
        <v>46221</v>
      </c>
      <c r="G23" s="361">
        <v>1</v>
      </c>
      <c r="H23" s="361">
        <v>213</v>
      </c>
      <c r="I23" s="364">
        <v>216</v>
      </c>
      <c r="J23" s="364">
        <v>46440</v>
      </c>
      <c r="K23" s="361">
        <v>1.004738106055689</v>
      </c>
      <c r="L23" s="361">
        <v>215</v>
      </c>
      <c r="M23" s="364">
        <v>238</v>
      </c>
      <c r="N23" s="364">
        <v>51408</v>
      </c>
      <c r="O23" s="408">
        <v>1.1122217174011813</v>
      </c>
      <c r="P23" s="365">
        <v>216</v>
      </c>
    </row>
    <row r="24" spans="1:16" ht="14.4" customHeight="1" x14ac:dyDescent="0.3">
      <c r="A24" s="360" t="s">
        <v>1421</v>
      </c>
      <c r="B24" s="361" t="s">
        <v>1406</v>
      </c>
      <c r="C24" s="361" t="s">
        <v>1441</v>
      </c>
      <c r="D24" s="361" t="s">
        <v>1442</v>
      </c>
      <c r="E24" s="364">
        <v>890</v>
      </c>
      <c r="F24" s="364">
        <v>95230</v>
      </c>
      <c r="G24" s="361">
        <v>1</v>
      </c>
      <c r="H24" s="361">
        <v>107</v>
      </c>
      <c r="I24" s="364">
        <v>810</v>
      </c>
      <c r="J24" s="364">
        <v>86670</v>
      </c>
      <c r="K24" s="361">
        <v>0.9101123595505618</v>
      </c>
      <c r="L24" s="361">
        <v>107</v>
      </c>
      <c r="M24" s="364">
        <v>769</v>
      </c>
      <c r="N24" s="364">
        <v>83052</v>
      </c>
      <c r="O24" s="408">
        <v>0.87212013021106793</v>
      </c>
      <c r="P24" s="365">
        <v>108</v>
      </c>
    </row>
    <row r="25" spans="1:16" ht="14.4" customHeight="1" x14ac:dyDescent="0.3">
      <c r="A25" s="360" t="s">
        <v>1421</v>
      </c>
      <c r="B25" s="361" t="s">
        <v>1406</v>
      </c>
      <c r="C25" s="361" t="s">
        <v>1443</v>
      </c>
      <c r="D25" s="361" t="s">
        <v>1444</v>
      </c>
      <c r="E25" s="364">
        <v>320</v>
      </c>
      <c r="F25" s="364">
        <v>29440</v>
      </c>
      <c r="G25" s="361">
        <v>1</v>
      </c>
      <c r="H25" s="361">
        <v>92</v>
      </c>
      <c r="I25" s="364">
        <v>294</v>
      </c>
      <c r="J25" s="364">
        <v>27048</v>
      </c>
      <c r="K25" s="361">
        <v>0.91874999999999996</v>
      </c>
      <c r="L25" s="361">
        <v>92</v>
      </c>
      <c r="M25" s="364">
        <v>323</v>
      </c>
      <c r="N25" s="364">
        <v>30039</v>
      </c>
      <c r="O25" s="408">
        <v>1.0203464673913043</v>
      </c>
      <c r="P25" s="365">
        <v>93</v>
      </c>
    </row>
    <row r="26" spans="1:16" ht="14.4" customHeight="1" x14ac:dyDescent="0.3">
      <c r="A26" s="360" t="s">
        <v>1421</v>
      </c>
      <c r="B26" s="361" t="s">
        <v>1406</v>
      </c>
      <c r="C26" s="361" t="s">
        <v>1445</v>
      </c>
      <c r="D26" s="361" t="s">
        <v>1446</v>
      </c>
      <c r="E26" s="364">
        <v>67</v>
      </c>
      <c r="F26" s="364">
        <v>14539</v>
      </c>
      <c r="G26" s="361">
        <v>1</v>
      </c>
      <c r="H26" s="361">
        <v>217</v>
      </c>
      <c r="I26" s="364">
        <v>66</v>
      </c>
      <c r="J26" s="364">
        <v>14454</v>
      </c>
      <c r="K26" s="361">
        <v>0.99415365568471004</v>
      </c>
      <c r="L26" s="361">
        <v>219</v>
      </c>
      <c r="M26" s="364">
        <v>40</v>
      </c>
      <c r="N26" s="364">
        <v>8800</v>
      </c>
      <c r="O26" s="408">
        <v>0.60526858793589655</v>
      </c>
      <c r="P26" s="365">
        <v>220</v>
      </c>
    </row>
    <row r="27" spans="1:16" ht="14.4" customHeight="1" x14ac:dyDescent="0.3">
      <c r="A27" s="360" t="s">
        <v>1421</v>
      </c>
      <c r="B27" s="361" t="s">
        <v>1406</v>
      </c>
      <c r="C27" s="361" t="s">
        <v>1447</v>
      </c>
      <c r="D27" s="361" t="s">
        <v>1448</v>
      </c>
      <c r="E27" s="364">
        <v>1053</v>
      </c>
      <c r="F27" s="364">
        <v>316953</v>
      </c>
      <c r="G27" s="361">
        <v>1</v>
      </c>
      <c r="H27" s="361">
        <v>301</v>
      </c>
      <c r="I27" s="364">
        <v>1082</v>
      </c>
      <c r="J27" s="364">
        <v>326764</v>
      </c>
      <c r="K27" s="361">
        <v>1.0309541162254341</v>
      </c>
      <c r="L27" s="361">
        <v>302</v>
      </c>
      <c r="M27" s="364">
        <v>943</v>
      </c>
      <c r="N27" s="364">
        <v>285729</v>
      </c>
      <c r="O27" s="408">
        <v>0.90148697125441313</v>
      </c>
      <c r="P27" s="365">
        <v>303</v>
      </c>
    </row>
    <row r="28" spans="1:16" ht="14.4" customHeight="1" x14ac:dyDescent="0.3">
      <c r="A28" s="360" t="s">
        <v>1421</v>
      </c>
      <c r="B28" s="361" t="s">
        <v>1406</v>
      </c>
      <c r="C28" s="361" t="s">
        <v>1449</v>
      </c>
      <c r="D28" s="361" t="s">
        <v>1450</v>
      </c>
      <c r="E28" s="364">
        <v>3733</v>
      </c>
      <c r="F28" s="364">
        <v>496489</v>
      </c>
      <c r="G28" s="361">
        <v>1</v>
      </c>
      <c r="H28" s="361">
        <v>133</v>
      </c>
      <c r="I28" s="364">
        <v>3640</v>
      </c>
      <c r="J28" s="364">
        <v>484120</v>
      </c>
      <c r="K28" s="361">
        <v>0.97508706134476297</v>
      </c>
      <c r="L28" s="361">
        <v>133</v>
      </c>
      <c r="M28" s="364">
        <v>3110</v>
      </c>
      <c r="N28" s="364">
        <v>416740</v>
      </c>
      <c r="O28" s="408">
        <v>0.83937408482363152</v>
      </c>
      <c r="P28" s="365">
        <v>134</v>
      </c>
    </row>
    <row r="29" spans="1:16" ht="14.4" customHeight="1" x14ac:dyDescent="0.3">
      <c r="A29" s="360" t="s">
        <v>1421</v>
      </c>
      <c r="B29" s="361" t="s">
        <v>1406</v>
      </c>
      <c r="C29" s="361" t="s">
        <v>1451</v>
      </c>
      <c r="D29" s="361" t="s">
        <v>1450</v>
      </c>
      <c r="E29" s="364">
        <v>131</v>
      </c>
      <c r="F29" s="364">
        <v>22794</v>
      </c>
      <c r="G29" s="361">
        <v>1</v>
      </c>
      <c r="H29" s="361">
        <v>174</v>
      </c>
      <c r="I29" s="364">
        <v>113</v>
      </c>
      <c r="J29" s="364">
        <v>19662</v>
      </c>
      <c r="K29" s="361">
        <v>0.86259541984732824</v>
      </c>
      <c r="L29" s="361">
        <v>174</v>
      </c>
      <c r="M29" s="364">
        <v>179</v>
      </c>
      <c r="N29" s="364">
        <v>31325</v>
      </c>
      <c r="O29" s="408">
        <v>1.374265157497587</v>
      </c>
      <c r="P29" s="365">
        <v>175</v>
      </c>
    </row>
    <row r="30" spans="1:16" ht="14.4" customHeight="1" x14ac:dyDescent="0.3">
      <c r="A30" s="360" t="s">
        <v>1421</v>
      </c>
      <c r="B30" s="361" t="s">
        <v>1406</v>
      </c>
      <c r="C30" s="361" t="s">
        <v>1452</v>
      </c>
      <c r="D30" s="361" t="s">
        <v>1453</v>
      </c>
      <c r="E30" s="364">
        <v>1055</v>
      </c>
      <c r="F30" s="364">
        <v>147700</v>
      </c>
      <c r="G30" s="361">
        <v>1</v>
      </c>
      <c r="H30" s="361">
        <v>140</v>
      </c>
      <c r="I30" s="364">
        <v>1084</v>
      </c>
      <c r="J30" s="364">
        <v>151760</v>
      </c>
      <c r="K30" s="361">
        <v>1.0274881516587677</v>
      </c>
      <c r="L30" s="361">
        <v>140</v>
      </c>
      <c r="M30" s="364">
        <v>942</v>
      </c>
      <c r="N30" s="364">
        <v>132822</v>
      </c>
      <c r="O30" s="408">
        <v>0.89926878808395394</v>
      </c>
      <c r="P30" s="365">
        <v>141</v>
      </c>
    </row>
    <row r="31" spans="1:16" ht="14.4" customHeight="1" x14ac:dyDescent="0.3">
      <c r="A31" s="360" t="s">
        <v>1421</v>
      </c>
      <c r="B31" s="361" t="s">
        <v>1406</v>
      </c>
      <c r="C31" s="361" t="s">
        <v>1454</v>
      </c>
      <c r="D31" s="361" t="s">
        <v>1453</v>
      </c>
      <c r="E31" s="364">
        <v>3731</v>
      </c>
      <c r="F31" s="364">
        <v>291018</v>
      </c>
      <c r="G31" s="361">
        <v>1</v>
      </c>
      <c r="H31" s="361">
        <v>78</v>
      </c>
      <c r="I31" s="364">
        <v>3637</v>
      </c>
      <c r="J31" s="364">
        <v>283686</v>
      </c>
      <c r="K31" s="361">
        <v>0.97480568212275531</v>
      </c>
      <c r="L31" s="361">
        <v>78</v>
      </c>
      <c r="M31" s="364">
        <v>3113</v>
      </c>
      <c r="N31" s="364">
        <v>242814</v>
      </c>
      <c r="O31" s="408">
        <v>0.83436076119002944</v>
      </c>
      <c r="P31" s="365">
        <v>78</v>
      </c>
    </row>
    <row r="32" spans="1:16" ht="14.4" customHeight="1" x14ac:dyDescent="0.3">
      <c r="A32" s="360" t="s">
        <v>1421</v>
      </c>
      <c r="B32" s="361" t="s">
        <v>1406</v>
      </c>
      <c r="C32" s="361" t="s">
        <v>1455</v>
      </c>
      <c r="D32" s="361" t="s">
        <v>1456</v>
      </c>
      <c r="E32" s="364">
        <v>18</v>
      </c>
      <c r="F32" s="364">
        <v>5202</v>
      </c>
      <c r="G32" s="361">
        <v>1</v>
      </c>
      <c r="H32" s="361">
        <v>289</v>
      </c>
      <c r="I32" s="364">
        <v>18</v>
      </c>
      <c r="J32" s="364">
        <v>5220</v>
      </c>
      <c r="K32" s="361">
        <v>1.0034602076124568</v>
      </c>
      <c r="L32" s="361">
        <v>290</v>
      </c>
      <c r="M32" s="364">
        <v>22</v>
      </c>
      <c r="N32" s="364">
        <v>6402</v>
      </c>
      <c r="O32" s="408">
        <v>1.2306805074971165</v>
      </c>
      <c r="P32" s="365">
        <v>291</v>
      </c>
    </row>
    <row r="33" spans="1:16" ht="14.4" customHeight="1" x14ac:dyDescent="0.3">
      <c r="A33" s="360" t="s">
        <v>1421</v>
      </c>
      <c r="B33" s="361" t="s">
        <v>1406</v>
      </c>
      <c r="C33" s="361" t="s">
        <v>1457</v>
      </c>
      <c r="D33" s="361" t="s">
        <v>1458</v>
      </c>
      <c r="E33" s="364">
        <v>92</v>
      </c>
      <c r="F33" s="364">
        <v>55844</v>
      </c>
      <c r="G33" s="361">
        <v>1</v>
      </c>
      <c r="H33" s="361">
        <v>607</v>
      </c>
      <c r="I33" s="364">
        <v>82</v>
      </c>
      <c r="J33" s="364">
        <v>49938</v>
      </c>
      <c r="K33" s="361">
        <v>0.89424110020772152</v>
      </c>
      <c r="L33" s="361">
        <v>609</v>
      </c>
      <c r="M33" s="364">
        <v>85</v>
      </c>
      <c r="N33" s="364">
        <v>52020</v>
      </c>
      <c r="O33" s="408">
        <v>0.93152352983310649</v>
      </c>
      <c r="P33" s="365">
        <v>612</v>
      </c>
    </row>
    <row r="34" spans="1:16" ht="14.4" customHeight="1" x14ac:dyDescent="0.3">
      <c r="A34" s="360" t="s">
        <v>1421</v>
      </c>
      <c r="B34" s="361" t="s">
        <v>1406</v>
      </c>
      <c r="C34" s="361" t="s">
        <v>1459</v>
      </c>
      <c r="D34" s="361" t="s">
        <v>1460</v>
      </c>
      <c r="E34" s="364">
        <v>2</v>
      </c>
      <c r="F34" s="364">
        <v>1438</v>
      </c>
      <c r="G34" s="361">
        <v>1</v>
      </c>
      <c r="H34" s="361">
        <v>719</v>
      </c>
      <c r="I34" s="364"/>
      <c r="J34" s="364"/>
      <c r="K34" s="361"/>
      <c r="L34" s="361"/>
      <c r="M34" s="364">
        <v>2</v>
      </c>
      <c r="N34" s="364">
        <v>1448</v>
      </c>
      <c r="O34" s="408">
        <v>1.0069541029207232</v>
      </c>
      <c r="P34" s="365">
        <v>724</v>
      </c>
    </row>
    <row r="35" spans="1:16" ht="14.4" customHeight="1" x14ac:dyDescent="0.3">
      <c r="A35" s="360" t="s">
        <v>1421</v>
      </c>
      <c r="B35" s="361" t="s">
        <v>1406</v>
      </c>
      <c r="C35" s="361" t="s">
        <v>1461</v>
      </c>
      <c r="D35" s="361" t="s">
        <v>1462</v>
      </c>
      <c r="E35" s="364">
        <v>179</v>
      </c>
      <c r="F35" s="364">
        <v>103820</v>
      </c>
      <c r="G35" s="361">
        <v>1</v>
      </c>
      <c r="H35" s="361">
        <v>580</v>
      </c>
      <c r="I35" s="364">
        <v>221</v>
      </c>
      <c r="J35" s="364">
        <v>128622</v>
      </c>
      <c r="K35" s="361">
        <v>1.2388942400308225</v>
      </c>
      <c r="L35" s="361">
        <v>582</v>
      </c>
      <c r="M35" s="364">
        <v>97</v>
      </c>
      <c r="N35" s="364">
        <v>56745</v>
      </c>
      <c r="O35" s="408">
        <v>0.54657098824889228</v>
      </c>
      <c r="P35" s="365">
        <v>585</v>
      </c>
    </row>
    <row r="36" spans="1:16" ht="14.4" customHeight="1" x14ac:dyDescent="0.3">
      <c r="A36" s="360" t="s">
        <v>1421</v>
      </c>
      <c r="B36" s="361" t="s">
        <v>1406</v>
      </c>
      <c r="C36" s="361" t="s">
        <v>1463</v>
      </c>
      <c r="D36" s="361" t="s">
        <v>1464</v>
      </c>
      <c r="E36" s="364">
        <v>57</v>
      </c>
      <c r="F36" s="364">
        <v>57627</v>
      </c>
      <c r="G36" s="361">
        <v>1</v>
      </c>
      <c r="H36" s="361">
        <v>1011</v>
      </c>
      <c r="I36" s="364">
        <v>53</v>
      </c>
      <c r="J36" s="364">
        <v>53795</v>
      </c>
      <c r="K36" s="361">
        <v>0.93350339250698455</v>
      </c>
      <c r="L36" s="361">
        <v>1015</v>
      </c>
      <c r="M36" s="364">
        <v>52</v>
      </c>
      <c r="N36" s="364">
        <v>53040</v>
      </c>
      <c r="O36" s="408">
        <v>0.92040189494507785</v>
      </c>
      <c r="P36" s="365">
        <v>1020</v>
      </c>
    </row>
    <row r="37" spans="1:16" ht="14.4" customHeight="1" x14ac:dyDescent="0.3">
      <c r="A37" s="360" t="s">
        <v>1421</v>
      </c>
      <c r="B37" s="361" t="s">
        <v>1406</v>
      </c>
      <c r="C37" s="361" t="s">
        <v>1465</v>
      </c>
      <c r="D37" s="361" t="s">
        <v>1466</v>
      </c>
      <c r="E37" s="364"/>
      <c r="F37" s="364"/>
      <c r="G37" s="361"/>
      <c r="H37" s="361"/>
      <c r="I37" s="364">
        <v>2</v>
      </c>
      <c r="J37" s="364">
        <v>1526</v>
      </c>
      <c r="K37" s="361"/>
      <c r="L37" s="361">
        <v>763</v>
      </c>
      <c r="M37" s="364"/>
      <c r="N37" s="364"/>
      <c r="O37" s="408"/>
      <c r="P37" s="365"/>
    </row>
    <row r="38" spans="1:16" ht="14.4" customHeight="1" x14ac:dyDescent="0.3">
      <c r="A38" s="360" t="s">
        <v>1421</v>
      </c>
      <c r="B38" s="361" t="s">
        <v>1406</v>
      </c>
      <c r="C38" s="361" t="s">
        <v>1467</v>
      </c>
      <c r="D38" s="361" t="s">
        <v>1468</v>
      </c>
      <c r="E38" s="364">
        <v>691</v>
      </c>
      <c r="F38" s="364">
        <v>818144</v>
      </c>
      <c r="G38" s="361">
        <v>1</v>
      </c>
      <c r="H38" s="361">
        <v>1184</v>
      </c>
      <c r="I38" s="364">
        <v>652</v>
      </c>
      <c r="J38" s="364">
        <v>773272</v>
      </c>
      <c r="K38" s="361">
        <v>0.94515390933625376</v>
      </c>
      <c r="L38" s="361">
        <v>1186</v>
      </c>
      <c r="M38" s="364">
        <v>646</v>
      </c>
      <c r="N38" s="364">
        <v>768094</v>
      </c>
      <c r="O38" s="408">
        <v>0.93882495013102829</v>
      </c>
      <c r="P38" s="365">
        <v>1189</v>
      </c>
    </row>
    <row r="39" spans="1:16" ht="14.4" customHeight="1" x14ac:dyDescent="0.3">
      <c r="A39" s="360" t="s">
        <v>1421</v>
      </c>
      <c r="B39" s="361" t="s">
        <v>1406</v>
      </c>
      <c r="C39" s="361" t="s">
        <v>1469</v>
      </c>
      <c r="D39" s="361" t="s">
        <v>1470</v>
      </c>
      <c r="E39" s="364">
        <v>895</v>
      </c>
      <c r="F39" s="364">
        <v>141410</v>
      </c>
      <c r="G39" s="361">
        <v>1</v>
      </c>
      <c r="H39" s="361">
        <v>158</v>
      </c>
      <c r="I39" s="364">
        <v>927</v>
      </c>
      <c r="J39" s="364">
        <v>146466</v>
      </c>
      <c r="K39" s="361">
        <v>1.035754189944134</v>
      </c>
      <c r="L39" s="361">
        <v>158</v>
      </c>
      <c r="M39" s="364">
        <v>940</v>
      </c>
      <c r="N39" s="364">
        <v>149460</v>
      </c>
      <c r="O39" s="408">
        <v>1.056926667138109</v>
      </c>
      <c r="P39" s="365">
        <v>159</v>
      </c>
    </row>
    <row r="40" spans="1:16" ht="14.4" customHeight="1" x14ac:dyDescent="0.3">
      <c r="A40" s="360" t="s">
        <v>1421</v>
      </c>
      <c r="B40" s="361" t="s">
        <v>1406</v>
      </c>
      <c r="C40" s="361" t="s">
        <v>1471</v>
      </c>
      <c r="D40" s="361" t="s">
        <v>1472</v>
      </c>
      <c r="E40" s="364">
        <v>145</v>
      </c>
      <c r="F40" s="364">
        <v>45820</v>
      </c>
      <c r="G40" s="361">
        <v>1</v>
      </c>
      <c r="H40" s="361">
        <v>316</v>
      </c>
      <c r="I40" s="364">
        <v>147</v>
      </c>
      <c r="J40" s="364">
        <v>46746</v>
      </c>
      <c r="K40" s="361">
        <v>1.0202095154954169</v>
      </c>
      <c r="L40" s="361">
        <v>318</v>
      </c>
      <c r="M40" s="364">
        <v>72</v>
      </c>
      <c r="N40" s="364">
        <v>22968</v>
      </c>
      <c r="O40" s="408">
        <v>0.50126582278481013</v>
      </c>
      <c r="P40" s="365">
        <v>319</v>
      </c>
    </row>
    <row r="41" spans="1:16" ht="14.4" customHeight="1" x14ac:dyDescent="0.3">
      <c r="A41" s="360" t="s">
        <v>1421</v>
      </c>
      <c r="B41" s="361" t="s">
        <v>1406</v>
      </c>
      <c r="C41" s="361" t="s">
        <v>1473</v>
      </c>
      <c r="D41" s="361" t="s">
        <v>1474</v>
      </c>
      <c r="E41" s="364">
        <v>5467</v>
      </c>
      <c r="F41" s="364">
        <v>1547161</v>
      </c>
      <c r="G41" s="361">
        <v>1</v>
      </c>
      <c r="H41" s="361">
        <v>283</v>
      </c>
      <c r="I41" s="364">
        <v>5045</v>
      </c>
      <c r="J41" s="364">
        <v>1427735</v>
      </c>
      <c r="K41" s="361">
        <v>0.92280958478141573</v>
      </c>
      <c r="L41" s="361">
        <v>283</v>
      </c>
      <c r="M41" s="364">
        <v>4790</v>
      </c>
      <c r="N41" s="364">
        <v>1355570</v>
      </c>
      <c r="O41" s="408">
        <v>0.87616608743369306</v>
      </c>
      <c r="P41" s="365">
        <v>283</v>
      </c>
    </row>
    <row r="42" spans="1:16" ht="14.4" customHeight="1" x14ac:dyDescent="0.3">
      <c r="A42" s="360" t="s">
        <v>1421</v>
      </c>
      <c r="B42" s="361" t="s">
        <v>1406</v>
      </c>
      <c r="C42" s="361" t="s">
        <v>1475</v>
      </c>
      <c r="D42" s="361" t="s">
        <v>1476</v>
      </c>
      <c r="E42" s="364">
        <v>3234</v>
      </c>
      <c r="F42" s="364">
        <v>1235388</v>
      </c>
      <c r="G42" s="361">
        <v>1</v>
      </c>
      <c r="H42" s="361">
        <v>382</v>
      </c>
      <c r="I42" s="364">
        <v>3031</v>
      </c>
      <c r="J42" s="364">
        <v>1157842</v>
      </c>
      <c r="K42" s="361">
        <v>0.93722943722943719</v>
      </c>
      <c r="L42" s="361">
        <v>382</v>
      </c>
      <c r="M42" s="364">
        <v>2841</v>
      </c>
      <c r="N42" s="364">
        <v>1085262</v>
      </c>
      <c r="O42" s="408">
        <v>0.87847866419294995</v>
      </c>
      <c r="P42" s="365">
        <v>382</v>
      </c>
    </row>
    <row r="43" spans="1:16" ht="14.4" customHeight="1" x14ac:dyDescent="0.3">
      <c r="A43" s="360" t="s">
        <v>1421</v>
      </c>
      <c r="B43" s="361" t="s">
        <v>1406</v>
      </c>
      <c r="C43" s="361" t="s">
        <v>1477</v>
      </c>
      <c r="D43" s="361" t="s">
        <v>1478</v>
      </c>
      <c r="E43" s="364">
        <v>4609</v>
      </c>
      <c r="F43" s="364">
        <v>2239974</v>
      </c>
      <c r="G43" s="361">
        <v>1</v>
      </c>
      <c r="H43" s="361">
        <v>486</v>
      </c>
      <c r="I43" s="364">
        <v>4248</v>
      </c>
      <c r="J43" s="364">
        <v>2064528</v>
      </c>
      <c r="K43" s="361">
        <v>0.92167498372748968</v>
      </c>
      <c r="L43" s="361">
        <v>486</v>
      </c>
      <c r="M43" s="364">
        <v>3463</v>
      </c>
      <c r="N43" s="364">
        <v>1683018</v>
      </c>
      <c r="O43" s="408">
        <v>0.75135604252549359</v>
      </c>
      <c r="P43" s="365">
        <v>486</v>
      </c>
    </row>
    <row r="44" spans="1:16" ht="14.4" customHeight="1" x14ac:dyDescent="0.3">
      <c r="A44" s="360" t="s">
        <v>1421</v>
      </c>
      <c r="B44" s="361" t="s">
        <v>1406</v>
      </c>
      <c r="C44" s="361" t="s">
        <v>1479</v>
      </c>
      <c r="D44" s="361" t="s">
        <v>1480</v>
      </c>
      <c r="E44" s="364">
        <v>4199</v>
      </c>
      <c r="F44" s="364">
        <v>982566</v>
      </c>
      <c r="G44" s="361">
        <v>1</v>
      </c>
      <c r="H44" s="361">
        <v>234</v>
      </c>
      <c r="I44" s="364">
        <v>3776</v>
      </c>
      <c r="J44" s="364">
        <v>883584</v>
      </c>
      <c r="K44" s="361">
        <v>0.8992617289830912</v>
      </c>
      <c r="L44" s="361">
        <v>234</v>
      </c>
      <c r="M44" s="364">
        <v>3205</v>
      </c>
      <c r="N44" s="364">
        <v>749970</v>
      </c>
      <c r="O44" s="408">
        <v>0.76327697070731126</v>
      </c>
      <c r="P44" s="365">
        <v>234</v>
      </c>
    </row>
    <row r="45" spans="1:16" ht="14.4" customHeight="1" x14ac:dyDescent="0.3">
      <c r="A45" s="360" t="s">
        <v>1421</v>
      </c>
      <c r="B45" s="361" t="s">
        <v>1406</v>
      </c>
      <c r="C45" s="361" t="s">
        <v>1481</v>
      </c>
      <c r="D45" s="361" t="s">
        <v>1482</v>
      </c>
      <c r="E45" s="364">
        <v>2413</v>
      </c>
      <c r="F45" s="364">
        <v>171323</v>
      </c>
      <c r="G45" s="361">
        <v>1</v>
      </c>
      <c r="H45" s="361">
        <v>71</v>
      </c>
      <c r="I45" s="364">
        <v>2144</v>
      </c>
      <c r="J45" s="364">
        <v>152224</v>
      </c>
      <c r="K45" s="361">
        <v>0.88852051388313302</v>
      </c>
      <c r="L45" s="361">
        <v>71</v>
      </c>
      <c r="M45" s="364">
        <v>1211</v>
      </c>
      <c r="N45" s="364">
        <v>87192</v>
      </c>
      <c r="O45" s="408">
        <v>0.50893341816335225</v>
      </c>
      <c r="P45" s="365">
        <v>72</v>
      </c>
    </row>
    <row r="46" spans="1:16" ht="14.4" customHeight="1" x14ac:dyDescent="0.3">
      <c r="A46" s="360" t="s">
        <v>1421</v>
      </c>
      <c r="B46" s="361" t="s">
        <v>1406</v>
      </c>
      <c r="C46" s="361" t="s">
        <v>1417</v>
      </c>
      <c r="D46" s="361" t="s">
        <v>1418</v>
      </c>
      <c r="E46" s="364"/>
      <c r="F46" s="364"/>
      <c r="G46" s="361"/>
      <c r="H46" s="361"/>
      <c r="I46" s="364">
        <v>3</v>
      </c>
      <c r="J46" s="364">
        <v>132</v>
      </c>
      <c r="K46" s="361"/>
      <c r="L46" s="361">
        <v>44</v>
      </c>
      <c r="M46" s="364"/>
      <c r="N46" s="364"/>
      <c r="O46" s="408"/>
      <c r="P46" s="365"/>
    </row>
    <row r="47" spans="1:16" ht="14.4" customHeight="1" x14ac:dyDescent="0.3">
      <c r="A47" s="360" t="s">
        <v>1421</v>
      </c>
      <c r="B47" s="361" t="s">
        <v>1406</v>
      </c>
      <c r="C47" s="361" t="s">
        <v>1483</v>
      </c>
      <c r="D47" s="361" t="s">
        <v>1484</v>
      </c>
      <c r="E47" s="364">
        <v>8788</v>
      </c>
      <c r="F47" s="364">
        <v>140608</v>
      </c>
      <c r="G47" s="361">
        <v>1</v>
      </c>
      <c r="H47" s="361">
        <v>16</v>
      </c>
      <c r="I47" s="364">
        <v>9634</v>
      </c>
      <c r="J47" s="364">
        <v>154144</v>
      </c>
      <c r="K47" s="361">
        <v>1.096267637687756</v>
      </c>
      <c r="L47" s="361">
        <v>16</v>
      </c>
      <c r="M47" s="364">
        <v>8603</v>
      </c>
      <c r="N47" s="364">
        <v>137648</v>
      </c>
      <c r="O47" s="408">
        <v>0.9789485662266727</v>
      </c>
      <c r="P47" s="365">
        <v>16</v>
      </c>
    </row>
    <row r="48" spans="1:16" ht="14.4" customHeight="1" x14ac:dyDescent="0.3">
      <c r="A48" s="360" t="s">
        <v>1421</v>
      </c>
      <c r="B48" s="361" t="s">
        <v>1406</v>
      </c>
      <c r="C48" s="361" t="s">
        <v>1485</v>
      </c>
      <c r="D48" s="361" t="s">
        <v>1486</v>
      </c>
      <c r="E48" s="364"/>
      <c r="F48" s="364"/>
      <c r="G48" s="361"/>
      <c r="H48" s="361"/>
      <c r="I48" s="364"/>
      <c r="J48" s="364"/>
      <c r="K48" s="361"/>
      <c r="L48" s="361"/>
      <c r="M48" s="364">
        <v>6</v>
      </c>
      <c r="N48" s="364">
        <v>156</v>
      </c>
      <c r="O48" s="408"/>
      <c r="P48" s="365">
        <v>26</v>
      </c>
    </row>
    <row r="49" spans="1:16" ht="14.4" customHeight="1" thickBot="1" x14ac:dyDescent="0.35">
      <c r="A49" s="366" t="s">
        <v>1421</v>
      </c>
      <c r="B49" s="367" t="s">
        <v>1406</v>
      </c>
      <c r="C49" s="367" t="s">
        <v>1487</v>
      </c>
      <c r="D49" s="367" t="s">
        <v>1453</v>
      </c>
      <c r="E49" s="370"/>
      <c r="F49" s="370"/>
      <c r="G49" s="367"/>
      <c r="H49" s="367"/>
      <c r="I49" s="370"/>
      <c r="J49" s="370"/>
      <c r="K49" s="367"/>
      <c r="L49" s="367"/>
      <c r="M49" s="370">
        <v>1</v>
      </c>
      <c r="N49" s="370">
        <v>106</v>
      </c>
      <c r="O49" s="378"/>
      <c r="P49" s="371">
        <v>106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71" customWidth="1"/>
    <col min="5" max="5" width="11" style="172" customWidth="1"/>
  </cols>
  <sheetData>
    <row r="1" spans="1:7" ht="18.600000000000001" thickBot="1" x14ac:dyDescent="0.4">
      <c r="A1" s="236" t="s">
        <v>143</v>
      </c>
      <c r="B1" s="237"/>
      <c r="C1" s="238"/>
      <c r="D1" s="238"/>
      <c r="E1" s="238"/>
      <c r="F1" s="111"/>
      <c r="G1" s="111"/>
    </row>
    <row r="2" spans="1:7" ht="14.4" customHeight="1" thickBot="1" x14ac:dyDescent="0.35">
      <c r="A2" s="313" t="s">
        <v>192</v>
      </c>
      <c r="B2" s="149"/>
    </row>
    <row r="3" spans="1:7" ht="14.4" customHeight="1" thickBot="1" x14ac:dyDescent="0.35">
      <c r="A3" s="178"/>
      <c r="C3" s="179" t="s">
        <v>130</v>
      </c>
      <c r="D3" s="180" t="s">
        <v>94</v>
      </c>
      <c r="E3" s="181" t="s">
        <v>96</v>
      </c>
    </row>
    <row r="4" spans="1:7" ht="14.4" customHeight="1" thickBot="1" x14ac:dyDescent="0.35">
      <c r="A4" s="223" t="str">
        <f>HYPERLINK("#HI!A1","NÁKLADY CELKEM (v tisících Kč)")</f>
        <v>NÁKLADY CELKEM (v tisících Kč)</v>
      </c>
      <c r="B4" s="192"/>
      <c r="C4" s="202">
        <f ca="1">IF(ISERROR(VLOOKUP("Náklady celkem",INDIRECT("HI!$A:$G"),6,0)),0,VLOOKUP("Náklady celkem",INDIRECT("HI!$A:$G"),6,0))</f>
        <v>31566</v>
      </c>
      <c r="D4" s="202">
        <f ca="1">IF(ISERROR(VLOOKUP("Náklady celkem",INDIRECT("HI!$A:$G"),4,0)),0,VLOOKUP("Náklady celkem",INDIRECT("HI!$A:$G"),4,0))</f>
        <v>31985.45623</v>
      </c>
      <c r="E4" s="195">
        <f ca="1">IF(C4=0,0,D4/C4)</f>
        <v>1.0132882287904708</v>
      </c>
    </row>
    <row r="5" spans="1:7" ht="14.4" customHeight="1" x14ac:dyDescent="0.3">
      <c r="A5" s="188" t="s">
        <v>184</v>
      </c>
      <c r="B5" s="183"/>
      <c r="C5" s="203"/>
      <c r="D5" s="203"/>
      <c r="E5" s="196"/>
    </row>
    <row r="6" spans="1:7" ht="14.4" customHeight="1" x14ac:dyDescent="0.3">
      <c r="A6" s="218" t="s">
        <v>189</v>
      </c>
      <c r="B6" s="184"/>
      <c r="C6" s="194"/>
      <c r="D6" s="194"/>
      <c r="E6" s="196"/>
    </row>
    <row r="7" spans="1:7" ht="14.4" customHeight="1" x14ac:dyDescent="0.3">
      <c r="A7" s="2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84" t="s">
        <v>134</v>
      </c>
      <c r="C7" s="194">
        <f>IF(ISERROR(HI!F5),"",HI!F5)</f>
        <v>240</v>
      </c>
      <c r="D7" s="194">
        <f>IF(ISERROR(HI!D5),"",HI!D5)</f>
        <v>154.86258000000001</v>
      </c>
      <c r="E7" s="196">
        <f t="shared" ref="E7:E14" si="0">IF(C7=0,0,D7/C7)</f>
        <v>0.64526075000000005</v>
      </c>
    </row>
    <row r="8" spans="1:7" ht="14.4" customHeight="1" x14ac:dyDescent="0.3">
      <c r="A8" s="216" t="str">
        <f>HYPERLINK("#'LŽ PL'!A1","% plnění pozitivního listu")</f>
        <v>% plnění pozitivního listu</v>
      </c>
      <c r="B8" s="184" t="s">
        <v>176</v>
      </c>
      <c r="C8" s="193">
        <v>0.9</v>
      </c>
      <c r="D8" s="193">
        <f>IF(ISERROR(VLOOKUP("celkem",'LŽ PL'!$A:$F,5,0)),0,VLOOKUP("celkem",'LŽ PL'!$A:$F,5,0))</f>
        <v>0</v>
      </c>
      <c r="E8" s="196">
        <f t="shared" si="0"/>
        <v>0</v>
      </c>
    </row>
    <row r="9" spans="1:7" ht="14.4" customHeight="1" x14ac:dyDescent="0.3">
      <c r="A9" s="189" t="s">
        <v>185</v>
      </c>
      <c r="B9" s="184"/>
      <c r="C9" s="194"/>
      <c r="D9" s="194"/>
      <c r="E9" s="196"/>
    </row>
    <row r="10" spans="1:7" ht="14.4" customHeight="1" x14ac:dyDescent="0.3">
      <c r="A10" s="216" t="str">
        <f>HYPERLINK("#'Léky Recepty'!A1","% záchytu v lékárně (Úhrada Kč)")</f>
        <v>% záchytu v lékárně (Úhrada Kč)</v>
      </c>
      <c r="B10" s="184" t="s">
        <v>139</v>
      </c>
      <c r="C10" s="193">
        <v>0.6</v>
      </c>
      <c r="D10" s="193">
        <f>IF(ISERROR(VLOOKUP("Celkem",'Léky Recepty'!B:H,5,0)),0,VLOOKUP("Celkem",'Léky Recepty'!B:H,5,0))</f>
        <v>0.91367395504049376</v>
      </c>
      <c r="E10" s="196">
        <f t="shared" si="0"/>
        <v>1.5227899250674897</v>
      </c>
    </row>
    <row r="11" spans="1:7" ht="14.4" customHeight="1" x14ac:dyDescent="0.3">
      <c r="A11" s="216" t="str">
        <f>HYPERLINK("#'LRp PL'!A1","% plnění pozitivního listu")</f>
        <v>% plnění pozitivního listu</v>
      </c>
      <c r="B11" s="184" t="s">
        <v>177</v>
      </c>
      <c r="C11" s="193">
        <v>0.8</v>
      </c>
      <c r="D11" s="193">
        <f>IF(ISERROR(VLOOKUP("Celkem",'LRp PL'!A:F,5,0)),0,VLOOKUP("Celkem",'LRp PL'!A:F,5,0))</f>
        <v>0.79326743205903161</v>
      </c>
      <c r="E11" s="196">
        <f t="shared" si="0"/>
        <v>0.99158429007378945</v>
      </c>
    </row>
    <row r="12" spans="1:7" ht="14.4" customHeight="1" x14ac:dyDescent="0.3">
      <c r="A12" s="189" t="s">
        <v>186</v>
      </c>
      <c r="B12" s="184"/>
      <c r="C12" s="194"/>
      <c r="D12" s="194"/>
      <c r="E12" s="196"/>
    </row>
    <row r="13" spans="1:7" ht="14.4" customHeight="1" x14ac:dyDescent="0.3">
      <c r="A13" s="219" t="s">
        <v>190</v>
      </c>
      <c r="B13" s="184"/>
      <c r="C13" s="203"/>
      <c r="D13" s="203"/>
      <c r="E13" s="196"/>
    </row>
    <row r="14" spans="1:7" ht="14.4" customHeight="1" x14ac:dyDescent="0.3">
      <c r="A14" s="21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84" t="s">
        <v>134</v>
      </c>
      <c r="C14" s="194">
        <f>IF(ISERROR(HI!F6),"",HI!F6)</f>
        <v>33496</v>
      </c>
      <c r="D14" s="194">
        <f>IF(ISERROR(HI!D6),"",HI!D6)</f>
        <v>33744.925819999997</v>
      </c>
      <c r="E14" s="196">
        <f t="shared" si="0"/>
        <v>1.0074315088368759</v>
      </c>
    </row>
    <row r="15" spans="1:7" ht="14.4" customHeight="1" thickBot="1" x14ac:dyDescent="0.35">
      <c r="A15" s="221" t="str">
        <f>HYPERLINK("#HI!A1","Osobní náklady")</f>
        <v>Osobní náklady</v>
      </c>
      <c r="B15" s="184"/>
      <c r="C15" s="203">
        <f ca="1">IF(ISERROR(VLOOKUP("Osobní náklady (Kč)",INDIRECT("HI!$A:$G"),6,0)),0,VLOOKUP("Osobní náklady (Kč)",INDIRECT("HI!$A:$G"),6,0))</f>
        <v>24222</v>
      </c>
      <c r="D15" s="203">
        <f ca="1">IF(ISERROR(VLOOKUP("Osobní náklady (Kč)",INDIRECT("HI!$A:$G"),4,0)),0,VLOOKUP("Osobní náklady (Kč)",INDIRECT("HI!$A:$G"),4,0))</f>
        <v>26157.76051</v>
      </c>
      <c r="E15" s="196">
        <f t="shared" ref="E15" ca="1" si="1">IF(C15=0,0,D15/C15)</f>
        <v>1.0799174514903807</v>
      </c>
    </row>
    <row r="16" spans="1:7" ht="14.4" customHeight="1" thickBot="1" x14ac:dyDescent="0.35">
      <c r="A16" s="208"/>
      <c r="B16" s="209"/>
      <c r="C16" s="210"/>
      <c r="D16" s="210"/>
      <c r="E16" s="198"/>
    </row>
    <row r="17" spans="1:5" ht="14.4" customHeight="1" thickBot="1" x14ac:dyDescent="0.35">
      <c r="A17" s="222" t="str">
        <f>HYPERLINK("#HI!A1","VÝNOSY CELKEM (v tisících; ""Ambulace-body"" + ""Hospitalizace-casemix""*29500)")</f>
        <v>VÝNOSY CELKEM (v tisících; "Ambulace-body" + "Hospitalizace-casemix"*29500)</v>
      </c>
      <c r="B17" s="186"/>
      <c r="C17" s="206">
        <f ca="1">IF(ISERROR(VLOOKUP("Výnosy celkem",INDIRECT("HI!$A:$G"),6,0)),0,VLOOKUP("Výnosy celkem",INDIRECT("HI!$A:$G"),6,0))</f>
        <v>14068.55954</v>
      </c>
      <c r="D17" s="206">
        <f ca="1">IF(ISERROR(VLOOKUP("Výnosy celkem",INDIRECT("HI!$A:$G"),4,0)),0,VLOOKUP("Výnosy celkem",INDIRECT("HI!$A:$G"),4,0))</f>
        <v>12821.561</v>
      </c>
      <c r="E17" s="199">
        <f t="shared" ref="E17:E20" ca="1" si="2">IF(C17=0,0,D17/C17)</f>
        <v>0.9113627421162408</v>
      </c>
    </row>
    <row r="18" spans="1:5" ht="14.4" customHeight="1" x14ac:dyDescent="0.3">
      <c r="A18" s="224" t="str">
        <f>HYPERLINK("#HI!A1","Ambulance (body)")</f>
        <v>Ambulance (body)</v>
      </c>
      <c r="B18" s="183"/>
      <c r="C18" s="203">
        <f ca="1">IF(ISERROR(VLOOKUP("Ambulance (body)",INDIRECT("HI!$A:$G"),6,0)),0,VLOOKUP("Ambulance (body)",INDIRECT("HI!$A:$G"),6,0))</f>
        <v>14068.55954</v>
      </c>
      <c r="D18" s="203">
        <f ca="1">IF(ISERROR(VLOOKUP("Ambulance (body)",INDIRECT("HI!$A:$G"),4,0)),0,VLOOKUP("Ambulance (body)",INDIRECT("HI!$A:$G"),4,0))</f>
        <v>12821.561</v>
      </c>
      <c r="E18" s="196">
        <f t="shared" ca="1" si="2"/>
        <v>0.9113627421162408</v>
      </c>
    </row>
    <row r="19" spans="1:5" ht="14.4" customHeight="1" x14ac:dyDescent="0.3">
      <c r="A19" s="217" t="str">
        <f>HYPERLINK("#'ZV Vykáz.-A'!A1","Zdravotní výkony vykázané u ambulantních pacientů (min. 100 %)")</f>
        <v>Zdravotní výkony vykázané u ambulantních pacientů (min. 100 %)</v>
      </c>
      <c r="B19" t="s">
        <v>145</v>
      </c>
      <c r="C19" s="193">
        <v>1</v>
      </c>
      <c r="D19" s="193">
        <f>IF(ISERROR(VLOOKUP("Celkem:",'ZV Vykáz.-A'!$A:$S,7,0)),"",VLOOKUP("Celkem:",'ZV Vykáz.-A'!$A:$S,7,0))</f>
        <v>0.89313548727391601</v>
      </c>
      <c r="E19" s="196">
        <f t="shared" si="2"/>
        <v>0.89313548727391601</v>
      </c>
    </row>
    <row r="20" spans="1:5" ht="14.4" customHeight="1" x14ac:dyDescent="0.3">
      <c r="A20" s="217" t="str">
        <f>HYPERLINK("#'ZV Vykáz.-H'!A1","Zdravotní výkony vykázané u hospitalizovaných pacientů (max. 85 %)")</f>
        <v>Zdravotní výkony vykázané u hospitalizovaných pacientů (max. 85 %)</v>
      </c>
      <c r="B20" t="s">
        <v>147</v>
      </c>
      <c r="C20" s="193">
        <v>0.85</v>
      </c>
      <c r="D20" s="193">
        <f>IF(ISERROR(VLOOKUP("Celkem:",'ZV Vykáz.-H'!$A:$S,7,0)),"",VLOOKUP("Celkem:",'ZV Vykáz.-H'!$A:$S,7,0))</f>
        <v>1.0783812405285365</v>
      </c>
      <c r="E20" s="196">
        <f t="shared" si="2"/>
        <v>1.2686838123865136</v>
      </c>
    </row>
    <row r="21" spans="1:5" ht="14.4" customHeight="1" x14ac:dyDescent="0.3">
      <c r="A21" s="225" t="str">
        <f>HYPERLINK("#HI!A1","Hospitalizace (casemix * 29500)")</f>
        <v>Hospitalizace (casemix * 29500)</v>
      </c>
      <c r="B21" s="184"/>
      <c r="C21" s="203">
        <f ca="1">IF(ISERROR(VLOOKUP("Hospitalizace (casemix * 29500)",INDIRECT("HI!$A:$G"),6,0)),0,VLOOKUP("Hospitalizace (casemix * 29500)",INDIRECT("HI!$A:$G"),6,0))</f>
        <v>0</v>
      </c>
      <c r="D21" s="203">
        <f ca="1">IF(ISERROR(VLOOKUP("Hospitalizace (casemix * 29500)",INDIRECT("HI!$A:$G"),4,0)),0,VLOOKUP("Hospitalizace (casemix * 29500)",INDIRECT("HI!$A:$G"),4,0))</f>
        <v>0</v>
      </c>
      <c r="E21" s="196">
        <f t="shared" ref="E21" ca="1" si="3">IF(C21=0,0,D21/C21)</f>
        <v>0</v>
      </c>
    </row>
    <row r="22" spans="1:5" ht="14.4" customHeight="1" thickBot="1" x14ac:dyDescent="0.35">
      <c r="A22" s="190" t="s">
        <v>187</v>
      </c>
      <c r="B22" s="185"/>
      <c r="C22" s="204"/>
      <c r="D22" s="204"/>
      <c r="E22" s="197"/>
    </row>
    <row r="23" spans="1:5" ht="14.4" customHeight="1" thickBot="1" x14ac:dyDescent="0.35">
      <c r="A23" s="182"/>
      <c r="B23" s="141"/>
      <c r="C23" s="205"/>
      <c r="D23" s="205"/>
      <c r="E23" s="200"/>
    </row>
    <row r="24" spans="1:5" ht="14.4" customHeight="1" thickBot="1" x14ac:dyDescent="0.35">
      <c r="A24" s="191" t="s">
        <v>188</v>
      </c>
      <c r="B24" s="187"/>
      <c r="C24" s="207"/>
      <c r="D24" s="207"/>
      <c r="E24" s="201"/>
    </row>
  </sheetData>
  <mergeCells count="1">
    <mergeCell ref="A1:E1"/>
  </mergeCells>
  <conditionalFormatting sqref="E5">
    <cfRule type="cellIs" dxfId="6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9" priority="28" operator="lessThan">
      <formula>1</formula>
    </cfRule>
    <cfRule type="iconSet" priority="29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8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2" customWidth="1"/>
    <col min="3" max="3" width="0.109375" style="65" hidden="1" customWidth="1"/>
    <col min="4" max="4" width="7.77734375" style="162" customWidth="1"/>
    <col min="5" max="5" width="5.44140625" style="65" hidden="1" customWidth="1"/>
    <col min="6" max="6" width="7.77734375" style="162" customWidth="1"/>
    <col min="7" max="7" width="7.77734375" style="87" customWidth="1"/>
    <col min="8" max="8" width="7.77734375" style="162" customWidth="1"/>
    <col min="9" max="9" width="5.44140625" style="65" hidden="1" customWidth="1"/>
    <col min="10" max="10" width="7.77734375" style="162" customWidth="1"/>
    <col min="11" max="11" width="5.44140625" style="65" hidden="1" customWidth="1"/>
    <col min="12" max="12" width="7.77734375" style="162" customWidth="1"/>
    <col min="13" max="13" width="7.77734375" style="87" customWidth="1"/>
    <col min="14" max="14" width="7.77734375" style="162" customWidth="1"/>
    <col min="15" max="15" width="5" style="65" hidden="1" customWidth="1"/>
    <col min="16" max="16" width="7.77734375" style="162" customWidth="1"/>
    <col min="17" max="17" width="5" style="65" hidden="1" customWidth="1"/>
    <col min="18" max="18" width="7.77734375" style="162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8" t="s">
        <v>151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4.4" customHeight="1" thickBot="1" x14ac:dyDescent="0.35">
      <c r="A2" s="313" t="s">
        <v>192</v>
      </c>
      <c r="B2" s="151"/>
      <c r="C2" s="109"/>
      <c r="D2" s="151"/>
      <c r="E2" s="109"/>
      <c r="F2" s="151"/>
      <c r="G2" s="140"/>
      <c r="H2" s="151"/>
      <c r="I2" s="109"/>
      <c r="J2" s="151"/>
      <c r="K2" s="109"/>
      <c r="L2" s="151"/>
      <c r="M2" s="140"/>
      <c r="N2" s="151"/>
      <c r="O2" s="109"/>
      <c r="P2" s="151"/>
      <c r="Q2" s="109"/>
      <c r="R2" s="151"/>
      <c r="S2" s="140"/>
    </row>
    <row r="3" spans="1:19" ht="14.4" customHeight="1" thickBot="1" x14ac:dyDescent="0.35">
      <c r="A3" s="226" t="s">
        <v>153</v>
      </c>
      <c r="B3" s="227">
        <f>SUBTOTAL(9,B6:B1048576)</f>
        <v>10340931</v>
      </c>
      <c r="C3" s="228">
        <f t="shared" ref="C3:R3" si="0">SUBTOTAL(9,C6:C1048576)</f>
        <v>28</v>
      </c>
      <c r="D3" s="228">
        <f t="shared" si="0"/>
        <v>10729932</v>
      </c>
      <c r="E3" s="228">
        <f t="shared" si="0"/>
        <v>28.556471906634215</v>
      </c>
      <c r="F3" s="228">
        <f t="shared" si="0"/>
        <v>11151466</v>
      </c>
      <c r="G3" s="229">
        <f>IF(B3&lt;&gt;0,F3/B3,"")</f>
        <v>1.0783812405285365</v>
      </c>
      <c r="H3" s="227">
        <f t="shared" si="0"/>
        <v>0</v>
      </c>
      <c r="I3" s="228">
        <f t="shared" si="0"/>
        <v>0</v>
      </c>
      <c r="J3" s="228">
        <f t="shared" si="0"/>
        <v>0</v>
      </c>
      <c r="K3" s="228">
        <f t="shared" si="0"/>
        <v>0</v>
      </c>
      <c r="L3" s="228">
        <f t="shared" si="0"/>
        <v>0</v>
      </c>
      <c r="M3" s="230" t="str">
        <f>IF(H3&lt;&gt;0,L3/H3,"")</f>
        <v/>
      </c>
      <c r="N3" s="231">
        <f t="shared" si="0"/>
        <v>0</v>
      </c>
      <c r="O3" s="228">
        <f t="shared" si="0"/>
        <v>0</v>
      </c>
      <c r="P3" s="228">
        <f t="shared" si="0"/>
        <v>0</v>
      </c>
      <c r="Q3" s="228">
        <f t="shared" si="0"/>
        <v>0</v>
      </c>
      <c r="R3" s="228">
        <f t="shared" si="0"/>
        <v>0</v>
      </c>
      <c r="S3" s="230" t="str">
        <f>IF(N3&lt;&gt;0,R3/N3,"")</f>
        <v/>
      </c>
    </row>
    <row r="4" spans="1:19" ht="14.4" customHeight="1" x14ac:dyDescent="0.3">
      <c r="A4" s="298" t="s">
        <v>129</v>
      </c>
      <c r="B4" s="299" t="s">
        <v>121</v>
      </c>
      <c r="C4" s="300"/>
      <c r="D4" s="300"/>
      <c r="E4" s="300"/>
      <c r="F4" s="300"/>
      <c r="G4" s="301"/>
      <c r="H4" s="299" t="s">
        <v>122</v>
      </c>
      <c r="I4" s="300"/>
      <c r="J4" s="300"/>
      <c r="K4" s="300"/>
      <c r="L4" s="300"/>
      <c r="M4" s="301"/>
      <c r="N4" s="299" t="s">
        <v>123</v>
      </c>
      <c r="O4" s="300"/>
      <c r="P4" s="300"/>
      <c r="Q4" s="300"/>
      <c r="R4" s="300"/>
      <c r="S4" s="301"/>
    </row>
    <row r="5" spans="1:19" ht="14.4" customHeight="1" thickBot="1" x14ac:dyDescent="0.35">
      <c r="A5" s="436"/>
      <c r="B5" s="437">
        <v>2011</v>
      </c>
      <c r="C5" s="438"/>
      <c r="D5" s="438">
        <v>2012</v>
      </c>
      <c r="E5" s="438"/>
      <c r="F5" s="438">
        <v>2013</v>
      </c>
      <c r="G5" s="439" t="s">
        <v>5</v>
      </c>
      <c r="H5" s="437">
        <v>2011</v>
      </c>
      <c r="I5" s="438"/>
      <c r="J5" s="438">
        <v>2012</v>
      </c>
      <c r="K5" s="438"/>
      <c r="L5" s="438">
        <v>2013</v>
      </c>
      <c r="M5" s="439" t="s">
        <v>5</v>
      </c>
      <c r="N5" s="437">
        <v>2011</v>
      </c>
      <c r="O5" s="438"/>
      <c r="P5" s="438">
        <v>2012</v>
      </c>
      <c r="Q5" s="438"/>
      <c r="R5" s="438">
        <v>2013</v>
      </c>
      <c r="S5" s="439" t="s">
        <v>5</v>
      </c>
    </row>
    <row r="6" spans="1:19" ht="14.4" customHeight="1" x14ac:dyDescent="0.3">
      <c r="A6" s="433" t="s">
        <v>1488</v>
      </c>
      <c r="B6" s="440">
        <v>428749</v>
      </c>
      <c r="C6" s="355">
        <v>1</v>
      </c>
      <c r="D6" s="440">
        <v>483221</v>
      </c>
      <c r="E6" s="355">
        <v>1.1270486928249395</v>
      </c>
      <c r="F6" s="440">
        <v>459316</v>
      </c>
      <c r="G6" s="377">
        <v>1.0712934607427655</v>
      </c>
      <c r="H6" s="440"/>
      <c r="I6" s="355"/>
      <c r="J6" s="440"/>
      <c r="K6" s="355"/>
      <c r="L6" s="440"/>
      <c r="M6" s="377"/>
      <c r="N6" s="440"/>
      <c r="O6" s="355"/>
      <c r="P6" s="440"/>
      <c r="Q6" s="355"/>
      <c r="R6" s="440"/>
      <c r="S6" s="407"/>
    </row>
    <row r="7" spans="1:19" ht="14.4" customHeight="1" x14ac:dyDescent="0.3">
      <c r="A7" s="434" t="s">
        <v>1489</v>
      </c>
      <c r="B7" s="452">
        <v>506404</v>
      </c>
      <c r="C7" s="361">
        <v>1</v>
      </c>
      <c r="D7" s="452">
        <v>671354</v>
      </c>
      <c r="E7" s="361">
        <v>1.3257280748177345</v>
      </c>
      <c r="F7" s="452">
        <v>750086</v>
      </c>
      <c r="G7" s="408">
        <v>1.4812007804045781</v>
      </c>
      <c r="H7" s="452"/>
      <c r="I7" s="361"/>
      <c r="J7" s="452"/>
      <c r="K7" s="361"/>
      <c r="L7" s="452"/>
      <c r="M7" s="408"/>
      <c r="N7" s="452"/>
      <c r="O7" s="361"/>
      <c r="P7" s="452"/>
      <c r="Q7" s="361"/>
      <c r="R7" s="452"/>
      <c r="S7" s="409"/>
    </row>
    <row r="8" spans="1:19" ht="14.4" customHeight="1" x14ac:dyDescent="0.3">
      <c r="A8" s="434" t="s">
        <v>1490</v>
      </c>
      <c r="B8" s="452">
        <v>360386</v>
      </c>
      <c r="C8" s="361">
        <v>1</v>
      </c>
      <c r="D8" s="452">
        <v>429774</v>
      </c>
      <c r="E8" s="361">
        <v>1.1925380009212345</v>
      </c>
      <c r="F8" s="452">
        <v>402103</v>
      </c>
      <c r="G8" s="408">
        <v>1.1157564389293702</v>
      </c>
      <c r="H8" s="452"/>
      <c r="I8" s="361"/>
      <c r="J8" s="452"/>
      <c r="K8" s="361"/>
      <c r="L8" s="452"/>
      <c r="M8" s="408"/>
      <c r="N8" s="452"/>
      <c r="O8" s="361"/>
      <c r="P8" s="452"/>
      <c r="Q8" s="361"/>
      <c r="R8" s="452"/>
      <c r="S8" s="409"/>
    </row>
    <row r="9" spans="1:19" ht="14.4" customHeight="1" x14ac:dyDescent="0.3">
      <c r="A9" s="434" t="s">
        <v>1491</v>
      </c>
      <c r="B9" s="452">
        <v>996977</v>
      </c>
      <c r="C9" s="361">
        <v>1</v>
      </c>
      <c r="D9" s="452">
        <v>958904</v>
      </c>
      <c r="E9" s="361">
        <v>0.96181155633480009</v>
      </c>
      <c r="F9" s="452">
        <v>879822</v>
      </c>
      <c r="G9" s="408">
        <v>0.88248976656432399</v>
      </c>
      <c r="H9" s="452"/>
      <c r="I9" s="361"/>
      <c r="J9" s="452"/>
      <c r="K9" s="361"/>
      <c r="L9" s="452"/>
      <c r="M9" s="408"/>
      <c r="N9" s="452"/>
      <c r="O9" s="361"/>
      <c r="P9" s="452"/>
      <c r="Q9" s="361"/>
      <c r="R9" s="452"/>
      <c r="S9" s="409"/>
    </row>
    <row r="10" spans="1:19" ht="14.4" customHeight="1" x14ac:dyDescent="0.3">
      <c r="A10" s="434" t="s">
        <v>1492</v>
      </c>
      <c r="B10" s="452">
        <v>464540</v>
      </c>
      <c r="C10" s="361">
        <v>1</v>
      </c>
      <c r="D10" s="452">
        <v>404372</v>
      </c>
      <c r="E10" s="361">
        <v>0.87047832264175318</v>
      </c>
      <c r="F10" s="452">
        <v>441661</v>
      </c>
      <c r="G10" s="408">
        <v>0.95074912816980239</v>
      </c>
      <c r="H10" s="452"/>
      <c r="I10" s="361"/>
      <c r="J10" s="452"/>
      <c r="K10" s="361"/>
      <c r="L10" s="452"/>
      <c r="M10" s="408"/>
      <c r="N10" s="452"/>
      <c r="O10" s="361"/>
      <c r="P10" s="452"/>
      <c r="Q10" s="361"/>
      <c r="R10" s="452"/>
      <c r="S10" s="409"/>
    </row>
    <row r="11" spans="1:19" ht="14.4" customHeight="1" x14ac:dyDescent="0.3">
      <c r="A11" s="434" t="s">
        <v>1493</v>
      </c>
      <c r="B11" s="452">
        <v>597225</v>
      </c>
      <c r="C11" s="361">
        <v>1</v>
      </c>
      <c r="D11" s="452">
        <v>609715</v>
      </c>
      <c r="E11" s="361">
        <v>1.0209133911005066</v>
      </c>
      <c r="F11" s="452">
        <v>701230</v>
      </c>
      <c r="G11" s="408">
        <v>1.1741470969902466</v>
      </c>
      <c r="H11" s="452"/>
      <c r="I11" s="361"/>
      <c r="J11" s="452"/>
      <c r="K11" s="361"/>
      <c r="L11" s="452"/>
      <c r="M11" s="408"/>
      <c r="N11" s="452"/>
      <c r="O11" s="361"/>
      <c r="P11" s="452"/>
      <c r="Q11" s="361"/>
      <c r="R11" s="452"/>
      <c r="S11" s="409"/>
    </row>
    <row r="12" spans="1:19" ht="14.4" customHeight="1" x14ac:dyDescent="0.3">
      <c r="A12" s="434" t="s">
        <v>1494</v>
      </c>
      <c r="B12" s="452">
        <v>460656</v>
      </c>
      <c r="C12" s="361">
        <v>1</v>
      </c>
      <c r="D12" s="452">
        <v>373166</v>
      </c>
      <c r="E12" s="361">
        <v>0.81007519711020803</v>
      </c>
      <c r="F12" s="452">
        <v>379437</v>
      </c>
      <c r="G12" s="408">
        <v>0.82368839220589762</v>
      </c>
      <c r="H12" s="452"/>
      <c r="I12" s="361"/>
      <c r="J12" s="452"/>
      <c r="K12" s="361"/>
      <c r="L12" s="452"/>
      <c r="M12" s="408"/>
      <c r="N12" s="452"/>
      <c r="O12" s="361"/>
      <c r="P12" s="452"/>
      <c r="Q12" s="361"/>
      <c r="R12" s="452"/>
      <c r="S12" s="409"/>
    </row>
    <row r="13" spans="1:19" ht="14.4" customHeight="1" x14ac:dyDescent="0.3">
      <c r="A13" s="434" t="s">
        <v>1495</v>
      </c>
      <c r="B13" s="452">
        <v>1089457</v>
      </c>
      <c r="C13" s="361">
        <v>1</v>
      </c>
      <c r="D13" s="452">
        <v>997685</v>
      </c>
      <c r="E13" s="361">
        <v>0.91576354091992618</v>
      </c>
      <c r="F13" s="452">
        <v>592959</v>
      </c>
      <c r="G13" s="408">
        <v>0.54427021901736372</v>
      </c>
      <c r="H13" s="452"/>
      <c r="I13" s="361"/>
      <c r="J13" s="452"/>
      <c r="K13" s="361"/>
      <c r="L13" s="452"/>
      <c r="M13" s="408"/>
      <c r="N13" s="452"/>
      <c r="O13" s="361"/>
      <c r="P13" s="452"/>
      <c r="Q13" s="361"/>
      <c r="R13" s="452"/>
      <c r="S13" s="409"/>
    </row>
    <row r="14" spans="1:19" ht="14.4" customHeight="1" x14ac:dyDescent="0.3">
      <c r="A14" s="434" t="s">
        <v>1496</v>
      </c>
      <c r="B14" s="452">
        <v>1096936</v>
      </c>
      <c r="C14" s="361">
        <v>1</v>
      </c>
      <c r="D14" s="452">
        <v>1100880</v>
      </c>
      <c r="E14" s="361">
        <v>1.0035954695624905</v>
      </c>
      <c r="F14" s="452">
        <v>1178333</v>
      </c>
      <c r="G14" s="408">
        <v>1.074203964497473</v>
      </c>
      <c r="H14" s="452"/>
      <c r="I14" s="361"/>
      <c r="J14" s="452"/>
      <c r="K14" s="361"/>
      <c r="L14" s="452"/>
      <c r="M14" s="408"/>
      <c r="N14" s="452"/>
      <c r="O14" s="361"/>
      <c r="P14" s="452"/>
      <c r="Q14" s="361"/>
      <c r="R14" s="452"/>
      <c r="S14" s="409"/>
    </row>
    <row r="15" spans="1:19" ht="14.4" customHeight="1" x14ac:dyDescent="0.3">
      <c r="A15" s="434" t="s">
        <v>1497</v>
      </c>
      <c r="B15" s="452">
        <v>227919</v>
      </c>
      <c r="C15" s="361">
        <v>1</v>
      </c>
      <c r="D15" s="452">
        <v>220385</v>
      </c>
      <c r="E15" s="361">
        <v>0.96694439691293832</v>
      </c>
      <c r="F15" s="452">
        <v>253187</v>
      </c>
      <c r="G15" s="408">
        <v>1.1108639472795159</v>
      </c>
      <c r="H15" s="452"/>
      <c r="I15" s="361"/>
      <c r="J15" s="452"/>
      <c r="K15" s="361"/>
      <c r="L15" s="452"/>
      <c r="M15" s="408"/>
      <c r="N15" s="452"/>
      <c r="O15" s="361"/>
      <c r="P15" s="452"/>
      <c r="Q15" s="361"/>
      <c r="R15" s="452"/>
      <c r="S15" s="409"/>
    </row>
    <row r="16" spans="1:19" ht="14.4" customHeight="1" x14ac:dyDescent="0.3">
      <c r="A16" s="434" t="s">
        <v>1498</v>
      </c>
      <c r="B16" s="452">
        <v>734660</v>
      </c>
      <c r="C16" s="361">
        <v>1</v>
      </c>
      <c r="D16" s="452">
        <v>718913</v>
      </c>
      <c r="E16" s="361">
        <v>0.97856559496910134</v>
      </c>
      <c r="F16" s="452">
        <v>848611</v>
      </c>
      <c r="G16" s="408">
        <v>1.1551071243840689</v>
      </c>
      <c r="H16" s="452"/>
      <c r="I16" s="361"/>
      <c r="J16" s="452"/>
      <c r="K16" s="361"/>
      <c r="L16" s="452"/>
      <c r="M16" s="408"/>
      <c r="N16" s="452"/>
      <c r="O16" s="361"/>
      <c r="P16" s="452"/>
      <c r="Q16" s="361"/>
      <c r="R16" s="452"/>
      <c r="S16" s="409"/>
    </row>
    <row r="17" spans="1:19" ht="14.4" customHeight="1" x14ac:dyDescent="0.3">
      <c r="A17" s="434" t="s">
        <v>1499</v>
      </c>
      <c r="B17" s="452">
        <v>381262</v>
      </c>
      <c r="C17" s="361">
        <v>1</v>
      </c>
      <c r="D17" s="452">
        <v>411750</v>
      </c>
      <c r="E17" s="361">
        <v>1.079966007627301</v>
      </c>
      <c r="F17" s="452">
        <v>447964</v>
      </c>
      <c r="G17" s="408">
        <v>1.174950558933227</v>
      </c>
      <c r="H17" s="452"/>
      <c r="I17" s="361"/>
      <c r="J17" s="452"/>
      <c r="K17" s="361"/>
      <c r="L17" s="452"/>
      <c r="M17" s="408"/>
      <c r="N17" s="452"/>
      <c r="O17" s="361"/>
      <c r="P17" s="452"/>
      <c r="Q17" s="361"/>
      <c r="R17" s="452"/>
      <c r="S17" s="409"/>
    </row>
    <row r="18" spans="1:19" ht="14.4" customHeight="1" x14ac:dyDescent="0.3">
      <c r="A18" s="434" t="s">
        <v>1500</v>
      </c>
      <c r="B18" s="452">
        <v>58110</v>
      </c>
      <c r="C18" s="361">
        <v>1</v>
      </c>
      <c r="D18" s="452">
        <v>47128</v>
      </c>
      <c r="E18" s="361">
        <v>0.81101359490621239</v>
      </c>
      <c r="F18" s="452">
        <v>68115</v>
      </c>
      <c r="G18" s="408">
        <v>1.1721734641197727</v>
      </c>
      <c r="H18" s="452"/>
      <c r="I18" s="361"/>
      <c r="J18" s="452"/>
      <c r="K18" s="361"/>
      <c r="L18" s="452"/>
      <c r="M18" s="408"/>
      <c r="N18" s="452"/>
      <c r="O18" s="361"/>
      <c r="P18" s="452"/>
      <c r="Q18" s="361"/>
      <c r="R18" s="452"/>
      <c r="S18" s="409"/>
    </row>
    <row r="19" spans="1:19" ht="14.4" customHeight="1" x14ac:dyDescent="0.3">
      <c r="A19" s="434" t="s">
        <v>1501</v>
      </c>
      <c r="B19" s="452">
        <v>1052</v>
      </c>
      <c r="C19" s="361">
        <v>1</v>
      </c>
      <c r="D19" s="452"/>
      <c r="E19" s="361"/>
      <c r="F19" s="452">
        <v>336</v>
      </c>
      <c r="G19" s="408">
        <v>0.3193916349809886</v>
      </c>
      <c r="H19" s="452"/>
      <c r="I19" s="361"/>
      <c r="J19" s="452"/>
      <c r="K19" s="361"/>
      <c r="L19" s="452"/>
      <c r="M19" s="408"/>
      <c r="N19" s="452"/>
      <c r="O19" s="361"/>
      <c r="P19" s="452"/>
      <c r="Q19" s="361"/>
      <c r="R19" s="452"/>
      <c r="S19" s="409"/>
    </row>
    <row r="20" spans="1:19" ht="14.4" customHeight="1" x14ac:dyDescent="0.3">
      <c r="A20" s="434" t="s">
        <v>1502</v>
      </c>
      <c r="B20" s="452">
        <v>80118</v>
      </c>
      <c r="C20" s="361">
        <v>1</v>
      </c>
      <c r="D20" s="452">
        <v>117841</v>
      </c>
      <c r="E20" s="361">
        <v>1.4708430065653162</v>
      </c>
      <c r="F20" s="452">
        <v>107487</v>
      </c>
      <c r="G20" s="408">
        <v>1.3416086272747698</v>
      </c>
      <c r="H20" s="452"/>
      <c r="I20" s="361"/>
      <c r="J20" s="452"/>
      <c r="K20" s="361"/>
      <c r="L20" s="452"/>
      <c r="M20" s="408"/>
      <c r="N20" s="452"/>
      <c r="O20" s="361"/>
      <c r="P20" s="452"/>
      <c r="Q20" s="361"/>
      <c r="R20" s="452"/>
      <c r="S20" s="409"/>
    </row>
    <row r="21" spans="1:19" ht="14.4" customHeight="1" x14ac:dyDescent="0.3">
      <c r="A21" s="434" t="s">
        <v>1503</v>
      </c>
      <c r="B21" s="452">
        <v>23836</v>
      </c>
      <c r="C21" s="361">
        <v>1</v>
      </c>
      <c r="D21" s="452">
        <v>32482</v>
      </c>
      <c r="E21" s="361">
        <v>1.3627286457459304</v>
      </c>
      <c r="F21" s="452">
        <v>59072</v>
      </c>
      <c r="G21" s="408">
        <v>2.4782681657996308</v>
      </c>
      <c r="H21" s="452"/>
      <c r="I21" s="361"/>
      <c r="J21" s="452"/>
      <c r="K21" s="361"/>
      <c r="L21" s="452"/>
      <c r="M21" s="408"/>
      <c r="N21" s="452"/>
      <c r="O21" s="361"/>
      <c r="P21" s="452"/>
      <c r="Q21" s="361"/>
      <c r="R21" s="452"/>
      <c r="S21" s="409"/>
    </row>
    <row r="22" spans="1:19" ht="14.4" customHeight="1" x14ac:dyDescent="0.3">
      <c r="A22" s="434" t="s">
        <v>1504</v>
      </c>
      <c r="B22" s="452">
        <v>713</v>
      </c>
      <c r="C22" s="361">
        <v>1</v>
      </c>
      <c r="D22" s="452"/>
      <c r="E22" s="361"/>
      <c r="F22" s="452"/>
      <c r="G22" s="408"/>
      <c r="H22" s="452"/>
      <c r="I22" s="361"/>
      <c r="J22" s="452"/>
      <c r="K22" s="361"/>
      <c r="L22" s="452"/>
      <c r="M22" s="408"/>
      <c r="N22" s="452"/>
      <c r="O22" s="361"/>
      <c r="P22" s="452"/>
      <c r="Q22" s="361"/>
      <c r="R22" s="452"/>
      <c r="S22" s="409"/>
    </row>
    <row r="23" spans="1:19" ht="14.4" customHeight="1" x14ac:dyDescent="0.3">
      <c r="A23" s="434" t="s">
        <v>1505</v>
      </c>
      <c r="B23" s="452">
        <v>2331</v>
      </c>
      <c r="C23" s="361">
        <v>1</v>
      </c>
      <c r="D23" s="452">
        <v>2407</v>
      </c>
      <c r="E23" s="361">
        <v>1.0326040326040327</v>
      </c>
      <c r="F23" s="452"/>
      <c r="G23" s="408"/>
      <c r="H23" s="452"/>
      <c r="I23" s="361"/>
      <c r="J23" s="452"/>
      <c r="K23" s="361"/>
      <c r="L23" s="452"/>
      <c r="M23" s="408"/>
      <c r="N23" s="452"/>
      <c r="O23" s="361"/>
      <c r="P23" s="452"/>
      <c r="Q23" s="361"/>
      <c r="R23" s="452"/>
      <c r="S23" s="409"/>
    </row>
    <row r="24" spans="1:19" ht="14.4" customHeight="1" x14ac:dyDescent="0.3">
      <c r="A24" s="434" t="s">
        <v>1506</v>
      </c>
      <c r="B24" s="452">
        <v>4913</v>
      </c>
      <c r="C24" s="361">
        <v>1</v>
      </c>
      <c r="D24" s="452">
        <v>6535</v>
      </c>
      <c r="E24" s="361">
        <v>1.3301445145532262</v>
      </c>
      <c r="F24" s="452">
        <v>9759</v>
      </c>
      <c r="G24" s="408">
        <v>1.9863627111744351</v>
      </c>
      <c r="H24" s="452"/>
      <c r="I24" s="361"/>
      <c r="J24" s="452"/>
      <c r="K24" s="361"/>
      <c r="L24" s="452"/>
      <c r="M24" s="408"/>
      <c r="N24" s="452"/>
      <c r="O24" s="361"/>
      <c r="P24" s="452"/>
      <c r="Q24" s="361"/>
      <c r="R24" s="452"/>
      <c r="S24" s="409"/>
    </row>
    <row r="25" spans="1:19" ht="14.4" customHeight="1" x14ac:dyDescent="0.3">
      <c r="A25" s="434" t="s">
        <v>1507</v>
      </c>
      <c r="B25" s="452">
        <v>307743</v>
      </c>
      <c r="C25" s="361">
        <v>1</v>
      </c>
      <c r="D25" s="452">
        <v>300101</v>
      </c>
      <c r="E25" s="361">
        <v>0.9751675911393598</v>
      </c>
      <c r="F25" s="452">
        <v>363628</v>
      </c>
      <c r="G25" s="408">
        <v>1.1815963320043024</v>
      </c>
      <c r="H25" s="452"/>
      <c r="I25" s="361"/>
      <c r="J25" s="452"/>
      <c r="K25" s="361"/>
      <c r="L25" s="452"/>
      <c r="M25" s="408"/>
      <c r="N25" s="452"/>
      <c r="O25" s="361"/>
      <c r="P25" s="452"/>
      <c r="Q25" s="361"/>
      <c r="R25" s="452"/>
      <c r="S25" s="409"/>
    </row>
    <row r="26" spans="1:19" ht="14.4" customHeight="1" x14ac:dyDescent="0.3">
      <c r="A26" s="434" t="s">
        <v>1508</v>
      </c>
      <c r="B26" s="452">
        <v>14151</v>
      </c>
      <c r="C26" s="361">
        <v>1</v>
      </c>
      <c r="D26" s="452">
        <v>20978</v>
      </c>
      <c r="E26" s="361">
        <v>1.4824394035757191</v>
      </c>
      <c r="F26" s="452">
        <v>68766</v>
      </c>
      <c r="G26" s="408">
        <v>4.8594445622217508</v>
      </c>
      <c r="H26" s="452"/>
      <c r="I26" s="361"/>
      <c r="J26" s="452"/>
      <c r="K26" s="361"/>
      <c r="L26" s="452"/>
      <c r="M26" s="408"/>
      <c r="N26" s="452"/>
      <c r="O26" s="361"/>
      <c r="P26" s="452"/>
      <c r="Q26" s="361"/>
      <c r="R26" s="452"/>
      <c r="S26" s="409"/>
    </row>
    <row r="27" spans="1:19" ht="14.4" customHeight="1" x14ac:dyDescent="0.3">
      <c r="A27" s="434" t="s">
        <v>1509</v>
      </c>
      <c r="B27" s="452">
        <v>1548</v>
      </c>
      <c r="C27" s="361">
        <v>1</v>
      </c>
      <c r="D27" s="452">
        <v>3116</v>
      </c>
      <c r="E27" s="361">
        <v>2.012919896640827</v>
      </c>
      <c r="F27" s="452">
        <v>4884</v>
      </c>
      <c r="G27" s="408">
        <v>3.1550387596899223</v>
      </c>
      <c r="H27" s="452"/>
      <c r="I27" s="361"/>
      <c r="J27" s="452"/>
      <c r="K27" s="361"/>
      <c r="L27" s="452"/>
      <c r="M27" s="408"/>
      <c r="N27" s="452"/>
      <c r="O27" s="361"/>
      <c r="P27" s="452"/>
      <c r="Q27" s="361"/>
      <c r="R27" s="452"/>
      <c r="S27" s="409"/>
    </row>
    <row r="28" spans="1:19" ht="14.4" customHeight="1" x14ac:dyDescent="0.3">
      <c r="A28" s="434" t="s">
        <v>1510</v>
      </c>
      <c r="B28" s="452">
        <v>28842</v>
      </c>
      <c r="C28" s="361">
        <v>1</v>
      </c>
      <c r="D28" s="452">
        <v>17517</v>
      </c>
      <c r="E28" s="361">
        <v>0.60734345745787388</v>
      </c>
      <c r="F28" s="452"/>
      <c r="G28" s="408"/>
      <c r="H28" s="452"/>
      <c r="I28" s="361"/>
      <c r="J28" s="452"/>
      <c r="K28" s="361"/>
      <c r="L28" s="452"/>
      <c r="M28" s="408"/>
      <c r="N28" s="452"/>
      <c r="O28" s="361"/>
      <c r="P28" s="452"/>
      <c r="Q28" s="361"/>
      <c r="R28" s="452"/>
      <c r="S28" s="409"/>
    </row>
    <row r="29" spans="1:19" ht="14.4" customHeight="1" x14ac:dyDescent="0.3">
      <c r="A29" s="434" t="s">
        <v>1511</v>
      </c>
      <c r="B29" s="452">
        <v>39404</v>
      </c>
      <c r="C29" s="361">
        <v>1</v>
      </c>
      <c r="D29" s="452">
        <v>31445</v>
      </c>
      <c r="E29" s="361">
        <v>0.79801542990559338</v>
      </c>
      <c r="F29" s="452">
        <v>26578</v>
      </c>
      <c r="G29" s="408">
        <v>0.6745000507562684</v>
      </c>
      <c r="H29" s="452"/>
      <c r="I29" s="361"/>
      <c r="J29" s="452"/>
      <c r="K29" s="361"/>
      <c r="L29" s="452"/>
      <c r="M29" s="408"/>
      <c r="N29" s="452"/>
      <c r="O29" s="361"/>
      <c r="P29" s="452"/>
      <c r="Q29" s="361"/>
      <c r="R29" s="452"/>
      <c r="S29" s="409"/>
    </row>
    <row r="30" spans="1:19" ht="14.4" customHeight="1" x14ac:dyDescent="0.3">
      <c r="A30" s="434" t="s">
        <v>1512</v>
      </c>
      <c r="B30" s="452">
        <v>527624</v>
      </c>
      <c r="C30" s="361">
        <v>1</v>
      </c>
      <c r="D30" s="452">
        <v>555465</v>
      </c>
      <c r="E30" s="361">
        <v>1.0527667429836398</v>
      </c>
      <c r="F30" s="452">
        <v>425362</v>
      </c>
      <c r="G30" s="408">
        <v>0.80618394917592828</v>
      </c>
      <c r="H30" s="452"/>
      <c r="I30" s="361"/>
      <c r="J30" s="452"/>
      <c r="K30" s="361"/>
      <c r="L30" s="452"/>
      <c r="M30" s="408"/>
      <c r="N30" s="452"/>
      <c r="O30" s="361"/>
      <c r="P30" s="452"/>
      <c r="Q30" s="361"/>
      <c r="R30" s="452"/>
      <c r="S30" s="409"/>
    </row>
    <row r="31" spans="1:19" ht="14.4" customHeight="1" x14ac:dyDescent="0.3">
      <c r="A31" s="434" t="s">
        <v>1513</v>
      </c>
      <c r="B31" s="452">
        <v>935394</v>
      </c>
      <c r="C31" s="361">
        <v>1</v>
      </c>
      <c r="D31" s="452">
        <v>1276983</v>
      </c>
      <c r="E31" s="361">
        <v>1.3651819447206204</v>
      </c>
      <c r="F31" s="452">
        <v>1420620</v>
      </c>
      <c r="G31" s="408">
        <v>1.5187396968550151</v>
      </c>
      <c r="H31" s="452"/>
      <c r="I31" s="361"/>
      <c r="J31" s="452"/>
      <c r="K31" s="361"/>
      <c r="L31" s="452"/>
      <c r="M31" s="408"/>
      <c r="N31" s="452"/>
      <c r="O31" s="361"/>
      <c r="P31" s="452"/>
      <c r="Q31" s="361"/>
      <c r="R31" s="452"/>
      <c r="S31" s="409"/>
    </row>
    <row r="32" spans="1:19" ht="14.4" customHeight="1" x14ac:dyDescent="0.3">
      <c r="A32" s="434" t="s">
        <v>1514</v>
      </c>
      <c r="B32" s="452">
        <v>633452</v>
      </c>
      <c r="C32" s="361">
        <v>1</v>
      </c>
      <c r="D32" s="452">
        <v>563483</v>
      </c>
      <c r="E32" s="361">
        <v>0.88954332767123634</v>
      </c>
      <c r="F32" s="452">
        <v>770084</v>
      </c>
      <c r="G32" s="408">
        <v>1.2156943225374615</v>
      </c>
      <c r="H32" s="452"/>
      <c r="I32" s="361"/>
      <c r="J32" s="452"/>
      <c r="K32" s="361"/>
      <c r="L32" s="452"/>
      <c r="M32" s="408"/>
      <c r="N32" s="452"/>
      <c r="O32" s="361"/>
      <c r="P32" s="452"/>
      <c r="Q32" s="361"/>
      <c r="R32" s="452"/>
      <c r="S32" s="409"/>
    </row>
    <row r="33" spans="1:19" ht="14.4" customHeight="1" thickBot="1" x14ac:dyDescent="0.35">
      <c r="A33" s="442" t="s">
        <v>1515</v>
      </c>
      <c r="B33" s="441">
        <v>336529</v>
      </c>
      <c r="C33" s="367">
        <v>1</v>
      </c>
      <c r="D33" s="441">
        <v>374332</v>
      </c>
      <c r="E33" s="367">
        <v>1.1123320724216932</v>
      </c>
      <c r="F33" s="441">
        <v>492066</v>
      </c>
      <c r="G33" s="378">
        <v>1.4621800795770945</v>
      </c>
      <c r="H33" s="441"/>
      <c r="I33" s="367"/>
      <c r="J33" s="441"/>
      <c r="K33" s="367"/>
      <c r="L33" s="441"/>
      <c r="M33" s="378"/>
      <c r="N33" s="441"/>
      <c r="O33" s="367"/>
      <c r="P33" s="441"/>
      <c r="Q33" s="367"/>
      <c r="R33" s="441"/>
      <c r="S33" s="4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36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14.4" customHeight="1" thickBot="1" x14ac:dyDescent="0.4">
      <c r="A2" s="313" t="s">
        <v>192</v>
      </c>
      <c r="B2" s="106"/>
      <c r="C2" s="106"/>
      <c r="D2" s="106"/>
      <c r="E2" s="106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7"/>
      <c r="Q2" s="163"/>
    </row>
    <row r="3" spans="1:17" ht="14.4" customHeight="1" thickBot="1" x14ac:dyDescent="0.35">
      <c r="E3" s="123" t="s">
        <v>153</v>
      </c>
      <c r="F3" s="164">
        <f t="shared" ref="F3:O3" si="0">SUBTOTAL(9,F6:F1048576)</f>
        <v>69654</v>
      </c>
      <c r="G3" s="165">
        <f t="shared" si="0"/>
        <v>10340931</v>
      </c>
      <c r="H3" s="165"/>
      <c r="I3" s="165"/>
      <c r="J3" s="165">
        <f t="shared" si="0"/>
        <v>72430</v>
      </c>
      <c r="K3" s="165">
        <f t="shared" si="0"/>
        <v>10729932</v>
      </c>
      <c r="L3" s="165"/>
      <c r="M3" s="165"/>
      <c r="N3" s="165">
        <f t="shared" si="0"/>
        <v>72570</v>
      </c>
      <c r="O3" s="165">
        <f t="shared" si="0"/>
        <v>11151466</v>
      </c>
      <c r="P3" s="108">
        <f>IF(G3=0,0,O3/G3)</f>
        <v>1.0783812405285365</v>
      </c>
      <c r="Q3" s="166">
        <f>IF(N3=0,0,O3/N3)</f>
        <v>153.6649579716136</v>
      </c>
    </row>
    <row r="4" spans="1:17" ht="14.4" customHeight="1" x14ac:dyDescent="0.3">
      <c r="A4" s="304" t="s">
        <v>90</v>
      </c>
      <c r="B4" s="303" t="s">
        <v>116</v>
      </c>
      <c r="C4" s="304" t="s">
        <v>117</v>
      </c>
      <c r="D4" s="305" t="s">
        <v>118</v>
      </c>
      <c r="E4" s="306" t="s">
        <v>91</v>
      </c>
      <c r="F4" s="310">
        <v>2011</v>
      </c>
      <c r="G4" s="311"/>
      <c r="H4" s="168"/>
      <c r="I4" s="168"/>
      <c r="J4" s="310">
        <v>2012</v>
      </c>
      <c r="K4" s="311"/>
      <c r="L4" s="168"/>
      <c r="M4" s="168"/>
      <c r="N4" s="310">
        <v>2013</v>
      </c>
      <c r="O4" s="311"/>
      <c r="P4" s="312" t="s">
        <v>5</v>
      </c>
      <c r="Q4" s="302" t="s">
        <v>119</v>
      </c>
    </row>
    <row r="5" spans="1:17" ht="14.4" customHeight="1" thickBot="1" x14ac:dyDescent="0.35">
      <c r="A5" s="444"/>
      <c r="B5" s="443"/>
      <c r="C5" s="444"/>
      <c r="D5" s="445"/>
      <c r="E5" s="446"/>
      <c r="F5" s="453" t="s">
        <v>93</v>
      </c>
      <c r="G5" s="454" t="s">
        <v>17</v>
      </c>
      <c r="H5" s="455"/>
      <c r="I5" s="455"/>
      <c r="J5" s="453" t="s">
        <v>93</v>
      </c>
      <c r="K5" s="454" t="s">
        <v>17</v>
      </c>
      <c r="L5" s="455"/>
      <c r="M5" s="455"/>
      <c r="N5" s="453" t="s">
        <v>93</v>
      </c>
      <c r="O5" s="454" t="s">
        <v>17</v>
      </c>
      <c r="P5" s="456"/>
      <c r="Q5" s="451"/>
    </row>
    <row r="6" spans="1:17" ht="14.4" customHeight="1" x14ac:dyDescent="0.3">
      <c r="A6" s="354" t="s">
        <v>1516</v>
      </c>
      <c r="B6" s="355" t="s">
        <v>1421</v>
      </c>
      <c r="C6" s="355" t="s">
        <v>1406</v>
      </c>
      <c r="D6" s="355" t="s">
        <v>1427</v>
      </c>
      <c r="E6" s="355" t="s">
        <v>1428</v>
      </c>
      <c r="F6" s="358">
        <v>57</v>
      </c>
      <c r="G6" s="358">
        <v>14763</v>
      </c>
      <c r="H6" s="358">
        <v>1</v>
      </c>
      <c r="I6" s="358">
        <v>259</v>
      </c>
      <c r="J6" s="358">
        <v>73</v>
      </c>
      <c r="K6" s="358">
        <v>19053</v>
      </c>
      <c r="L6" s="358">
        <v>1.2905913432229221</v>
      </c>
      <c r="M6" s="358">
        <v>261</v>
      </c>
      <c r="N6" s="358">
        <v>60</v>
      </c>
      <c r="O6" s="358">
        <v>15720</v>
      </c>
      <c r="P6" s="377">
        <v>1.0648242227189595</v>
      </c>
      <c r="Q6" s="359">
        <v>262</v>
      </c>
    </row>
    <row r="7" spans="1:17" ht="14.4" customHeight="1" x14ac:dyDescent="0.3">
      <c r="A7" s="360" t="s">
        <v>1516</v>
      </c>
      <c r="B7" s="361" t="s">
        <v>1421</v>
      </c>
      <c r="C7" s="361" t="s">
        <v>1406</v>
      </c>
      <c r="D7" s="361" t="s">
        <v>1429</v>
      </c>
      <c r="E7" s="361" t="s">
        <v>1430</v>
      </c>
      <c r="F7" s="364">
        <v>293</v>
      </c>
      <c r="G7" s="364">
        <v>46587</v>
      </c>
      <c r="H7" s="364">
        <v>1</v>
      </c>
      <c r="I7" s="364">
        <v>159</v>
      </c>
      <c r="J7" s="364">
        <v>308</v>
      </c>
      <c r="K7" s="364">
        <v>48972</v>
      </c>
      <c r="L7" s="364">
        <v>1.0511945392491469</v>
      </c>
      <c r="M7" s="364">
        <v>159</v>
      </c>
      <c r="N7" s="364">
        <v>329</v>
      </c>
      <c r="O7" s="364">
        <v>52640</v>
      </c>
      <c r="P7" s="408">
        <v>1.1299289501363041</v>
      </c>
      <c r="Q7" s="365">
        <v>160</v>
      </c>
    </row>
    <row r="8" spans="1:17" ht="14.4" customHeight="1" x14ac:dyDescent="0.3">
      <c r="A8" s="360" t="s">
        <v>1516</v>
      </c>
      <c r="B8" s="361" t="s">
        <v>1421</v>
      </c>
      <c r="C8" s="361" t="s">
        <v>1406</v>
      </c>
      <c r="D8" s="361" t="s">
        <v>1433</v>
      </c>
      <c r="E8" s="361" t="s">
        <v>1434</v>
      </c>
      <c r="F8" s="364">
        <v>335</v>
      </c>
      <c r="G8" s="364">
        <v>23450</v>
      </c>
      <c r="H8" s="364">
        <v>1</v>
      </c>
      <c r="I8" s="364">
        <v>70</v>
      </c>
      <c r="J8" s="364">
        <v>310</v>
      </c>
      <c r="K8" s="364">
        <v>21700</v>
      </c>
      <c r="L8" s="364">
        <v>0.92537313432835822</v>
      </c>
      <c r="M8" s="364">
        <v>70</v>
      </c>
      <c r="N8" s="364">
        <v>360</v>
      </c>
      <c r="O8" s="364">
        <v>25200</v>
      </c>
      <c r="P8" s="408">
        <v>1.0746268656716418</v>
      </c>
      <c r="Q8" s="365">
        <v>70</v>
      </c>
    </row>
    <row r="9" spans="1:17" ht="14.4" customHeight="1" x14ac:dyDescent="0.3">
      <c r="A9" s="360" t="s">
        <v>1516</v>
      </c>
      <c r="B9" s="361" t="s">
        <v>1421</v>
      </c>
      <c r="C9" s="361" t="s">
        <v>1406</v>
      </c>
      <c r="D9" s="361" t="s">
        <v>1435</v>
      </c>
      <c r="E9" s="361" t="s">
        <v>1434</v>
      </c>
      <c r="F9" s="364">
        <v>345</v>
      </c>
      <c r="G9" s="364">
        <v>69690</v>
      </c>
      <c r="H9" s="364">
        <v>1</v>
      </c>
      <c r="I9" s="364">
        <v>202</v>
      </c>
      <c r="J9" s="364">
        <v>343</v>
      </c>
      <c r="K9" s="364">
        <v>69286</v>
      </c>
      <c r="L9" s="364">
        <v>0.99420289855072463</v>
      </c>
      <c r="M9" s="364">
        <v>202</v>
      </c>
      <c r="N9" s="364">
        <v>283</v>
      </c>
      <c r="O9" s="364">
        <v>57449</v>
      </c>
      <c r="P9" s="408">
        <v>0.82435069593915911</v>
      </c>
      <c r="Q9" s="365">
        <v>203</v>
      </c>
    </row>
    <row r="10" spans="1:17" ht="14.4" customHeight="1" x14ac:dyDescent="0.3">
      <c r="A10" s="360" t="s">
        <v>1516</v>
      </c>
      <c r="B10" s="361" t="s">
        <v>1421</v>
      </c>
      <c r="C10" s="361" t="s">
        <v>1406</v>
      </c>
      <c r="D10" s="361" t="s">
        <v>1437</v>
      </c>
      <c r="E10" s="361" t="s">
        <v>1438</v>
      </c>
      <c r="F10" s="364">
        <v>158</v>
      </c>
      <c r="G10" s="364">
        <v>45978</v>
      </c>
      <c r="H10" s="364">
        <v>1</v>
      </c>
      <c r="I10" s="364">
        <v>291</v>
      </c>
      <c r="J10" s="364">
        <v>211</v>
      </c>
      <c r="K10" s="364">
        <v>61401</v>
      </c>
      <c r="L10" s="364">
        <v>1.3354430379746836</v>
      </c>
      <c r="M10" s="364">
        <v>291</v>
      </c>
      <c r="N10" s="364">
        <v>165</v>
      </c>
      <c r="O10" s="364">
        <v>48180</v>
      </c>
      <c r="P10" s="408">
        <v>1.0478924703118884</v>
      </c>
      <c r="Q10" s="365">
        <v>292</v>
      </c>
    </row>
    <row r="11" spans="1:17" ht="14.4" customHeight="1" x14ac:dyDescent="0.3">
      <c r="A11" s="360" t="s">
        <v>1516</v>
      </c>
      <c r="B11" s="361" t="s">
        <v>1421</v>
      </c>
      <c r="C11" s="361" t="s">
        <v>1406</v>
      </c>
      <c r="D11" s="361" t="s">
        <v>1439</v>
      </c>
      <c r="E11" s="361" t="s">
        <v>1440</v>
      </c>
      <c r="F11" s="364">
        <v>3</v>
      </c>
      <c r="G11" s="364">
        <v>639</v>
      </c>
      <c r="H11" s="364">
        <v>1</v>
      </c>
      <c r="I11" s="364">
        <v>213</v>
      </c>
      <c r="J11" s="364">
        <v>6</v>
      </c>
      <c r="K11" s="364">
        <v>1290</v>
      </c>
      <c r="L11" s="364">
        <v>2.0187793427230045</v>
      </c>
      <c r="M11" s="364">
        <v>215</v>
      </c>
      <c r="N11" s="364"/>
      <c r="O11" s="364"/>
      <c r="P11" s="408"/>
      <c r="Q11" s="365"/>
    </row>
    <row r="12" spans="1:17" ht="14.4" customHeight="1" x14ac:dyDescent="0.3">
      <c r="A12" s="360" t="s">
        <v>1516</v>
      </c>
      <c r="B12" s="361" t="s">
        <v>1421</v>
      </c>
      <c r="C12" s="361" t="s">
        <v>1406</v>
      </c>
      <c r="D12" s="361" t="s">
        <v>1441</v>
      </c>
      <c r="E12" s="361" t="s">
        <v>1442</v>
      </c>
      <c r="F12" s="364">
        <v>9</v>
      </c>
      <c r="G12" s="364">
        <v>963</v>
      </c>
      <c r="H12" s="364">
        <v>1</v>
      </c>
      <c r="I12" s="364">
        <v>107</v>
      </c>
      <c r="J12" s="364">
        <v>11</v>
      </c>
      <c r="K12" s="364">
        <v>1177</v>
      </c>
      <c r="L12" s="364">
        <v>1.2222222222222223</v>
      </c>
      <c r="M12" s="364">
        <v>107</v>
      </c>
      <c r="N12" s="364">
        <v>5</v>
      </c>
      <c r="O12" s="364">
        <v>540</v>
      </c>
      <c r="P12" s="408">
        <v>0.56074766355140182</v>
      </c>
      <c r="Q12" s="365">
        <v>108</v>
      </c>
    </row>
    <row r="13" spans="1:17" ht="14.4" customHeight="1" x14ac:dyDescent="0.3">
      <c r="A13" s="360" t="s">
        <v>1516</v>
      </c>
      <c r="B13" s="361" t="s">
        <v>1421</v>
      </c>
      <c r="C13" s="361" t="s">
        <v>1406</v>
      </c>
      <c r="D13" s="361" t="s">
        <v>1443</v>
      </c>
      <c r="E13" s="361" t="s">
        <v>1444</v>
      </c>
      <c r="F13" s="364">
        <v>9</v>
      </c>
      <c r="G13" s="364">
        <v>828</v>
      </c>
      <c r="H13" s="364">
        <v>1</v>
      </c>
      <c r="I13" s="364">
        <v>92</v>
      </c>
      <c r="J13" s="364">
        <v>6</v>
      </c>
      <c r="K13" s="364">
        <v>552</v>
      </c>
      <c r="L13" s="364">
        <v>0.66666666666666663</v>
      </c>
      <c r="M13" s="364">
        <v>92</v>
      </c>
      <c r="N13" s="364"/>
      <c r="O13" s="364"/>
      <c r="P13" s="408"/>
      <c r="Q13" s="365"/>
    </row>
    <row r="14" spans="1:17" ht="14.4" customHeight="1" x14ac:dyDescent="0.3">
      <c r="A14" s="360" t="s">
        <v>1516</v>
      </c>
      <c r="B14" s="361" t="s">
        <v>1421</v>
      </c>
      <c r="C14" s="361" t="s">
        <v>1406</v>
      </c>
      <c r="D14" s="361" t="s">
        <v>1445</v>
      </c>
      <c r="E14" s="361" t="s">
        <v>1446</v>
      </c>
      <c r="F14" s="364">
        <v>4</v>
      </c>
      <c r="G14" s="364">
        <v>868</v>
      </c>
      <c r="H14" s="364">
        <v>1</v>
      </c>
      <c r="I14" s="364">
        <v>217</v>
      </c>
      <c r="J14" s="364">
        <v>3</v>
      </c>
      <c r="K14" s="364">
        <v>657</v>
      </c>
      <c r="L14" s="364">
        <v>0.75691244239631339</v>
      </c>
      <c r="M14" s="364">
        <v>219</v>
      </c>
      <c r="N14" s="364"/>
      <c r="O14" s="364"/>
      <c r="P14" s="408"/>
      <c r="Q14" s="365"/>
    </row>
    <row r="15" spans="1:17" ht="14.4" customHeight="1" x14ac:dyDescent="0.3">
      <c r="A15" s="360" t="s">
        <v>1516</v>
      </c>
      <c r="B15" s="361" t="s">
        <v>1421</v>
      </c>
      <c r="C15" s="361" t="s">
        <v>1406</v>
      </c>
      <c r="D15" s="361" t="s">
        <v>1447</v>
      </c>
      <c r="E15" s="361" t="s">
        <v>1448</v>
      </c>
      <c r="F15" s="364">
        <v>62</v>
      </c>
      <c r="G15" s="364">
        <v>18662</v>
      </c>
      <c r="H15" s="364">
        <v>1</v>
      </c>
      <c r="I15" s="364">
        <v>301</v>
      </c>
      <c r="J15" s="364">
        <v>79</v>
      </c>
      <c r="K15" s="364">
        <v>23858</v>
      </c>
      <c r="L15" s="364">
        <v>1.278426749544529</v>
      </c>
      <c r="M15" s="364">
        <v>302</v>
      </c>
      <c r="N15" s="364">
        <v>62</v>
      </c>
      <c r="O15" s="364">
        <v>18786</v>
      </c>
      <c r="P15" s="408">
        <v>1.0066445182724253</v>
      </c>
      <c r="Q15" s="365">
        <v>303</v>
      </c>
    </row>
    <row r="16" spans="1:17" ht="14.4" customHeight="1" x14ac:dyDescent="0.3">
      <c r="A16" s="360" t="s">
        <v>1516</v>
      </c>
      <c r="B16" s="361" t="s">
        <v>1421</v>
      </c>
      <c r="C16" s="361" t="s">
        <v>1406</v>
      </c>
      <c r="D16" s="361" t="s">
        <v>1449</v>
      </c>
      <c r="E16" s="361" t="s">
        <v>1450</v>
      </c>
      <c r="F16" s="364">
        <v>120</v>
      </c>
      <c r="G16" s="364">
        <v>15960</v>
      </c>
      <c r="H16" s="364">
        <v>1</v>
      </c>
      <c r="I16" s="364">
        <v>133</v>
      </c>
      <c r="J16" s="364">
        <v>120</v>
      </c>
      <c r="K16" s="364">
        <v>15960</v>
      </c>
      <c r="L16" s="364">
        <v>1</v>
      </c>
      <c r="M16" s="364">
        <v>133</v>
      </c>
      <c r="N16" s="364">
        <v>125</v>
      </c>
      <c r="O16" s="364">
        <v>16750</v>
      </c>
      <c r="P16" s="408">
        <v>1.0494987468671679</v>
      </c>
      <c r="Q16" s="365">
        <v>134</v>
      </c>
    </row>
    <row r="17" spans="1:17" ht="14.4" customHeight="1" x14ac:dyDescent="0.3">
      <c r="A17" s="360" t="s">
        <v>1516</v>
      </c>
      <c r="B17" s="361" t="s">
        <v>1421</v>
      </c>
      <c r="C17" s="361" t="s">
        <v>1406</v>
      </c>
      <c r="D17" s="361" t="s">
        <v>1451</v>
      </c>
      <c r="E17" s="361" t="s">
        <v>1450</v>
      </c>
      <c r="F17" s="364">
        <v>2</v>
      </c>
      <c r="G17" s="364">
        <v>348</v>
      </c>
      <c r="H17" s="364">
        <v>1</v>
      </c>
      <c r="I17" s="364">
        <v>174</v>
      </c>
      <c r="J17" s="364">
        <v>4</v>
      </c>
      <c r="K17" s="364">
        <v>696</v>
      </c>
      <c r="L17" s="364">
        <v>2</v>
      </c>
      <c r="M17" s="364">
        <v>174</v>
      </c>
      <c r="N17" s="364"/>
      <c r="O17" s="364"/>
      <c r="P17" s="408"/>
      <c r="Q17" s="365"/>
    </row>
    <row r="18" spans="1:17" ht="14.4" customHeight="1" x14ac:dyDescent="0.3">
      <c r="A18" s="360" t="s">
        <v>1516</v>
      </c>
      <c r="B18" s="361" t="s">
        <v>1421</v>
      </c>
      <c r="C18" s="361" t="s">
        <v>1406</v>
      </c>
      <c r="D18" s="361" t="s">
        <v>1452</v>
      </c>
      <c r="E18" s="361" t="s">
        <v>1453</v>
      </c>
      <c r="F18" s="364">
        <v>63</v>
      </c>
      <c r="G18" s="364">
        <v>8820</v>
      </c>
      <c r="H18" s="364">
        <v>1</v>
      </c>
      <c r="I18" s="364">
        <v>140</v>
      </c>
      <c r="J18" s="364">
        <v>79</v>
      </c>
      <c r="K18" s="364">
        <v>11060</v>
      </c>
      <c r="L18" s="364">
        <v>1.253968253968254</v>
      </c>
      <c r="M18" s="364">
        <v>140</v>
      </c>
      <c r="N18" s="364">
        <v>62</v>
      </c>
      <c r="O18" s="364">
        <v>8742</v>
      </c>
      <c r="P18" s="408">
        <v>0.99115646258503398</v>
      </c>
      <c r="Q18" s="365">
        <v>141</v>
      </c>
    </row>
    <row r="19" spans="1:17" ht="14.4" customHeight="1" x14ac:dyDescent="0.3">
      <c r="A19" s="360" t="s">
        <v>1516</v>
      </c>
      <c r="B19" s="361" t="s">
        <v>1421</v>
      </c>
      <c r="C19" s="361" t="s">
        <v>1406</v>
      </c>
      <c r="D19" s="361" t="s">
        <v>1454</v>
      </c>
      <c r="E19" s="361" t="s">
        <v>1453</v>
      </c>
      <c r="F19" s="364">
        <v>120</v>
      </c>
      <c r="G19" s="364">
        <v>9360</v>
      </c>
      <c r="H19" s="364">
        <v>1</v>
      </c>
      <c r="I19" s="364">
        <v>78</v>
      </c>
      <c r="J19" s="364">
        <v>120</v>
      </c>
      <c r="K19" s="364">
        <v>9360</v>
      </c>
      <c r="L19" s="364">
        <v>1</v>
      </c>
      <c r="M19" s="364">
        <v>78</v>
      </c>
      <c r="N19" s="364">
        <v>125</v>
      </c>
      <c r="O19" s="364">
        <v>9750</v>
      </c>
      <c r="P19" s="408">
        <v>1.0416666666666667</v>
      </c>
      <c r="Q19" s="365">
        <v>78</v>
      </c>
    </row>
    <row r="20" spans="1:17" ht="14.4" customHeight="1" x14ac:dyDescent="0.3">
      <c r="A20" s="360" t="s">
        <v>1516</v>
      </c>
      <c r="B20" s="361" t="s">
        <v>1421</v>
      </c>
      <c r="C20" s="361" t="s">
        <v>1406</v>
      </c>
      <c r="D20" s="361" t="s">
        <v>1455</v>
      </c>
      <c r="E20" s="361" t="s">
        <v>1456</v>
      </c>
      <c r="F20" s="364">
        <v>1</v>
      </c>
      <c r="G20" s="364">
        <v>289</v>
      </c>
      <c r="H20" s="364">
        <v>1</v>
      </c>
      <c r="I20" s="364">
        <v>289</v>
      </c>
      <c r="J20" s="364">
        <v>1</v>
      </c>
      <c r="K20" s="364">
        <v>290</v>
      </c>
      <c r="L20" s="364">
        <v>1.0034602076124568</v>
      </c>
      <c r="M20" s="364">
        <v>290</v>
      </c>
      <c r="N20" s="364"/>
      <c r="O20" s="364"/>
      <c r="P20" s="408"/>
      <c r="Q20" s="365"/>
    </row>
    <row r="21" spans="1:17" ht="14.4" customHeight="1" x14ac:dyDescent="0.3">
      <c r="A21" s="360" t="s">
        <v>1516</v>
      </c>
      <c r="B21" s="361" t="s">
        <v>1421</v>
      </c>
      <c r="C21" s="361" t="s">
        <v>1406</v>
      </c>
      <c r="D21" s="361" t="s">
        <v>1457</v>
      </c>
      <c r="E21" s="361" t="s">
        <v>1458</v>
      </c>
      <c r="F21" s="364">
        <v>2</v>
      </c>
      <c r="G21" s="364">
        <v>1214</v>
      </c>
      <c r="H21" s="364">
        <v>1</v>
      </c>
      <c r="I21" s="364">
        <v>607</v>
      </c>
      <c r="J21" s="364">
        <v>3</v>
      </c>
      <c r="K21" s="364">
        <v>1827</v>
      </c>
      <c r="L21" s="364">
        <v>1.5049423393739703</v>
      </c>
      <c r="M21" s="364">
        <v>609</v>
      </c>
      <c r="N21" s="364">
        <v>2</v>
      </c>
      <c r="O21" s="364">
        <v>1224</v>
      </c>
      <c r="P21" s="408">
        <v>1.0082372322899507</v>
      </c>
      <c r="Q21" s="365">
        <v>612</v>
      </c>
    </row>
    <row r="22" spans="1:17" ht="14.4" customHeight="1" x14ac:dyDescent="0.3">
      <c r="A22" s="360" t="s">
        <v>1516</v>
      </c>
      <c r="B22" s="361" t="s">
        <v>1421</v>
      </c>
      <c r="C22" s="361" t="s">
        <v>1406</v>
      </c>
      <c r="D22" s="361" t="s">
        <v>1461</v>
      </c>
      <c r="E22" s="361" t="s">
        <v>1462</v>
      </c>
      <c r="F22" s="364"/>
      <c r="G22" s="364"/>
      <c r="H22" s="364"/>
      <c r="I22" s="364"/>
      <c r="J22" s="364">
        <v>2</v>
      </c>
      <c r="K22" s="364">
        <v>1164</v>
      </c>
      <c r="L22" s="364"/>
      <c r="M22" s="364">
        <v>582</v>
      </c>
      <c r="N22" s="364"/>
      <c r="O22" s="364"/>
      <c r="P22" s="408"/>
      <c r="Q22" s="365"/>
    </row>
    <row r="23" spans="1:17" ht="14.4" customHeight="1" x14ac:dyDescent="0.3">
      <c r="A23" s="360" t="s">
        <v>1516</v>
      </c>
      <c r="B23" s="361" t="s">
        <v>1421</v>
      </c>
      <c r="C23" s="361" t="s">
        <v>1406</v>
      </c>
      <c r="D23" s="361" t="s">
        <v>1463</v>
      </c>
      <c r="E23" s="361" t="s">
        <v>1464</v>
      </c>
      <c r="F23" s="364"/>
      <c r="G23" s="364"/>
      <c r="H23" s="364"/>
      <c r="I23" s="364"/>
      <c r="J23" s="364">
        <v>2</v>
      </c>
      <c r="K23" s="364">
        <v>2030</v>
      </c>
      <c r="L23" s="364"/>
      <c r="M23" s="364">
        <v>1015</v>
      </c>
      <c r="N23" s="364"/>
      <c r="O23" s="364"/>
      <c r="P23" s="408"/>
      <c r="Q23" s="365"/>
    </row>
    <row r="24" spans="1:17" ht="14.4" customHeight="1" x14ac:dyDescent="0.3">
      <c r="A24" s="360" t="s">
        <v>1516</v>
      </c>
      <c r="B24" s="361" t="s">
        <v>1421</v>
      </c>
      <c r="C24" s="361" t="s">
        <v>1406</v>
      </c>
      <c r="D24" s="361" t="s">
        <v>1467</v>
      </c>
      <c r="E24" s="361" t="s">
        <v>1468</v>
      </c>
      <c r="F24" s="364">
        <v>6</v>
      </c>
      <c r="G24" s="364">
        <v>7104</v>
      </c>
      <c r="H24" s="364">
        <v>1</v>
      </c>
      <c r="I24" s="364">
        <v>1184</v>
      </c>
      <c r="J24" s="364">
        <v>10</v>
      </c>
      <c r="K24" s="364">
        <v>11860</v>
      </c>
      <c r="L24" s="364">
        <v>1.6694819819819819</v>
      </c>
      <c r="M24" s="364">
        <v>1186</v>
      </c>
      <c r="N24" s="364">
        <v>6</v>
      </c>
      <c r="O24" s="364">
        <v>7134</v>
      </c>
      <c r="P24" s="408">
        <v>1.004222972972973</v>
      </c>
      <c r="Q24" s="365">
        <v>1189</v>
      </c>
    </row>
    <row r="25" spans="1:17" ht="14.4" customHeight="1" x14ac:dyDescent="0.3">
      <c r="A25" s="360" t="s">
        <v>1516</v>
      </c>
      <c r="B25" s="361" t="s">
        <v>1421</v>
      </c>
      <c r="C25" s="361" t="s">
        <v>1406</v>
      </c>
      <c r="D25" s="361" t="s">
        <v>1469</v>
      </c>
      <c r="E25" s="361" t="s">
        <v>1470</v>
      </c>
      <c r="F25" s="364">
        <v>7</v>
      </c>
      <c r="G25" s="364">
        <v>1106</v>
      </c>
      <c r="H25" s="364">
        <v>1</v>
      </c>
      <c r="I25" s="364">
        <v>158</v>
      </c>
      <c r="J25" s="364">
        <v>6</v>
      </c>
      <c r="K25" s="364">
        <v>948</v>
      </c>
      <c r="L25" s="364">
        <v>0.8571428571428571</v>
      </c>
      <c r="M25" s="364">
        <v>158</v>
      </c>
      <c r="N25" s="364">
        <v>5</v>
      </c>
      <c r="O25" s="364">
        <v>795</v>
      </c>
      <c r="P25" s="408">
        <v>0.71880650994575046</v>
      </c>
      <c r="Q25" s="365">
        <v>159</v>
      </c>
    </row>
    <row r="26" spans="1:17" ht="14.4" customHeight="1" x14ac:dyDescent="0.3">
      <c r="A26" s="360" t="s">
        <v>1516</v>
      </c>
      <c r="B26" s="361" t="s">
        <v>1421</v>
      </c>
      <c r="C26" s="361" t="s">
        <v>1406</v>
      </c>
      <c r="D26" s="361" t="s">
        <v>1471</v>
      </c>
      <c r="E26" s="361" t="s">
        <v>1472</v>
      </c>
      <c r="F26" s="364">
        <v>3</v>
      </c>
      <c r="G26" s="364">
        <v>948</v>
      </c>
      <c r="H26" s="364">
        <v>1</v>
      </c>
      <c r="I26" s="364">
        <v>316</v>
      </c>
      <c r="J26" s="364">
        <v>3</v>
      </c>
      <c r="K26" s="364">
        <v>954</v>
      </c>
      <c r="L26" s="364">
        <v>1.0063291139240507</v>
      </c>
      <c r="M26" s="364">
        <v>318</v>
      </c>
      <c r="N26" s="364"/>
      <c r="O26" s="364"/>
      <c r="P26" s="408"/>
      <c r="Q26" s="365"/>
    </row>
    <row r="27" spans="1:17" ht="14.4" customHeight="1" x14ac:dyDescent="0.3">
      <c r="A27" s="360" t="s">
        <v>1516</v>
      </c>
      <c r="B27" s="361" t="s">
        <v>1421</v>
      </c>
      <c r="C27" s="361" t="s">
        <v>1406</v>
      </c>
      <c r="D27" s="361" t="s">
        <v>1475</v>
      </c>
      <c r="E27" s="361" t="s">
        <v>1476</v>
      </c>
      <c r="F27" s="364">
        <v>107</v>
      </c>
      <c r="G27" s="364">
        <v>40874</v>
      </c>
      <c r="H27" s="364">
        <v>1</v>
      </c>
      <c r="I27" s="364">
        <v>382</v>
      </c>
      <c r="J27" s="364">
        <v>144</v>
      </c>
      <c r="K27" s="364">
        <v>55008</v>
      </c>
      <c r="L27" s="364">
        <v>1.3457943925233644</v>
      </c>
      <c r="M27" s="364">
        <v>382</v>
      </c>
      <c r="N27" s="364">
        <v>159</v>
      </c>
      <c r="O27" s="364">
        <v>60738</v>
      </c>
      <c r="P27" s="408">
        <v>1.485981308411215</v>
      </c>
      <c r="Q27" s="365">
        <v>382</v>
      </c>
    </row>
    <row r="28" spans="1:17" ht="14.4" customHeight="1" x14ac:dyDescent="0.3">
      <c r="A28" s="360" t="s">
        <v>1516</v>
      </c>
      <c r="B28" s="361" t="s">
        <v>1421</v>
      </c>
      <c r="C28" s="361" t="s">
        <v>1406</v>
      </c>
      <c r="D28" s="361" t="s">
        <v>1477</v>
      </c>
      <c r="E28" s="361" t="s">
        <v>1478</v>
      </c>
      <c r="F28" s="364">
        <v>231</v>
      </c>
      <c r="G28" s="364">
        <v>112266</v>
      </c>
      <c r="H28" s="364">
        <v>1</v>
      </c>
      <c r="I28" s="364">
        <v>486</v>
      </c>
      <c r="J28" s="364">
        <v>233</v>
      </c>
      <c r="K28" s="364">
        <v>113238</v>
      </c>
      <c r="L28" s="364">
        <v>1.0086580086580086</v>
      </c>
      <c r="M28" s="364">
        <v>486</v>
      </c>
      <c r="N28" s="364">
        <v>254</v>
      </c>
      <c r="O28" s="364">
        <v>123444</v>
      </c>
      <c r="P28" s="408">
        <v>1.0995670995670996</v>
      </c>
      <c r="Q28" s="365">
        <v>486</v>
      </c>
    </row>
    <row r="29" spans="1:17" ht="14.4" customHeight="1" x14ac:dyDescent="0.3">
      <c r="A29" s="360" t="s">
        <v>1516</v>
      </c>
      <c r="B29" s="361" t="s">
        <v>1421</v>
      </c>
      <c r="C29" s="361" t="s">
        <v>1406</v>
      </c>
      <c r="D29" s="361" t="s">
        <v>1483</v>
      </c>
      <c r="E29" s="361" t="s">
        <v>1484</v>
      </c>
      <c r="F29" s="364">
        <v>502</v>
      </c>
      <c r="G29" s="364">
        <v>8032</v>
      </c>
      <c r="H29" s="364">
        <v>1</v>
      </c>
      <c r="I29" s="364">
        <v>16</v>
      </c>
      <c r="J29" s="364">
        <v>680</v>
      </c>
      <c r="K29" s="364">
        <v>10880</v>
      </c>
      <c r="L29" s="364">
        <v>1.3545816733067728</v>
      </c>
      <c r="M29" s="364">
        <v>16</v>
      </c>
      <c r="N29" s="364">
        <v>764</v>
      </c>
      <c r="O29" s="364">
        <v>12224</v>
      </c>
      <c r="P29" s="408">
        <v>1.5219123505976095</v>
      </c>
      <c r="Q29" s="365">
        <v>16</v>
      </c>
    </row>
    <row r="30" spans="1:17" ht="14.4" customHeight="1" x14ac:dyDescent="0.3">
      <c r="A30" s="360" t="s">
        <v>1517</v>
      </c>
      <c r="B30" s="361" t="s">
        <v>1421</v>
      </c>
      <c r="C30" s="361" t="s">
        <v>1406</v>
      </c>
      <c r="D30" s="361" t="s">
        <v>1427</v>
      </c>
      <c r="E30" s="361" t="s">
        <v>1428</v>
      </c>
      <c r="F30" s="364">
        <v>126</v>
      </c>
      <c r="G30" s="364">
        <v>32634</v>
      </c>
      <c r="H30" s="364">
        <v>1</v>
      </c>
      <c r="I30" s="364">
        <v>259</v>
      </c>
      <c r="J30" s="364">
        <v>160</v>
      </c>
      <c r="K30" s="364">
        <v>41760</v>
      </c>
      <c r="L30" s="364">
        <v>1.2796469939327082</v>
      </c>
      <c r="M30" s="364">
        <v>261</v>
      </c>
      <c r="N30" s="364">
        <v>221</v>
      </c>
      <c r="O30" s="364">
        <v>57902</v>
      </c>
      <c r="P30" s="408">
        <v>1.7742844885702029</v>
      </c>
      <c r="Q30" s="365">
        <v>262</v>
      </c>
    </row>
    <row r="31" spans="1:17" ht="14.4" customHeight="1" x14ac:dyDescent="0.3">
      <c r="A31" s="360" t="s">
        <v>1517</v>
      </c>
      <c r="B31" s="361" t="s">
        <v>1421</v>
      </c>
      <c r="C31" s="361" t="s">
        <v>1406</v>
      </c>
      <c r="D31" s="361" t="s">
        <v>1429</v>
      </c>
      <c r="E31" s="361" t="s">
        <v>1430</v>
      </c>
      <c r="F31" s="364">
        <v>191</v>
      </c>
      <c r="G31" s="364">
        <v>30369</v>
      </c>
      <c r="H31" s="364">
        <v>1</v>
      </c>
      <c r="I31" s="364">
        <v>159</v>
      </c>
      <c r="J31" s="364">
        <v>196</v>
      </c>
      <c r="K31" s="364">
        <v>31164</v>
      </c>
      <c r="L31" s="364">
        <v>1.0261780104712042</v>
      </c>
      <c r="M31" s="364">
        <v>159</v>
      </c>
      <c r="N31" s="364">
        <v>212</v>
      </c>
      <c r="O31" s="364">
        <v>33920</v>
      </c>
      <c r="P31" s="408">
        <v>1.1169284467713787</v>
      </c>
      <c r="Q31" s="365">
        <v>160</v>
      </c>
    </row>
    <row r="32" spans="1:17" ht="14.4" customHeight="1" x14ac:dyDescent="0.3">
      <c r="A32" s="360" t="s">
        <v>1517</v>
      </c>
      <c r="B32" s="361" t="s">
        <v>1421</v>
      </c>
      <c r="C32" s="361" t="s">
        <v>1406</v>
      </c>
      <c r="D32" s="361" t="s">
        <v>1433</v>
      </c>
      <c r="E32" s="361" t="s">
        <v>1434</v>
      </c>
      <c r="F32" s="364">
        <v>858</v>
      </c>
      <c r="G32" s="364">
        <v>60060</v>
      </c>
      <c r="H32" s="364">
        <v>1</v>
      </c>
      <c r="I32" s="364">
        <v>70</v>
      </c>
      <c r="J32" s="364">
        <v>1017</v>
      </c>
      <c r="K32" s="364">
        <v>71190</v>
      </c>
      <c r="L32" s="364">
        <v>1.1853146853146854</v>
      </c>
      <c r="M32" s="364">
        <v>70</v>
      </c>
      <c r="N32" s="364">
        <v>1054</v>
      </c>
      <c r="O32" s="364">
        <v>73780</v>
      </c>
      <c r="P32" s="408">
        <v>1.2284382284382285</v>
      </c>
      <c r="Q32" s="365">
        <v>70</v>
      </c>
    </row>
    <row r="33" spans="1:17" ht="14.4" customHeight="1" x14ac:dyDescent="0.3">
      <c r="A33" s="360" t="s">
        <v>1517</v>
      </c>
      <c r="B33" s="361" t="s">
        <v>1421</v>
      </c>
      <c r="C33" s="361" t="s">
        <v>1406</v>
      </c>
      <c r="D33" s="361" t="s">
        <v>1435</v>
      </c>
      <c r="E33" s="361" t="s">
        <v>1434</v>
      </c>
      <c r="F33" s="364">
        <v>576</v>
      </c>
      <c r="G33" s="364">
        <v>116352</v>
      </c>
      <c r="H33" s="364">
        <v>1</v>
      </c>
      <c r="I33" s="364">
        <v>202</v>
      </c>
      <c r="J33" s="364">
        <v>652</v>
      </c>
      <c r="K33" s="364">
        <v>131704</v>
      </c>
      <c r="L33" s="364">
        <v>1.1319444444444444</v>
      </c>
      <c r="M33" s="364">
        <v>202</v>
      </c>
      <c r="N33" s="364">
        <v>870</v>
      </c>
      <c r="O33" s="364">
        <v>176610</v>
      </c>
      <c r="P33" s="408">
        <v>1.5178939768976898</v>
      </c>
      <c r="Q33" s="365">
        <v>203</v>
      </c>
    </row>
    <row r="34" spans="1:17" ht="14.4" customHeight="1" x14ac:dyDescent="0.3">
      <c r="A34" s="360" t="s">
        <v>1517</v>
      </c>
      <c r="B34" s="361" t="s">
        <v>1421</v>
      </c>
      <c r="C34" s="361" t="s">
        <v>1406</v>
      </c>
      <c r="D34" s="361" t="s">
        <v>1437</v>
      </c>
      <c r="E34" s="361" t="s">
        <v>1438</v>
      </c>
      <c r="F34" s="364">
        <v>404</v>
      </c>
      <c r="G34" s="364">
        <v>117564</v>
      </c>
      <c r="H34" s="364">
        <v>1</v>
      </c>
      <c r="I34" s="364">
        <v>291</v>
      </c>
      <c r="J34" s="364">
        <v>723</v>
      </c>
      <c r="K34" s="364">
        <v>210393</v>
      </c>
      <c r="L34" s="364">
        <v>1.7896039603960396</v>
      </c>
      <c r="M34" s="364">
        <v>291</v>
      </c>
      <c r="N34" s="364">
        <v>629</v>
      </c>
      <c r="O34" s="364">
        <v>183668</v>
      </c>
      <c r="P34" s="408">
        <v>1.5622809703650777</v>
      </c>
      <c r="Q34" s="365">
        <v>292</v>
      </c>
    </row>
    <row r="35" spans="1:17" ht="14.4" customHeight="1" x14ac:dyDescent="0.3">
      <c r="A35" s="360" t="s">
        <v>1517</v>
      </c>
      <c r="B35" s="361" t="s">
        <v>1421</v>
      </c>
      <c r="C35" s="361" t="s">
        <v>1406</v>
      </c>
      <c r="D35" s="361" t="s">
        <v>1439</v>
      </c>
      <c r="E35" s="361" t="s">
        <v>1440</v>
      </c>
      <c r="F35" s="364"/>
      <c r="G35" s="364"/>
      <c r="H35" s="364"/>
      <c r="I35" s="364"/>
      <c r="J35" s="364">
        <v>7</v>
      </c>
      <c r="K35" s="364">
        <v>1505</v>
      </c>
      <c r="L35" s="364"/>
      <c r="M35" s="364">
        <v>215</v>
      </c>
      <c r="N35" s="364">
        <v>11</v>
      </c>
      <c r="O35" s="364">
        <v>2376</v>
      </c>
      <c r="P35" s="408"/>
      <c r="Q35" s="365">
        <v>216</v>
      </c>
    </row>
    <row r="36" spans="1:17" ht="14.4" customHeight="1" x14ac:dyDescent="0.3">
      <c r="A36" s="360" t="s">
        <v>1517</v>
      </c>
      <c r="B36" s="361" t="s">
        <v>1421</v>
      </c>
      <c r="C36" s="361" t="s">
        <v>1406</v>
      </c>
      <c r="D36" s="361" t="s">
        <v>1441</v>
      </c>
      <c r="E36" s="361" t="s">
        <v>1442</v>
      </c>
      <c r="F36" s="364">
        <v>12</v>
      </c>
      <c r="G36" s="364">
        <v>1284</v>
      </c>
      <c r="H36" s="364">
        <v>1</v>
      </c>
      <c r="I36" s="364">
        <v>107</v>
      </c>
      <c r="J36" s="364">
        <v>22</v>
      </c>
      <c r="K36" s="364">
        <v>2354</v>
      </c>
      <c r="L36" s="364">
        <v>1.8333333333333333</v>
      </c>
      <c r="M36" s="364">
        <v>107</v>
      </c>
      <c r="N36" s="364">
        <v>22</v>
      </c>
      <c r="O36" s="364">
        <v>2376</v>
      </c>
      <c r="P36" s="408">
        <v>1.8504672897196262</v>
      </c>
      <c r="Q36" s="365">
        <v>108</v>
      </c>
    </row>
    <row r="37" spans="1:17" ht="14.4" customHeight="1" x14ac:dyDescent="0.3">
      <c r="A37" s="360" t="s">
        <v>1517</v>
      </c>
      <c r="B37" s="361" t="s">
        <v>1421</v>
      </c>
      <c r="C37" s="361" t="s">
        <v>1406</v>
      </c>
      <c r="D37" s="361" t="s">
        <v>1443</v>
      </c>
      <c r="E37" s="361" t="s">
        <v>1444</v>
      </c>
      <c r="F37" s="364">
        <v>6</v>
      </c>
      <c r="G37" s="364">
        <v>552</v>
      </c>
      <c r="H37" s="364">
        <v>1</v>
      </c>
      <c r="I37" s="364">
        <v>92</v>
      </c>
      <c r="J37" s="364">
        <v>15</v>
      </c>
      <c r="K37" s="364">
        <v>1380</v>
      </c>
      <c r="L37" s="364">
        <v>2.5</v>
      </c>
      <c r="M37" s="364">
        <v>92</v>
      </c>
      <c r="N37" s="364">
        <v>9</v>
      </c>
      <c r="O37" s="364">
        <v>837</v>
      </c>
      <c r="P37" s="408">
        <v>1.5163043478260869</v>
      </c>
      <c r="Q37" s="365">
        <v>93</v>
      </c>
    </row>
    <row r="38" spans="1:17" ht="14.4" customHeight="1" x14ac:dyDescent="0.3">
      <c r="A38" s="360" t="s">
        <v>1517</v>
      </c>
      <c r="B38" s="361" t="s">
        <v>1421</v>
      </c>
      <c r="C38" s="361" t="s">
        <v>1406</v>
      </c>
      <c r="D38" s="361" t="s">
        <v>1445</v>
      </c>
      <c r="E38" s="361" t="s">
        <v>1446</v>
      </c>
      <c r="F38" s="364"/>
      <c r="G38" s="364"/>
      <c r="H38" s="364"/>
      <c r="I38" s="364"/>
      <c r="J38" s="364">
        <v>3</v>
      </c>
      <c r="K38" s="364">
        <v>657</v>
      </c>
      <c r="L38" s="364"/>
      <c r="M38" s="364">
        <v>219</v>
      </c>
      <c r="N38" s="364">
        <v>2</v>
      </c>
      <c r="O38" s="364">
        <v>440</v>
      </c>
      <c r="P38" s="408"/>
      <c r="Q38" s="365">
        <v>220</v>
      </c>
    </row>
    <row r="39" spans="1:17" ht="14.4" customHeight="1" x14ac:dyDescent="0.3">
      <c r="A39" s="360" t="s">
        <v>1517</v>
      </c>
      <c r="B39" s="361" t="s">
        <v>1421</v>
      </c>
      <c r="C39" s="361" t="s">
        <v>1406</v>
      </c>
      <c r="D39" s="361" t="s">
        <v>1447</v>
      </c>
      <c r="E39" s="361" t="s">
        <v>1448</v>
      </c>
      <c r="F39" s="364">
        <v>156</v>
      </c>
      <c r="G39" s="364">
        <v>46956</v>
      </c>
      <c r="H39" s="364">
        <v>1</v>
      </c>
      <c r="I39" s="364">
        <v>301</v>
      </c>
      <c r="J39" s="364">
        <v>176</v>
      </c>
      <c r="K39" s="364">
        <v>53152</v>
      </c>
      <c r="L39" s="364">
        <v>1.1319533179998296</v>
      </c>
      <c r="M39" s="364">
        <v>302</v>
      </c>
      <c r="N39" s="364">
        <v>226</v>
      </c>
      <c r="O39" s="364">
        <v>68478</v>
      </c>
      <c r="P39" s="408">
        <v>1.4583439815997956</v>
      </c>
      <c r="Q39" s="365">
        <v>303</v>
      </c>
    </row>
    <row r="40" spans="1:17" ht="14.4" customHeight="1" x14ac:dyDescent="0.3">
      <c r="A40" s="360" t="s">
        <v>1517</v>
      </c>
      <c r="B40" s="361" t="s">
        <v>1421</v>
      </c>
      <c r="C40" s="361" t="s">
        <v>1406</v>
      </c>
      <c r="D40" s="361" t="s">
        <v>1449</v>
      </c>
      <c r="E40" s="361" t="s">
        <v>1450</v>
      </c>
      <c r="F40" s="364">
        <v>266</v>
      </c>
      <c r="G40" s="364">
        <v>35378</v>
      </c>
      <c r="H40" s="364">
        <v>1</v>
      </c>
      <c r="I40" s="364">
        <v>133</v>
      </c>
      <c r="J40" s="364">
        <v>327</v>
      </c>
      <c r="K40" s="364">
        <v>43491</v>
      </c>
      <c r="L40" s="364">
        <v>1.2293233082706767</v>
      </c>
      <c r="M40" s="364">
        <v>133</v>
      </c>
      <c r="N40" s="364">
        <v>361</v>
      </c>
      <c r="O40" s="364">
        <v>48374</v>
      </c>
      <c r="P40" s="408">
        <v>1.3673469387755102</v>
      </c>
      <c r="Q40" s="365">
        <v>134</v>
      </c>
    </row>
    <row r="41" spans="1:17" ht="14.4" customHeight="1" x14ac:dyDescent="0.3">
      <c r="A41" s="360" t="s">
        <v>1517</v>
      </c>
      <c r="B41" s="361" t="s">
        <v>1421</v>
      </c>
      <c r="C41" s="361" t="s">
        <v>1406</v>
      </c>
      <c r="D41" s="361" t="s">
        <v>1451</v>
      </c>
      <c r="E41" s="361" t="s">
        <v>1450</v>
      </c>
      <c r="F41" s="364"/>
      <c r="G41" s="364"/>
      <c r="H41" s="364"/>
      <c r="I41" s="364"/>
      <c r="J41" s="364"/>
      <c r="K41" s="364"/>
      <c r="L41" s="364"/>
      <c r="M41" s="364"/>
      <c r="N41" s="364">
        <v>3</v>
      </c>
      <c r="O41" s="364">
        <v>525</v>
      </c>
      <c r="P41" s="408"/>
      <c r="Q41" s="365">
        <v>175</v>
      </c>
    </row>
    <row r="42" spans="1:17" ht="14.4" customHeight="1" x14ac:dyDescent="0.3">
      <c r="A42" s="360" t="s">
        <v>1517</v>
      </c>
      <c r="B42" s="361" t="s">
        <v>1421</v>
      </c>
      <c r="C42" s="361" t="s">
        <v>1406</v>
      </c>
      <c r="D42" s="361" t="s">
        <v>1452</v>
      </c>
      <c r="E42" s="361" t="s">
        <v>1453</v>
      </c>
      <c r="F42" s="364">
        <v>156</v>
      </c>
      <c r="G42" s="364">
        <v>21840</v>
      </c>
      <c r="H42" s="364">
        <v>1</v>
      </c>
      <c r="I42" s="364">
        <v>140</v>
      </c>
      <c r="J42" s="364">
        <v>176</v>
      </c>
      <c r="K42" s="364">
        <v>24640</v>
      </c>
      <c r="L42" s="364">
        <v>1.1282051282051282</v>
      </c>
      <c r="M42" s="364">
        <v>140</v>
      </c>
      <c r="N42" s="364">
        <v>226</v>
      </c>
      <c r="O42" s="364">
        <v>31866</v>
      </c>
      <c r="P42" s="408">
        <v>1.459065934065934</v>
      </c>
      <c r="Q42" s="365">
        <v>141</v>
      </c>
    </row>
    <row r="43" spans="1:17" ht="14.4" customHeight="1" x14ac:dyDescent="0.3">
      <c r="A43" s="360" t="s">
        <v>1517</v>
      </c>
      <c r="B43" s="361" t="s">
        <v>1421</v>
      </c>
      <c r="C43" s="361" t="s">
        <v>1406</v>
      </c>
      <c r="D43" s="361" t="s">
        <v>1454</v>
      </c>
      <c r="E43" s="361" t="s">
        <v>1453</v>
      </c>
      <c r="F43" s="364">
        <v>266</v>
      </c>
      <c r="G43" s="364">
        <v>20748</v>
      </c>
      <c r="H43" s="364">
        <v>1</v>
      </c>
      <c r="I43" s="364">
        <v>78</v>
      </c>
      <c r="J43" s="364">
        <v>327</v>
      </c>
      <c r="K43" s="364">
        <v>25506</v>
      </c>
      <c r="L43" s="364">
        <v>1.2293233082706767</v>
      </c>
      <c r="M43" s="364">
        <v>78</v>
      </c>
      <c r="N43" s="364">
        <v>361</v>
      </c>
      <c r="O43" s="364">
        <v>28158</v>
      </c>
      <c r="P43" s="408">
        <v>1.3571428571428572</v>
      </c>
      <c r="Q43" s="365">
        <v>78</v>
      </c>
    </row>
    <row r="44" spans="1:17" ht="14.4" customHeight="1" x14ac:dyDescent="0.3">
      <c r="A44" s="360" t="s">
        <v>1517</v>
      </c>
      <c r="B44" s="361" t="s">
        <v>1421</v>
      </c>
      <c r="C44" s="361" t="s">
        <v>1406</v>
      </c>
      <c r="D44" s="361" t="s">
        <v>1455</v>
      </c>
      <c r="E44" s="361" t="s">
        <v>1456</v>
      </c>
      <c r="F44" s="364"/>
      <c r="G44" s="364"/>
      <c r="H44" s="364"/>
      <c r="I44" s="364"/>
      <c r="J44" s="364">
        <v>2</v>
      </c>
      <c r="K44" s="364">
        <v>580</v>
      </c>
      <c r="L44" s="364"/>
      <c r="M44" s="364">
        <v>290</v>
      </c>
      <c r="N44" s="364">
        <v>1</v>
      </c>
      <c r="O44" s="364">
        <v>291</v>
      </c>
      <c r="P44" s="408"/>
      <c r="Q44" s="365">
        <v>291</v>
      </c>
    </row>
    <row r="45" spans="1:17" ht="14.4" customHeight="1" x14ac:dyDescent="0.3">
      <c r="A45" s="360" t="s">
        <v>1517</v>
      </c>
      <c r="B45" s="361" t="s">
        <v>1421</v>
      </c>
      <c r="C45" s="361" t="s">
        <v>1406</v>
      </c>
      <c r="D45" s="361" t="s">
        <v>1457</v>
      </c>
      <c r="E45" s="361" t="s">
        <v>1458</v>
      </c>
      <c r="F45" s="364">
        <v>1</v>
      </c>
      <c r="G45" s="364">
        <v>607</v>
      </c>
      <c r="H45" s="364">
        <v>1</v>
      </c>
      <c r="I45" s="364">
        <v>607</v>
      </c>
      <c r="J45" s="364">
        <v>2</v>
      </c>
      <c r="K45" s="364">
        <v>1218</v>
      </c>
      <c r="L45" s="364">
        <v>2.0065897858319603</v>
      </c>
      <c r="M45" s="364">
        <v>609</v>
      </c>
      <c r="N45" s="364">
        <v>1</v>
      </c>
      <c r="O45" s="364">
        <v>612</v>
      </c>
      <c r="P45" s="408">
        <v>1.0082372322899507</v>
      </c>
      <c r="Q45" s="365">
        <v>612</v>
      </c>
    </row>
    <row r="46" spans="1:17" ht="14.4" customHeight="1" x14ac:dyDescent="0.3">
      <c r="A46" s="360" t="s">
        <v>1517</v>
      </c>
      <c r="B46" s="361" t="s">
        <v>1421</v>
      </c>
      <c r="C46" s="361" t="s">
        <v>1406</v>
      </c>
      <c r="D46" s="361" t="s">
        <v>1463</v>
      </c>
      <c r="E46" s="361" t="s">
        <v>1464</v>
      </c>
      <c r="F46" s="364"/>
      <c r="G46" s="364"/>
      <c r="H46" s="364"/>
      <c r="I46" s="364"/>
      <c r="J46" s="364">
        <v>2</v>
      </c>
      <c r="K46" s="364">
        <v>2030</v>
      </c>
      <c r="L46" s="364"/>
      <c r="M46" s="364">
        <v>1015</v>
      </c>
      <c r="N46" s="364"/>
      <c r="O46" s="364"/>
      <c r="P46" s="408"/>
      <c r="Q46" s="365"/>
    </row>
    <row r="47" spans="1:17" ht="14.4" customHeight="1" x14ac:dyDescent="0.3">
      <c r="A47" s="360" t="s">
        <v>1517</v>
      </c>
      <c r="B47" s="361" t="s">
        <v>1421</v>
      </c>
      <c r="C47" s="361" t="s">
        <v>1406</v>
      </c>
      <c r="D47" s="361" t="s">
        <v>1467</v>
      </c>
      <c r="E47" s="361" t="s">
        <v>1468</v>
      </c>
      <c r="F47" s="364">
        <v>10</v>
      </c>
      <c r="G47" s="364">
        <v>11840</v>
      </c>
      <c r="H47" s="364">
        <v>1</v>
      </c>
      <c r="I47" s="364">
        <v>1184</v>
      </c>
      <c r="J47" s="364">
        <v>12</v>
      </c>
      <c r="K47" s="364">
        <v>14232</v>
      </c>
      <c r="L47" s="364">
        <v>1.202027027027027</v>
      </c>
      <c r="M47" s="364">
        <v>1186</v>
      </c>
      <c r="N47" s="364">
        <v>20</v>
      </c>
      <c r="O47" s="364">
        <v>23780</v>
      </c>
      <c r="P47" s="408">
        <v>2.0084459459459461</v>
      </c>
      <c r="Q47" s="365">
        <v>1189</v>
      </c>
    </row>
    <row r="48" spans="1:17" ht="14.4" customHeight="1" x14ac:dyDescent="0.3">
      <c r="A48" s="360" t="s">
        <v>1517</v>
      </c>
      <c r="B48" s="361" t="s">
        <v>1421</v>
      </c>
      <c r="C48" s="361" t="s">
        <v>1406</v>
      </c>
      <c r="D48" s="361" t="s">
        <v>1469</v>
      </c>
      <c r="E48" s="361" t="s">
        <v>1470</v>
      </c>
      <c r="F48" s="364">
        <v>18</v>
      </c>
      <c r="G48" s="364">
        <v>2844</v>
      </c>
      <c r="H48" s="364">
        <v>1</v>
      </c>
      <c r="I48" s="364">
        <v>158</v>
      </c>
      <c r="J48" s="364">
        <v>30</v>
      </c>
      <c r="K48" s="364">
        <v>4740</v>
      </c>
      <c r="L48" s="364">
        <v>1.6666666666666667</v>
      </c>
      <c r="M48" s="364">
        <v>158</v>
      </c>
      <c r="N48" s="364">
        <v>31</v>
      </c>
      <c r="O48" s="364">
        <v>4929</v>
      </c>
      <c r="P48" s="408">
        <v>1.7331223628691983</v>
      </c>
      <c r="Q48" s="365">
        <v>159</v>
      </c>
    </row>
    <row r="49" spans="1:17" ht="14.4" customHeight="1" x14ac:dyDescent="0.3">
      <c r="A49" s="360" t="s">
        <v>1517</v>
      </c>
      <c r="B49" s="361" t="s">
        <v>1421</v>
      </c>
      <c r="C49" s="361" t="s">
        <v>1406</v>
      </c>
      <c r="D49" s="361" t="s">
        <v>1471</v>
      </c>
      <c r="E49" s="361" t="s">
        <v>1472</v>
      </c>
      <c r="F49" s="364"/>
      <c r="G49" s="364"/>
      <c r="H49" s="364"/>
      <c r="I49" s="364"/>
      <c r="J49" s="364">
        <v>3</v>
      </c>
      <c r="K49" s="364">
        <v>954</v>
      </c>
      <c r="L49" s="364"/>
      <c r="M49" s="364">
        <v>318</v>
      </c>
      <c r="N49" s="364">
        <v>4</v>
      </c>
      <c r="O49" s="364">
        <v>1276</v>
      </c>
      <c r="P49" s="408"/>
      <c r="Q49" s="365">
        <v>319</v>
      </c>
    </row>
    <row r="50" spans="1:17" ht="14.4" customHeight="1" x14ac:dyDescent="0.3">
      <c r="A50" s="360" t="s">
        <v>1517</v>
      </c>
      <c r="B50" s="361" t="s">
        <v>1421</v>
      </c>
      <c r="C50" s="361" t="s">
        <v>1406</v>
      </c>
      <c r="D50" s="361" t="s">
        <v>1483</v>
      </c>
      <c r="E50" s="361" t="s">
        <v>1484</v>
      </c>
      <c r="F50" s="364">
        <v>461</v>
      </c>
      <c r="G50" s="364">
        <v>7376</v>
      </c>
      <c r="H50" s="364">
        <v>1</v>
      </c>
      <c r="I50" s="364">
        <v>16</v>
      </c>
      <c r="J50" s="364">
        <v>544</v>
      </c>
      <c r="K50" s="364">
        <v>8704</v>
      </c>
      <c r="L50" s="364">
        <v>1.1800433839479392</v>
      </c>
      <c r="M50" s="364">
        <v>16</v>
      </c>
      <c r="N50" s="364">
        <v>618</v>
      </c>
      <c r="O50" s="364">
        <v>9888</v>
      </c>
      <c r="P50" s="408">
        <v>1.3405639913232104</v>
      </c>
      <c r="Q50" s="365">
        <v>16</v>
      </c>
    </row>
    <row r="51" spans="1:17" ht="14.4" customHeight="1" x14ac:dyDescent="0.3">
      <c r="A51" s="360" t="s">
        <v>1518</v>
      </c>
      <c r="B51" s="361" t="s">
        <v>1421</v>
      </c>
      <c r="C51" s="361" t="s">
        <v>1406</v>
      </c>
      <c r="D51" s="361" t="s">
        <v>1427</v>
      </c>
      <c r="E51" s="361" t="s">
        <v>1428</v>
      </c>
      <c r="F51" s="364">
        <v>37</v>
      </c>
      <c r="G51" s="364">
        <v>9583</v>
      </c>
      <c r="H51" s="364">
        <v>1</v>
      </c>
      <c r="I51" s="364">
        <v>259</v>
      </c>
      <c r="J51" s="364">
        <v>42</v>
      </c>
      <c r="K51" s="364">
        <v>10962</v>
      </c>
      <c r="L51" s="364">
        <v>1.143900657414171</v>
      </c>
      <c r="M51" s="364">
        <v>261</v>
      </c>
      <c r="N51" s="364">
        <v>27</v>
      </c>
      <c r="O51" s="364">
        <v>7074</v>
      </c>
      <c r="P51" s="408">
        <v>0.73818219764165716</v>
      </c>
      <c r="Q51" s="365">
        <v>262</v>
      </c>
    </row>
    <row r="52" spans="1:17" ht="14.4" customHeight="1" x14ac:dyDescent="0.3">
      <c r="A52" s="360" t="s">
        <v>1518</v>
      </c>
      <c r="B52" s="361" t="s">
        <v>1421</v>
      </c>
      <c r="C52" s="361" t="s">
        <v>1406</v>
      </c>
      <c r="D52" s="361" t="s">
        <v>1429</v>
      </c>
      <c r="E52" s="361" t="s">
        <v>1430</v>
      </c>
      <c r="F52" s="364">
        <v>154</v>
      </c>
      <c r="G52" s="364">
        <v>24486</v>
      </c>
      <c r="H52" s="364">
        <v>1</v>
      </c>
      <c r="I52" s="364">
        <v>159</v>
      </c>
      <c r="J52" s="364">
        <v>191</v>
      </c>
      <c r="K52" s="364">
        <v>30369</v>
      </c>
      <c r="L52" s="364">
        <v>1.2402597402597402</v>
      </c>
      <c r="M52" s="364">
        <v>159</v>
      </c>
      <c r="N52" s="364">
        <v>179</v>
      </c>
      <c r="O52" s="364">
        <v>28640</v>
      </c>
      <c r="P52" s="408">
        <v>1.1696479621007922</v>
      </c>
      <c r="Q52" s="365">
        <v>160</v>
      </c>
    </row>
    <row r="53" spans="1:17" ht="14.4" customHeight="1" x14ac:dyDescent="0.3">
      <c r="A53" s="360" t="s">
        <v>1518</v>
      </c>
      <c r="B53" s="361" t="s">
        <v>1421</v>
      </c>
      <c r="C53" s="361" t="s">
        <v>1406</v>
      </c>
      <c r="D53" s="361" t="s">
        <v>1433</v>
      </c>
      <c r="E53" s="361" t="s">
        <v>1434</v>
      </c>
      <c r="F53" s="364">
        <v>377</v>
      </c>
      <c r="G53" s="364">
        <v>26390</v>
      </c>
      <c r="H53" s="364">
        <v>1</v>
      </c>
      <c r="I53" s="364">
        <v>70</v>
      </c>
      <c r="J53" s="364">
        <v>437</v>
      </c>
      <c r="K53" s="364">
        <v>30590</v>
      </c>
      <c r="L53" s="364">
        <v>1.1591511936339522</v>
      </c>
      <c r="M53" s="364">
        <v>70</v>
      </c>
      <c r="N53" s="364">
        <v>477</v>
      </c>
      <c r="O53" s="364">
        <v>33390</v>
      </c>
      <c r="P53" s="408">
        <v>1.2652519893899203</v>
      </c>
      <c r="Q53" s="365">
        <v>70</v>
      </c>
    </row>
    <row r="54" spans="1:17" ht="14.4" customHeight="1" x14ac:dyDescent="0.3">
      <c r="A54" s="360" t="s">
        <v>1518</v>
      </c>
      <c r="B54" s="361" t="s">
        <v>1421</v>
      </c>
      <c r="C54" s="361" t="s">
        <v>1406</v>
      </c>
      <c r="D54" s="361" t="s">
        <v>1435</v>
      </c>
      <c r="E54" s="361" t="s">
        <v>1434</v>
      </c>
      <c r="F54" s="364">
        <v>139</v>
      </c>
      <c r="G54" s="364">
        <v>28078</v>
      </c>
      <c r="H54" s="364">
        <v>1</v>
      </c>
      <c r="I54" s="364">
        <v>202</v>
      </c>
      <c r="J54" s="364">
        <v>159</v>
      </c>
      <c r="K54" s="364">
        <v>32118</v>
      </c>
      <c r="L54" s="364">
        <v>1.1438848920863309</v>
      </c>
      <c r="M54" s="364">
        <v>202</v>
      </c>
      <c r="N54" s="364">
        <v>94</v>
      </c>
      <c r="O54" s="364">
        <v>19082</v>
      </c>
      <c r="P54" s="408">
        <v>0.67960680960182351</v>
      </c>
      <c r="Q54" s="365">
        <v>203</v>
      </c>
    </row>
    <row r="55" spans="1:17" ht="14.4" customHeight="1" x14ac:dyDescent="0.3">
      <c r="A55" s="360" t="s">
        <v>1518</v>
      </c>
      <c r="B55" s="361" t="s">
        <v>1421</v>
      </c>
      <c r="C55" s="361" t="s">
        <v>1406</v>
      </c>
      <c r="D55" s="361" t="s">
        <v>1437</v>
      </c>
      <c r="E55" s="361" t="s">
        <v>1438</v>
      </c>
      <c r="F55" s="364">
        <v>431</v>
      </c>
      <c r="G55" s="364">
        <v>125421</v>
      </c>
      <c r="H55" s="364">
        <v>1</v>
      </c>
      <c r="I55" s="364">
        <v>291</v>
      </c>
      <c r="J55" s="364">
        <v>584</v>
      </c>
      <c r="K55" s="364">
        <v>169944</v>
      </c>
      <c r="L55" s="364">
        <v>1.3549883990719258</v>
      </c>
      <c r="M55" s="364">
        <v>291</v>
      </c>
      <c r="N55" s="364">
        <v>585</v>
      </c>
      <c r="O55" s="364">
        <v>170820</v>
      </c>
      <c r="P55" s="408">
        <v>1.3619728753558016</v>
      </c>
      <c r="Q55" s="365">
        <v>292</v>
      </c>
    </row>
    <row r="56" spans="1:17" ht="14.4" customHeight="1" x14ac:dyDescent="0.3">
      <c r="A56" s="360" t="s">
        <v>1518</v>
      </c>
      <c r="B56" s="361" t="s">
        <v>1421</v>
      </c>
      <c r="C56" s="361" t="s">
        <v>1406</v>
      </c>
      <c r="D56" s="361" t="s">
        <v>1439</v>
      </c>
      <c r="E56" s="361" t="s">
        <v>1440</v>
      </c>
      <c r="F56" s="364">
        <v>13</v>
      </c>
      <c r="G56" s="364">
        <v>2769</v>
      </c>
      <c r="H56" s="364">
        <v>1</v>
      </c>
      <c r="I56" s="364">
        <v>213</v>
      </c>
      <c r="J56" s="364">
        <v>15</v>
      </c>
      <c r="K56" s="364">
        <v>3225</v>
      </c>
      <c r="L56" s="364">
        <v>1.1646803900325027</v>
      </c>
      <c r="M56" s="364">
        <v>215</v>
      </c>
      <c r="N56" s="364">
        <v>11</v>
      </c>
      <c r="O56" s="364">
        <v>2376</v>
      </c>
      <c r="P56" s="408">
        <v>0.85807150595882986</v>
      </c>
      <c r="Q56" s="365">
        <v>216</v>
      </c>
    </row>
    <row r="57" spans="1:17" ht="14.4" customHeight="1" x14ac:dyDescent="0.3">
      <c r="A57" s="360" t="s">
        <v>1518</v>
      </c>
      <c r="B57" s="361" t="s">
        <v>1421</v>
      </c>
      <c r="C57" s="361" t="s">
        <v>1406</v>
      </c>
      <c r="D57" s="361" t="s">
        <v>1441</v>
      </c>
      <c r="E57" s="361" t="s">
        <v>1442</v>
      </c>
      <c r="F57" s="364">
        <v>31</v>
      </c>
      <c r="G57" s="364">
        <v>3317</v>
      </c>
      <c r="H57" s="364">
        <v>1</v>
      </c>
      <c r="I57" s="364">
        <v>107</v>
      </c>
      <c r="J57" s="364">
        <v>38</v>
      </c>
      <c r="K57" s="364">
        <v>4066</v>
      </c>
      <c r="L57" s="364">
        <v>1.2258064516129032</v>
      </c>
      <c r="M57" s="364">
        <v>107</v>
      </c>
      <c r="N57" s="364">
        <v>34</v>
      </c>
      <c r="O57" s="364">
        <v>3672</v>
      </c>
      <c r="P57" s="408">
        <v>1.1070244196563159</v>
      </c>
      <c r="Q57" s="365">
        <v>108</v>
      </c>
    </row>
    <row r="58" spans="1:17" ht="14.4" customHeight="1" x14ac:dyDescent="0.3">
      <c r="A58" s="360" t="s">
        <v>1518</v>
      </c>
      <c r="B58" s="361" t="s">
        <v>1421</v>
      </c>
      <c r="C58" s="361" t="s">
        <v>1406</v>
      </c>
      <c r="D58" s="361" t="s">
        <v>1443</v>
      </c>
      <c r="E58" s="361" t="s">
        <v>1444</v>
      </c>
      <c r="F58" s="364">
        <v>31</v>
      </c>
      <c r="G58" s="364">
        <v>2852</v>
      </c>
      <c r="H58" s="364">
        <v>1</v>
      </c>
      <c r="I58" s="364">
        <v>92</v>
      </c>
      <c r="J58" s="364">
        <v>42</v>
      </c>
      <c r="K58" s="364">
        <v>3864</v>
      </c>
      <c r="L58" s="364">
        <v>1.3548387096774193</v>
      </c>
      <c r="M58" s="364">
        <v>92</v>
      </c>
      <c r="N58" s="364">
        <v>27</v>
      </c>
      <c r="O58" s="364">
        <v>2511</v>
      </c>
      <c r="P58" s="408">
        <v>0.88043478260869568</v>
      </c>
      <c r="Q58" s="365">
        <v>93</v>
      </c>
    </row>
    <row r="59" spans="1:17" ht="14.4" customHeight="1" x14ac:dyDescent="0.3">
      <c r="A59" s="360" t="s">
        <v>1518</v>
      </c>
      <c r="B59" s="361" t="s">
        <v>1421</v>
      </c>
      <c r="C59" s="361" t="s">
        <v>1406</v>
      </c>
      <c r="D59" s="361" t="s">
        <v>1445</v>
      </c>
      <c r="E59" s="361" t="s">
        <v>1446</v>
      </c>
      <c r="F59" s="364">
        <v>6</v>
      </c>
      <c r="G59" s="364">
        <v>1302</v>
      </c>
      <c r="H59" s="364">
        <v>1</v>
      </c>
      <c r="I59" s="364">
        <v>217</v>
      </c>
      <c r="J59" s="364">
        <v>5</v>
      </c>
      <c r="K59" s="364">
        <v>1095</v>
      </c>
      <c r="L59" s="364">
        <v>0.84101382488479259</v>
      </c>
      <c r="M59" s="364">
        <v>219</v>
      </c>
      <c r="N59" s="364">
        <v>4</v>
      </c>
      <c r="O59" s="364">
        <v>880</v>
      </c>
      <c r="P59" s="408">
        <v>0.67588325652841785</v>
      </c>
      <c r="Q59" s="365">
        <v>220</v>
      </c>
    </row>
    <row r="60" spans="1:17" ht="14.4" customHeight="1" x14ac:dyDescent="0.3">
      <c r="A60" s="360" t="s">
        <v>1518</v>
      </c>
      <c r="B60" s="361" t="s">
        <v>1421</v>
      </c>
      <c r="C60" s="361" t="s">
        <v>1406</v>
      </c>
      <c r="D60" s="361" t="s">
        <v>1447</v>
      </c>
      <c r="E60" s="361" t="s">
        <v>1448</v>
      </c>
      <c r="F60" s="364">
        <v>47</v>
      </c>
      <c r="G60" s="364">
        <v>14147</v>
      </c>
      <c r="H60" s="364">
        <v>1</v>
      </c>
      <c r="I60" s="364">
        <v>301</v>
      </c>
      <c r="J60" s="364">
        <v>49</v>
      </c>
      <c r="K60" s="364">
        <v>14798</v>
      </c>
      <c r="L60" s="364">
        <v>1.0460168233547749</v>
      </c>
      <c r="M60" s="364">
        <v>302</v>
      </c>
      <c r="N60" s="364">
        <v>27</v>
      </c>
      <c r="O60" s="364">
        <v>8181</v>
      </c>
      <c r="P60" s="408">
        <v>0.57828514879479753</v>
      </c>
      <c r="Q60" s="365">
        <v>303</v>
      </c>
    </row>
    <row r="61" spans="1:17" ht="14.4" customHeight="1" x14ac:dyDescent="0.3">
      <c r="A61" s="360" t="s">
        <v>1518</v>
      </c>
      <c r="B61" s="361" t="s">
        <v>1421</v>
      </c>
      <c r="C61" s="361" t="s">
        <v>1406</v>
      </c>
      <c r="D61" s="361" t="s">
        <v>1449</v>
      </c>
      <c r="E61" s="361" t="s">
        <v>1450</v>
      </c>
      <c r="F61" s="364">
        <v>243</v>
      </c>
      <c r="G61" s="364">
        <v>32319</v>
      </c>
      <c r="H61" s="364">
        <v>1</v>
      </c>
      <c r="I61" s="364">
        <v>133</v>
      </c>
      <c r="J61" s="364">
        <v>256</v>
      </c>
      <c r="K61" s="364">
        <v>34048</v>
      </c>
      <c r="L61" s="364">
        <v>1.0534979423868314</v>
      </c>
      <c r="M61" s="364">
        <v>133</v>
      </c>
      <c r="N61" s="364">
        <v>259</v>
      </c>
      <c r="O61" s="364">
        <v>34706</v>
      </c>
      <c r="P61" s="408">
        <v>1.0738574832142083</v>
      </c>
      <c r="Q61" s="365">
        <v>134</v>
      </c>
    </row>
    <row r="62" spans="1:17" ht="14.4" customHeight="1" x14ac:dyDescent="0.3">
      <c r="A62" s="360" t="s">
        <v>1518</v>
      </c>
      <c r="B62" s="361" t="s">
        <v>1421</v>
      </c>
      <c r="C62" s="361" t="s">
        <v>1406</v>
      </c>
      <c r="D62" s="361" t="s">
        <v>1451</v>
      </c>
      <c r="E62" s="361" t="s">
        <v>1450</v>
      </c>
      <c r="F62" s="364">
        <v>8</v>
      </c>
      <c r="G62" s="364">
        <v>1392</v>
      </c>
      <c r="H62" s="364">
        <v>1</v>
      </c>
      <c r="I62" s="364">
        <v>174</v>
      </c>
      <c r="J62" s="364">
        <v>7</v>
      </c>
      <c r="K62" s="364">
        <v>1218</v>
      </c>
      <c r="L62" s="364">
        <v>0.875</v>
      </c>
      <c r="M62" s="364">
        <v>174</v>
      </c>
      <c r="N62" s="364">
        <v>9</v>
      </c>
      <c r="O62" s="364">
        <v>1575</v>
      </c>
      <c r="P62" s="408">
        <v>1.1314655172413792</v>
      </c>
      <c r="Q62" s="365">
        <v>175</v>
      </c>
    </row>
    <row r="63" spans="1:17" ht="14.4" customHeight="1" x14ac:dyDescent="0.3">
      <c r="A63" s="360" t="s">
        <v>1518</v>
      </c>
      <c r="B63" s="361" t="s">
        <v>1421</v>
      </c>
      <c r="C63" s="361" t="s">
        <v>1406</v>
      </c>
      <c r="D63" s="361" t="s">
        <v>1452</v>
      </c>
      <c r="E63" s="361" t="s">
        <v>1453</v>
      </c>
      <c r="F63" s="364">
        <v>48</v>
      </c>
      <c r="G63" s="364">
        <v>6720</v>
      </c>
      <c r="H63" s="364">
        <v>1</v>
      </c>
      <c r="I63" s="364">
        <v>140</v>
      </c>
      <c r="J63" s="364">
        <v>48</v>
      </c>
      <c r="K63" s="364">
        <v>6720</v>
      </c>
      <c r="L63" s="364">
        <v>1</v>
      </c>
      <c r="M63" s="364">
        <v>140</v>
      </c>
      <c r="N63" s="364">
        <v>27</v>
      </c>
      <c r="O63" s="364">
        <v>3807</v>
      </c>
      <c r="P63" s="408">
        <v>0.56651785714285718</v>
      </c>
      <c r="Q63" s="365">
        <v>141</v>
      </c>
    </row>
    <row r="64" spans="1:17" ht="14.4" customHeight="1" x14ac:dyDescent="0.3">
      <c r="A64" s="360" t="s">
        <v>1518</v>
      </c>
      <c r="B64" s="361" t="s">
        <v>1421</v>
      </c>
      <c r="C64" s="361" t="s">
        <v>1406</v>
      </c>
      <c r="D64" s="361" t="s">
        <v>1454</v>
      </c>
      <c r="E64" s="361" t="s">
        <v>1453</v>
      </c>
      <c r="F64" s="364">
        <v>243</v>
      </c>
      <c r="G64" s="364">
        <v>18954</v>
      </c>
      <c r="H64" s="364">
        <v>1</v>
      </c>
      <c r="I64" s="364">
        <v>78</v>
      </c>
      <c r="J64" s="364">
        <v>256</v>
      </c>
      <c r="K64" s="364">
        <v>19968</v>
      </c>
      <c r="L64" s="364">
        <v>1.0534979423868314</v>
      </c>
      <c r="M64" s="364">
        <v>78</v>
      </c>
      <c r="N64" s="364">
        <v>256</v>
      </c>
      <c r="O64" s="364">
        <v>19968</v>
      </c>
      <c r="P64" s="408">
        <v>1.0534979423868314</v>
      </c>
      <c r="Q64" s="365">
        <v>78</v>
      </c>
    </row>
    <row r="65" spans="1:17" ht="14.4" customHeight="1" x14ac:dyDescent="0.3">
      <c r="A65" s="360" t="s">
        <v>1518</v>
      </c>
      <c r="B65" s="361" t="s">
        <v>1421</v>
      </c>
      <c r="C65" s="361" t="s">
        <v>1406</v>
      </c>
      <c r="D65" s="361" t="s">
        <v>1455</v>
      </c>
      <c r="E65" s="361" t="s">
        <v>1456</v>
      </c>
      <c r="F65" s="364">
        <v>3</v>
      </c>
      <c r="G65" s="364">
        <v>867</v>
      </c>
      <c r="H65" s="364">
        <v>1</v>
      </c>
      <c r="I65" s="364">
        <v>289</v>
      </c>
      <c r="J65" s="364">
        <v>1</v>
      </c>
      <c r="K65" s="364">
        <v>290</v>
      </c>
      <c r="L65" s="364">
        <v>0.3344867358708189</v>
      </c>
      <c r="M65" s="364">
        <v>290</v>
      </c>
      <c r="N65" s="364">
        <v>1</v>
      </c>
      <c r="O65" s="364">
        <v>291</v>
      </c>
      <c r="P65" s="408">
        <v>0.33564013840830448</v>
      </c>
      <c r="Q65" s="365">
        <v>291</v>
      </c>
    </row>
    <row r="66" spans="1:17" ht="14.4" customHeight="1" x14ac:dyDescent="0.3">
      <c r="A66" s="360" t="s">
        <v>1518</v>
      </c>
      <c r="B66" s="361" t="s">
        <v>1421</v>
      </c>
      <c r="C66" s="361" t="s">
        <v>1406</v>
      </c>
      <c r="D66" s="361" t="s">
        <v>1457</v>
      </c>
      <c r="E66" s="361" t="s">
        <v>1458</v>
      </c>
      <c r="F66" s="364">
        <v>3</v>
      </c>
      <c r="G66" s="364">
        <v>1821</v>
      </c>
      <c r="H66" s="364">
        <v>1</v>
      </c>
      <c r="I66" s="364">
        <v>607</v>
      </c>
      <c r="J66" s="364">
        <v>2</v>
      </c>
      <c r="K66" s="364">
        <v>1218</v>
      </c>
      <c r="L66" s="364">
        <v>0.66886326194398682</v>
      </c>
      <c r="M66" s="364">
        <v>609</v>
      </c>
      <c r="N66" s="364">
        <v>2</v>
      </c>
      <c r="O66" s="364">
        <v>1224</v>
      </c>
      <c r="P66" s="408">
        <v>0.67215815485996711</v>
      </c>
      <c r="Q66" s="365">
        <v>612</v>
      </c>
    </row>
    <row r="67" spans="1:17" ht="14.4" customHeight="1" x14ac:dyDescent="0.3">
      <c r="A67" s="360" t="s">
        <v>1518</v>
      </c>
      <c r="B67" s="361" t="s">
        <v>1421</v>
      </c>
      <c r="C67" s="361" t="s">
        <v>1406</v>
      </c>
      <c r="D67" s="361" t="s">
        <v>1461</v>
      </c>
      <c r="E67" s="361" t="s">
        <v>1462</v>
      </c>
      <c r="F67" s="364">
        <v>3</v>
      </c>
      <c r="G67" s="364">
        <v>1740</v>
      </c>
      <c r="H67" s="364">
        <v>1</v>
      </c>
      <c r="I67" s="364">
        <v>580</v>
      </c>
      <c r="J67" s="364">
        <v>2</v>
      </c>
      <c r="K67" s="364">
        <v>1164</v>
      </c>
      <c r="L67" s="364">
        <v>0.66896551724137931</v>
      </c>
      <c r="M67" s="364">
        <v>582</v>
      </c>
      <c r="N67" s="364">
        <v>3</v>
      </c>
      <c r="O67" s="364">
        <v>1755</v>
      </c>
      <c r="P67" s="408">
        <v>1.0086206896551724</v>
      </c>
      <c r="Q67" s="365">
        <v>585</v>
      </c>
    </row>
    <row r="68" spans="1:17" ht="14.4" customHeight="1" x14ac:dyDescent="0.3">
      <c r="A68" s="360" t="s">
        <v>1518</v>
      </c>
      <c r="B68" s="361" t="s">
        <v>1421</v>
      </c>
      <c r="C68" s="361" t="s">
        <v>1406</v>
      </c>
      <c r="D68" s="361" t="s">
        <v>1463</v>
      </c>
      <c r="E68" s="361" t="s">
        <v>1464</v>
      </c>
      <c r="F68" s="364">
        <v>4</v>
      </c>
      <c r="G68" s="364">
        <v>4044</v>
      </c>
      <c r="H68" s="364">
        <v>1</v>
      </c>
      <c r="I68" s="364">
        <v>1011</v>
      </c>
      <c r="J68" s="364">
        <v>3</v>
      </c>
      <c r="K68" s="364">
        <v>3045</v>
      </c>
      <c r="L68" s="364">
        <v>0.7529673590504451</v>
      </c>
      <c r="M68" s="364">
        <v>1015</v>
      </c>
      <c r="N68" s="364">
        <v>4</v>
      </c>
      <c r="O68" s="364">
        <v>4080</v>
      </c>
      <c r="P68" s="408">
        <v>1.0089020771513353</v>
      </c>
      <c r="Q68" s="365">
        <v>1020</v>
      </c>
    </row>
    <row r="69" spans="1:17" ht="14.4" customHeight="1" x14ac:dyDescent="0.3">
      <c r="A69" s="360" t="s">
        <v>1518</v>
      </c>
      <c r="B69" s="361" t="s">
        <v>1421</v>
      </c>
      <c r="C69" s="361" t="s">
        <v>1406</v>
      </c>
      <c r="D69" s="361" t="s">
        <v>1467</v>
      </c>
      <c r="E69" s="361" t="s">
        <v>1468</v>
      </c>
      <c r="F69" s="364">
        <v>13</v>
      </c>
      <c r="G69" s="364">
        <v>15392</v>
      </c>
      <c r="H69" s="364">
        <v>1</v>
      </c>
      <c r="I69" s="364">
        <v>1184</v>
      </c>
      <c r="J69" s="364">
        <v>14</v>
      </c>
      <c r="K69" s="364">
        <v>16604</v>
      </c>
      <c r="L69" s="364">
        <v>1.0787422037422036</v>
      </c>
      <c r="M69" s="364">
        <v>1186</v>
      </c>
      <c r="N69" s="364">
        <v>20</v>
      </c>
      <c r="O69" s="364">
        <v>23780</v>
      </c>
      <c r="P69" s="408">
        <v>1.5449584199584199</v>
      </c>
      <c r="Q69" s="365">
        <v>1189</v>
      </c>
    </row>
    <row r="70" spans="1:17" ht="14.4" customHeight="1" x14ac:dyDescent="0.3">
      <c r="A70" s="360" t="s">
        <v>1518</v>
      </c>
      <c r="B70" s="361" t="s">
        <v>1421</v>
      </c>
      <c r="C70" s="361" t="s">
        <v>1406</v>
      </c>
      <c r="D70" s="361" t="s">
        <v>1469</v>
      </c>
      <c r="E70" s="361" t="s">
        <v>1470</v>
      </c>
      <c r="F70" s="364">
        <v>23</v>
      </c>
      <c r="G70" s="364">
        <v>3634</v>
      </c>
      <c r="H70" s="364">
        <v>1</v>
      </c>
      <c r="I70" s="364">
        <v>158</v>
      </c>
      <c r="J70" s="364">
        <v>39</v>
      </c>
      <c r="K70" s="364">
        <v>6162</v>
      </c>
      <c r="L70" s="364">
        <v>1.6956521739130435</v>
      </c>
      <c r="M70" s="364">
        <v>158</v>
      </c>
      <c r="N70" s="364">
        <v>42</v>
      </c>
      <c r="O70" s="364">
        <v>6678</v>
      </c>
      <c r="P70" s="408">
        <v>1.8376444689047882</v>
      </c>
      <c r="Q70" s="365">
        <v>159</v>
      </c>
    </row>
    <row r="71" spans="1:17" ht="14.4" customHeight="1" x14ac:dyDescent="0.3">
      <c r="A71" s="360" t="s">
        <v>1518</v>
      </c>
      <c r="B71" s="361" t="s">
        <v>1421</v>
      </c>
      <c r="C71" s="361" t="s">
        <v>1406</v>
      </c>
      <c r="D71" s="361" t="s">
        <v>1471</v>
      </c>
      <c r="E71" s="361" t="s">
        <v>1472</v>
      </c>
      <c r="F71" s="364">
        <v>8</v>
      </c>
      <c r="G71" s="364">
        <v>2528</v>
      </c>
      <c r="H71" s="364">
        <v>1</v>
      </c>
      <c r="I71" s="364">
        <v>316</v>
      </c>
      <c r="J71" s="364">
        <v>9</v>
      </c>
      <c r="K71" s="364">
        <v>2862</v>
      </c>
      <c r="L71" s="364">
        <v>1.1321202531645569</v>
      </c>
      <c r="M71" s="364">
        <v>318</v>
      </c>
      <c r="N71" s="364">
        <v>3</v>
      </c>
      <c r="O71" s="364">
        <v>957</v>
      </c>
      <c r="P71" s="408">
        <v>0.3785601265822785</v>
      </c>
      <c r="Q71" s="365">
        <v>319</v>
      </c>
    </row>
    <row r="72" spans="1:17" ht="14.4" customHeight="1" x14ac:dyDescent="0.3">
      <c r="A72" s="360" t="s">
        <v>1518</v>
      </c>
      <c r="B72" s="361" t="s">
        <v>1421</v>
      </c>
      <c r="C72" s="361" t="s">
        <v>1406</v>
      </c>
      <c r="D72" s="361" t="s">
        <v>1475</v>
      </c>
      <c r="E72" s="361" t="s">
        <v>1476</v>
      </c>
      <c r="F72" s="364">
        <v>31</v>
      </c>
      <c r="G72" s="364">
        <v>11842</v>
      </c>
      <c r="H72" s="364">
        <v>1</v>
      </c>
      <c r="I72" s="364">
        <v>382</v>
      </c>
      <c r="J72" s="364">
        <v>33</v>
      </c>
      <c r="K72" s="364">
        <v>12606</v>
      </c>
      <c r="L72" s="364">
        <v>1.064516129032258</v>
      </c>
      <c r="M72" s="364">
        <v>382</v>
      </c>
      <c r="N72" s="364">
        <v>24</v>
      </c>
      <c r="O72" s="364">
        <v>9168</v>
      </c>
      <c r="P72" s="408">
        <v>0.77419354838709675</v>
      </c>
      <c r="Q72" s="365">
        <v>382</v>
      </c>
    </row>
    <row r="73" spans="1:17" ht="14.4" customHeight="1" x14ac:dyDescent="0.3">
      <c r="A73" s="360" t="s">
        <v>1518</v>
      </c>
      <c r="B73" s="361" t="s">
        <v>1421</v>
      </c>
      <c r="C73" s="361" t="s">
        <v>1406</v>
      </c>
      <c r="D73" s="361" t="s">
        <v>1477</v>
      </c>
      <c r="E73" s="361" t="s">
        <v>1478</v>
      </c>
      <c r="F73" s="364">
        <v>30</v>
      </c>
      <c r="G73" s="364">
        <v>14580</v>
      </c>
      <c r="H73" s="364">
        <v>1</v>
      </c>
      <c r="I73" s="364">
        <v>486</v>
      </c>
      <c r="J73" s="364">
        <v>33</v>
      </c>
      <c r="K73" s="364">
        <v>16038</v>
      </c>
      <c r="L73" s="364">
        <v>1.1000000000000001</v>
      </c>
      <c r="M73" s="364">
        <v>486</v>
      </c>
      <c r="N73" s="364">
        <v>24</v>
      </c>
      <c r="O73" s="364">
        <v>11664</v>
      </c>
      <c r="P73" s="408">
        <v>0.8</v>
      </c>
      <c r="Q73" s="365">
        <v>486</v>
      </c>
    </row>
    <row r="74" spans="1:17" ht="14.4" customHeight="1" x14ac:dyDescent="0.3">
      <c r="A74" s="360" t="s">
        <v>1518</v>
      </c>
      <c r="B74" s="361" t="s">
        <v>1421</v>
      </c>
      <c r="C74" s="361" t="s">
        <v>1406</v>
      </c>
      <c r="D74" s="361" t="s">
        <v>1483</v>
      </c>
      <c r="E74" s="361" t="s">
        <v>1484</v>
      </c>
      <c r="F74" s="364">
        <v>388</v>
      </c>
      <c r="G74" s="364">
        <v>6208</v>
      </c>
      <c r="H74" s="364">
        <v>1</v>
      </c>
      <c r="I74" s="364">
        <v>16</v>
      </c>
      <c r="J74" s="364">
        <v>425</v>
      </c>
      <c r="K74" s="364">
        <v>6800</v>
      </c>
      <c r="L74" s="364">
        <v>1.0953608247422681</v>
      </c>
      <c r="M74" s="364">
        <v>16</v>
      </c>
      <c r="N74" s="364">
        <v>364</v>
      </c>
      <c r="O74" s="364">
        <v>5824</v>
      </c>
      <c r="P74" s="408">
        <v>0.93814432989690721</v>
      </c>
      <c r="Q74" s="365">
        <v>16</v>
      </c>
    </row>
    <row r="75" spans="1:17" ht="14.4" customHeight="1" x14ac:dyDescent="0.3">
      <c r="A75" s="360" t="s">
        <v>1519</v>
      </c>
      <c r="B75" s="361" t="s">
        <v>1421</v>
      </c>
      <c r="C75" s="361" t="s">
        <v>1406</v>
      </c>
      <c r="D75" s="361" t="s">
        <v>1427</v>
      </c>
      <c r="E75" s="361" t="s">
        <v>1428</v>
      </c>
      <c r="F75" s="364">
        <v>100</v>
      </c>
      <c r="G75" s="364">
        <v>25900</v>
      </c>
      <c r="H75" s="364">
        <v>1</v>
      </c>
      <c r="I75" s="364">
        <v>259</v>
      </c>
      <c r="J75" s="364">
        <v>139</v>
      </c>
      <c r="K75" s="364">
        <v>36279</v>
      </c>
      <c r="L75" s="364">
        <v>1.4007335907335907</v>
      </c>
      <c r="M75" s="364">
        <v>261</v>
      </c>
      <c r="N75" s="364">
        <v>157</v>
      </c>
      <c r="O75" s="364">
        <v>41134</v>
      </c>
      <c r="P75" s="408">
        <v>1.5881853281853282</v>
      </c>
      <c r="Q75" s="365">
        <v>262</v>
      </c>
    </row>
    <row r="76" spans="1:17" ht="14.4" customHeight="1" x14ac:dyDescent="0.3">
      <c r="A76" s="360" t="s">
        <v>1519</v>
      </c>
      <c r="B76" s="361" t="s">
        <v>1421</v>
      </c>
      <c r="C76" s="361" t="s">
        <v>1406</v>
      </c>
      <c r="D76" s="361" t="s">
        <v>1429</v>
      </c>
      <c r="E76" s="361" t="s">
        <v>1430</v>
      </c>
      <c r="F76" s="364">
        <v>560</v>
      </c>
      <c r="G76" s="364">
        <v>89040</v>
      </c>
      <c r="H76" s="364">
        <v>1</v>
      </c>
      <c r="I76" s="364">
        <v>159</v>
      </c>
      <c r="J76" s="364">
        <v>560</v>
      </c>
      <c r="K76" s="364">
        <v>89040</v>
      </c>
      <c r="L76" s="364">
        <v>1</v>
      </c>
      <c r="M76" s="364">
        <v>159</v>
      </c>
      <c r="N76" s="364">
        <v>546</v>
      </c>
      <c r="O76" s="364">
        <v>87360</v>
      </c>
      <c r="P76" s="408">
        <v>0.98113207547169812</v>
      </c>
      <c r="Q76" s="365">
        <v>160</v>
      </c>
    </row>
    <row r="77" spans="1:17" ht="14.4" customHeight="1" x14ac:dyDescent="0.3">
      <c r="A77" s="360" t="s">
        <v>1519</v>
      </c>
      <c r="B77" s="361" t="s">
        <v>1421</v>
      </c>
      <c r="C77" s="361" t="s">
        <v>1406</v>
      </c>
      <c r="D77" s="361" t="s">
        <v>1433</v>
      </c>
      <c r="E77" s="361" t="s">
        <v>1434</v>
      </c>
      <c r="F77" s="364">
        <v>1777</v>
      </c>
      <c r="G77" s="364">
        <v>124390</v>
      </c>
      <c r="H77" s="364">
        <v>1</v>
      </c>
      <c r="I77" s="364">
        <v>70</v>
      </c>
      <c r="J77" s="364">
        <v>1808</v>
      </c>
      <c r="K77" s="364">
        <v>126560</v>
      </c>
      <c r="L77" s="364">
        <v>1.0174451322453573</v>
      </c>
      <c r="M77" s="364">
        <v>70</v>
      </c>
      <c r="N77" s="364">
        <v>1623</v>
      </c>
      <c r="O77" s="364">
        <v>113610</v>
      </c>
      <c r="P77" s="408">
        <v>0.91333708497467647</v>
      </c>
      <c r="Q77" s="365">
        <v>70</v>
      </c>
    </row>
    <row r="78" spans="1:17" ht="14.4" customHeight="1" x14ac:dyDescent="0.3">
      <c r="A78" s="360" t="s">
        <v>1519</v>
      </c>
      <c r="B78" s="361" t="s">
        <v>1421</v>
      </c>
      <c r="C78" s="361" t="s">
        <v>1406</v>
      </c>
      <c r="D78" s="361" t="s">
        <v>1435</v>
      </c>
      <c r="E78" s="361" t="s">
        <v>1434</v>
      </c>
      <c r="F78" s="364">
        <v>1004</v>
      </c>
      <c r="G78" s="364">
        <v>202808</v>
      </c>
      <c r="H78" s="364">
        <v>1</v>
      </c>
      <c r="I78" s="364">
        <v>202</v>
      </c>
      <c r="J78" s="364">
        <v>1017</v>
      </c>
      <c r="K78" s="364">
        <v>205434</v>
      </c>
      <c r="L78" s="364">
        <v>1.0129482071713147</v>
      </c>
      <c r="M78" s="364">
        <v>202</v>
      </c>
      <c r="N78" s="364">
        <v>867</v>
      </c>
      <c r="O78" s="364">
        <v>176001</v>
      </c>
      <c r="P78" s="408">
        <v>0.86782079602382545</v>
      </c>
      <c r="Q78" s="365">
        <v>203</v>
      </c>
    </row>
    <row r="79" spans="1:17" ht="14.4" customHeight="1" x14ac:dyDescent="0.3">
      <c r="A79" s="360" t="s">
        <v>1519</v>
      </c>
      <c r="B79" s="361" t="s">
        <v>1421</v>
      </c>
      <c r="C79" s="361" t="s">
        <v>1406</v>
      </c>
      <c r="D79" s="361" t="s">
        <v>1437</v>
      </c>
      <c r="E79" s="361" t="s">
        <v>1438</v>
      </c>
      <c r="F79" s="364">
        <v>849</v>
      </c>
      <c r="G79" s="364">
        <v>247059</v>
      </c>
      <c r="H79" s="364">
        <v>1</v>
      </c>
      <c r="I79" s="364">
        <v>291</v>
      </c>
      <c r="J79" s="364">
        <v>699</v>
      </c>
      <c r="K79" s="364">
        <v>203409</v>
      </c>
      <c r="L79" s="364">
        <v>0.82332155477031799</v>
      </c>
      <c r="M79" s="364">
        <v>291</v>
      </c>
      <c r="N79" s="364">
        <v>582</v>
      </c>
      <c r="O79" s="364">
        <v>169944</v>
      </c>
      <c r="P79" s="408">
        <v>0.68786808009422851</v>
      </c>
      <c r="Q79" s="365">
        <v>292</v>
      </c>
    </row>
    <row r="80" spans="1:17" ht="14.4" customHeight="1" x14ac:dyDescent="0.3">
      <c r="A80" s="360" t="s">
        <v>1519</v>
      </c>
      <c r="B80" s="361" t="s">
        <v>1421</v>
      </c>
      <c r="C80" s="361" t="s">
        <v>1406</v>
      </c>
      <c r="D80" s="361" t="s">
        <v>1439</v>
      </c>
      <c r="E80" s="361" t="s">
        <v>1440</v>
      </c>
      <c r="F80" s="364">
        <v>2</v>
      </c>
      <c r="G80" s="364">
        <v>426</v>
      </c>
      <c r="H80" s="364">
        <v>1</v>
      </c>
      <c r="I80" s="364">
        <v>213</v>
      </c>
      <c r="J80" s="364">
        <v>1</v>
      </c>
      <c r="K80" s="364">
        <v>215</v>
      </c>
      <c r="L80" s="364">
        <v>0.50469483568075113</v>
      </c>
      <c r="M80" s="364">
        <v>215</v>
      </c>
      <c r="N80" s="364">
        <v>7</v>
      </c>
      <c r="O80" s="364">
        <v>1512</v>
      </c>
      <c r="P80" s="408">
        <v>3.5492957746478875</v>
      </c>
      <c r="Q80" s="365">
        <v>216</v>
      </c>
    </row>
    <row r="81" spans="1:17" ht="14.4" customHeight="1" x14ac:dyDescent="0.3">
      <c r="A81" s="360" t="s">
        <v>1519</v>
      </c>
      <c r="B81" s="361" t="s">
        <v>1421</v>
      </c>
      <c r="C81" s="361" t="s">
        <v>1406</v>
      </c>
      <c r="D81" s="361" t="s">
        <v>1441</v>
      </c>
      <c r="E81" s="361" t="s">
        <v>1442</v>
      </c>
      <c r="F81" s="364">
        <v>30</v>
      </c>
      <c r="G81" s="364">
        <v>3210</v>
      </c>
      <c r="H81" s="364">
        <v>1</v>
      </c>
      <c r="I81" s="364">
        <v>107</v>
      </c>
      <c r="J81" s="364">
        <v>27</v>
      </c>
      <c r="K81" s="364">
        <v>2889</v>
      </c>
      <c r="L81" s="364">
        <v>0.9</v>
      </c>
      <c r="M81" s="364">
        <v>107</v>
      </c>
      <c r="N81" s="364">
        <v>43</v>
      </c>
      <c r="O81" s="364">
        <v>4644</v>
      </c>
      <c r="P81" s="408">
        <v>1.4467289719626168</v>
      </c>
      <c r="Q81" s="365">
        <v>108</v>
      </c>
    </row>
    <row r="82" spans="1:17" ht="14.4" customHeight="1" x14ac:dyDescent="0.3">
      <c r="A82" s="360" t="s">
        <v>1519</v>
      </c>
      <c r="B82" s="361" t="s">
        <v>1421</v>
      </c>
      <c r="C82" s="361" t="s">
        <v>1406</v>
      </c>
      <c r="D82" s="361" t="s">
        <v>1443</v>
      </c>
      <c r="E82" s="361" t="s">
        <v>1444</v>
      </c>
      <c r="F82" s="364">
        <v>6</v>
      </c>
      <c r="G82" s="364">
        <v>552</v>
      </c>
      <c r="H82" s="364">
        <v>1</v>
      </c>
      <c r="I82" s="364">
        <v>92</v>
      </c>
      <c r="J82" s="364">
        <v>13</v>
      </c>
      <c r="K82" s="364">
        <v>1196</v>
      </c>
      <c r="L82" s="364">
        <v>2.1666666666666665</v>
      </c>
      <c r="M82" s="364">
        <v>92</v>
      </c>
      <c r="N82" s="364">
        <v>21</v>
      </c>
      <c r="O82" s="364">
        <v>1953</v>
      </c>
      <c r="P82" s="408">
        <v>3.5380434782608696</v>
      </c>
      <c r="Q82" s="365">
        <v>93</v>
      </c>
    </row>
    <row r="83" spans="1:17" ht="14.4" customHeight="1" x14ac:dyDescent="0.3">
      <c r="A83" s="360" t="s">
        <v>1519</v>
      </c>
      <c r="B83" s="361" t="s">
        <v>1421</v>
      </c>
      <c r="C83" s="361" t="s">
        <v>1406</v>
      </c>
      <c r="D83" s="361" t="s">
        <v>1445</v>
      </c>
      <c r="E83" s="361" t="s">
        <v>1446</v>
      </c>
      <c r="F83" s="364">
        <v>1</v>
      </c>
      <c r="G83" s="364">
        <v>217</v>
      </c>
      <c r="H83" s="364">
        <v>1</v>
      </c>
      <c r="I83" s="364">
        <v>217</v>
      </c>
      <c r="J83" s="364">
        <v>1</v>
      </c>
      <c r="K83" s="364">
        <v>219</v>
      </c>
      <c r="L83" s="364">
        <v>1.0092165898617511</v>
      </c>
      <c r="M83" s="364">
        <v>219</v>
      </c>
      <c r="N83" s="364"/>
      <c r="O83" s="364"/>
      <c r="P83" s="408"/>
      <c r="Q83" s="365"/>
    </row>
    <row r="84" spans="1:17" ht="14.4" customHeight="1" x14ac:dyDescent="0.3">
      <c r="A84" s="360" t="s">
        <v>1519</v>
      </c>
      <c r="B84" s="361" t="s">
        <v>1421</v>
      </c>
      <c r="C84" s="361" t="s">
        <v>1406</v>
      </c>
      <c r="D84" s="361" t="s">
        <v>1447</v>
      </c>
      <c r="E84" s="361" t="s">
        <v>1448</v>
      </c>
      <c r="F84" s="364">
        <v>189</v>
      </c>
      <c r="G84" s="364">
        <v>56889</v>
      </c>
      <c r="H84" s="364">
        <v>1</v>
      </c>
      <c r="I84" s="364">
        <v>301</v>
      </c>
      <c r="J84" s="364">
        <v>187</v>
      </c>
      <c r="K84" s="364">
        <v>56474</v>
      </c>
      <c r="L84" s="364">
        <v>0.99270509237286642</v>
      </c>
      <c r="M84" s="364">
        <v>302</v>
      </c>
      <c r="N84" s="364">
        <v>175</v>
      </c>
      <c r="O84" s="364">
        <v>53025</v>
      </c>
      <c r="P84" s="408">
        <v>0.93207825765965302</v>
      </c>
      <c r="Q84" s="365">
        <v>303</v>
      </c>
    </row>
    <row r="85" spans="1:17" ht="14.4" customHeight="1" x14ac:dyDescent="0.3">
      <c r="A85" s="360" t="s">
        <v>1519</v>
      </c>
      <c r="B85" s="361" t="s">
        <v>1421</v>
      </c>
      <c r="C85" s="361" t="s">
        <v>1406</v>
      </c>
      <c r="D85" s="361" t="s">
        <v>1449</v>
      </c>
      <c r="E85" s="361" t="s">
        <v>1450</v>
      </c>
      <c r="F85" s="364">
        <v>770</v>
      </c>
      <c r="G85" s="364">
        <v>102410</v>
      </c>
      <c r="H85" s="364">
        <v>1</v>
      </c>
      <c r="I85" s="364">
        <v>133</v>
      </c>
      <c r="J85" s="364">
        <v>736</v>
      </c>
      <c r="K85" s="364">
        <v>97888</v>
      </c>
      <c r="L85" s="364">
        <v>0.95584415584415583</v>
      </c>
      <c r="M85" s="364">
        <v>133</v>
      </c>
      <c r="N85" s="364">
        <v>690</v>
      </c>
      <c r="O85" s="364">
        <v>92460</v>
      </c>
      <c r="P85" s="408">
        <v>0.90284151938287271</v>
      </c>
      <c r="Q85" s="365">
        <v>134</v>
      </c>
    </row>
    <row r="86" spans="1:17" ht="14.4" customHeight="1" x14ac:dyDescent="0.3">
      <c r="A86" s="360" t="s">
        <v>1519</v>
      </c>
      <c r="B86" s="361" t="s">
        <v>1421</v>
      </c>
      <c r="C86" s="361" t="s">
        <v>1406</v>
      </c>
      <c r="D86" s="361" t="s">
        <v>1451</v>
      </c>
      <c r="E86" s="361" t="s">
        <v>1450</v>
      </c>
      <c r="F86" s="364">
        <v>1</v>
      </c>
      <c r="G86" s="364">
        <v>174</v>
      </c>
      <c r="H86" s="364">
        <v>1</v>
      </c>
      <c r="I86" s="364">
        <v>174</v>
      </c>
      <c r="J86" s="364">
        <v>1</v>
      </c>
      <c r="K86" s="364">
        <v>174</v>
      </c>
      <c r="L86" s="364">
        <v>1</v>
      </c>
      <c r="M86" s="364">
        <v>174</v>
      </c>
      <c r="N86" s="364">
        <v>3</v>
      </c>
      <c r="O86" s="364">
        <v>525</v>
      </c>
      <c r="P86" s="408">
        <v>3.0172413793103448</v>
      </c>
      <c r="Q86" s="365">
        <v>175</v>
      </c>
    </row>
    <row r="87" spans="1:17" ht="14.4" customHeight="1" x14ac:dyDescent="0.3">
      <c r="A87" s="360" t="s">
        <v>1519</v>
      </c>
      <c r="B87" s="361" t="s">
        <v>1421</v>
      </c>
      <c r="C87" s="361" t="s">
        <v>1406</v>
      </c>
      <c r="D87" s="361" t="s">
        <v>1452</v>
      </c>
      <c r="E87" s="361" t="s">
        <v>1453</v>
      </c>
      <c r="F87" s="364">
        <v>189</v>
      </c>
      <c r="G87" s="364">
        <v>26460</v>
      </c>
      <c r="H87" s="364">
        <v>1</v>
      </c>
      <c r="I87" s="364">
        <v>140</v>
      </c>
      <c r="J87" s="364">
        <v>187</v>
      </c>
      <c r="K87" s="364">
        <v>26180</v>
      </c>
      <c r="L87" s="364">
        <v>0.98941798941798942</v>
      </c>
      <c r="M87" s="364">
        <v>140</v>
      </c>
      <c r="N87" s="364">
        <v>175</v>
      </c>
      <c r="O87" s="364">
        <v>24675</v>
      </c>
      <c r="P87" s="408">
        <v>0.93253968253968256</v>
      </c>
      <c r="Q87" s="365">
        <v>141</v>
      </c>
    </row>
    <row r="88" spans="1:17" ht="14.4" customHeight="1" x14ac:dyDescent="0.3">
      <c r="A88" s="360" t="s">
        <v>1519</v>
      </c>
      <c r="B88" s="361" t="s">
        <v>1421</v>
      </c>
      <c r="C88" s="361" t="s">
        <v>1406</v>
      </c>
      <c r="D88" s="361" t="s">
        <v>1454</v>
      </c>
      <c r="E88" s="361" t="s">
        <v>1453</v>
      </c>
      <c r="F88" s="364">
        <v>770</v>
      </c>
      <c r="G88" s="364">
        <v>60060</v>
      </c>
      <c r="H88" s="364">
        <v>1</v>
      </c>
      <c r="I88" s="364">
        <v>78</v>
      </c>
      <c r="J88" s="364">
        <v>736</v>
      </c>
      <c r="K88" s="364">
        <v>57408</v>
      </c>
      <c r="L88" s="364">
        <v>0.95584415584415583</v>
      </c>
      <c r="M88" s="364">
        <v>78</v>
      </c>
      <c r="N88" s="364">
        <v>683</v>
      </c>
      <c r="O88" s="364">
        <v>53274</v>
      </c>
      <c r="P88" s="408">
        <v>0.88701298701298703</v>
      </c>
      <c r="Q88" s="365">
        <v>78</v>
      </c>
    </row>
    <row r="89" spans="1:17" ht="14.4" customHeight="1" x14ac:dyDescent="0.3">
      <c r="A89" s="360" t="s">
        <v>1519</v>
      </c>
      <c r="B89" s="361" t="s">
        <v>1421</v>
      </c>
      <c r="C89" s="361" t="s">
        <v>1406</v>
      </c>
      <c r="D89" s="361" t="s">
        <v>1455</v>
      </c>
      <c r="E89" s="361" t="s">
        <v>1456</v>
      </c>
      <c r="F89" s="364"/>
      <c r="G89" s="364"/>
      <c r="H89" s="364"/>
      <c r="I89" s="364"/>
      <c r="J89" s="364">
        <v>1</v>
      </c>
      <c r="K89" s="364">
        <v>290</v>
      </c>
      <c r="L89" s="364"/>
      <c r="M89" s="364">
        <v>290</v>
      </c>
      <c r="N89" s="364"/>
      <c r="O89" s="364"/>
      <c r="P89" s="408"/>
      <c r="Q89" s="365"/>
    </row>
    <row r="90" spans="1:17" ht="14.4" customHeight="1" x14ac:dyDescent="0.3">
      <c r="A90" s="360" t="s">
        <v>1519</v>
      </c>
      <c r="B90" s="361" t="s">
        <v>1421</v>
      </c>
      <c r="C90" s="361" t="s">
        <v>1406</v>
      </c>
      <c r="D90" s="361" t="s">
        <v>1457</v>
      </c>
      <c r="E90" s="361" t="s">
        <v>1458</v>
      </c>
      <c r="F90" s="364">
        <v>3</v>
      </c>
      <c r="G90" s="364">
        <v>1821</v>
      </c>
      <c r="H90" s="364">
        <v>1</v>
      </c>
      <c r="I90" s="364">
        <v>607</v>
      </c>
      <c r="J90" s="364">
        <v>3</v>
      </c>
      <c r="K90" s="364">
        <v>1827</v>
      </c>
      <c r="L90" s="364">
        <v>1.0032948929159802</v>
      </c>
      <c r="M90" s="364">
        <v>609</v>
      </c>
      <c r="N90" s="364">
        <v>1</v>
      </c>
      <c r="O90" s="364">
        <v>612</v>
      </c>
      <c r="P90" s="408">
        <v>0.33607907742998355</v>
      </c>
      <c r="Q90" s="365">
        <v>612</v>
      </c>
    </row>
    <row r="91" spans="1:17" ht="14.4" customHeight="1" x14ac:dyDescent="0.3">
      <c r="A91" s="360" t="s">
        <v>1519</v>
      </c>
      <c r="B91" s="361" t="s">
        <v>1421</v>
      </c>
      <c r="C91" s="361" t="s">
        <v>1406</v>
      </c>
      <c r="D91" s="361" t="s">
        <v>1461</v>
      </c>
      <c r="E91" s="361" t="s">
        <v>1462</v>
      </c>
      <c r="F91" s="364">
        <v>1</v>
      </c>
      <c r="G91" s="364">
        <v>580</v>
      </c>
      <c r="H91" s="364">
        <v>1</v>
      </c>
      <c r="I91" s="364">
        <v>580</v>
      </c>
      <c r="J91" s="364"/>
      <c r="K91" s="364"/>
      <c r="L91" s="364"/>
      <c r="M91" s="364"/>
      <c r="N91" s="364">
        <v>1</v>
      </c>
      <c r="O91" s="364">
        <v>585</v>
      </c>
      <c r="P91" s="408">
        <v>1.0086206896551724</v>
      </c>
      <c r="Q91" s="365">
        <v>585</v>
      </c>
    </row>
    <row r="92" spans="1:17" ht="14.4" customHeight="1" x14ac:dyDescent="0.3">
      <c r="A92" s="360" t="s">
        <v>1519</v>
      </c>
      <c r="B92" s="361" t="s">
        <v>1421</v>
      </c>
      <c r="C92" s="361" t="s">
        <v>1406</v>
      </c>
      <c r="D92" s="361" t="s">
        <v>1463</v>
      </c>
      <c r="E92" s="361" t="s">
        <v>1464</v>
      </c>
      <c r="F92" s="364">
        <v>1</v>
      </c>
      <c r="G92" s="364">
        <v>1011</v>
      </c>
      <c r="H92" s="364">
        <v>1</v>
      </c>
      <c r="I92" s="364">
        <v>1011</v>
      </c>
      <c r="J92" s="364"/>
      <c r="K92" s="364"/>
      <c r="L92" s="364"/>
      <c r="M92" s="364"/>
      <c r="N92" s="364"/>
      <c r="O92" s="364"/>
      <c r="P92" s="408"/>
      <c r="Q92" s="365"/>
    </row>
    <row r="93" spans="1:17" ht="14.4" customHeight="1" x14ac:dyDescent="0.3">
      <c r="A93" s="360" t="s">
        <v>1519</v>
      </c>
      <c r="B93" s="361" t="s">
        <v>1421</v>
      </c>
      <c r="C93" s="361" t="s">
        <v>1406</v>
      </c>
      <c r="D93" s="361" t="s">
        <v>1467</v>
      </c>
      <c r="E93" s="361" t="s">
        <v>1468</v>
      </c>
      <c r="F93" s="364">
        <v>27</v>
      </c>
      <c r="G93" s="364">
        <v>31968</v>
      </c>
      <c r="H93" s="364">
        <v>1</v>
      </c>
      <c r="I93" s="364">
        <v>1184</v>
      </c>
      <c r="J93" s="364">
        <v>27</v>
      </c>
      <c r="K93" s="364">
        <v>32022</v>
      </c>
      <c r="L93" s="364">
        <v>1.0016891891891893</v>
      </c>
      <c r="M93" s="364">
        <v>1186</v>
      </c>
      <c r="N93" s="364">
        <v>30</v>
      </c>
      <c r="O93" s="364">
        <v>35670</v>
      </c>
      <c r="P93" s="408">
        <v>1.1158033033033032</v>
      </c>
      <c r="Q93" s="365">
        <v>1189</v>
      </c>
    </row>
    <row r="94" spans="1:17" ht="14.4" customHeight="1" x14ac:dyDescent="0.3">
      <c r="A94" s="360" t="s">
        <v>1519</v>
      </c>
      <c r="B94" s="361" t="s">
        <v>1421</v>
      </c>
      <c r="C94" s="361" t="s">
        <v>1406</v>
      </c>
      <c r="D94" s="361" t="s">
        <v>1469</v>
      </c>
      <c r="E94" s="361" t="s">
        <v>1470</v>
      </c>
      <c r="F94" s="364">
        <v>35</v>
      </c>
      <c r="G94" s="364">
        <v>5530</v>
      </c>
      <c r="H94" s="364">
        <v>1</v>
      </c>
      <c r="I94" s="364">
        <v>158</v>
      </c>
      <c r="J94" s="364">
        <v>34</v>
      </c>
      <c r="K94" s="364">
        <v>5372</v>
      </c>
      <c r="L94" s="364">
        <v>0.97142857142857142</v>
      </c>
      <c r="M94" s="364">
        <v>158</v>
      </c>
      <c r="N94" s="364">
        <v>43</v>
      </c>
      <c r="O94" s="364">
        <v>6837</v>
      </c>
      <c r="P94" s="408">
        <v>1.2363471971066908</v>
      </c>
      <c r="Q94" s="365">
        <v>159</v>
      </c>
    </row>
    <row r="95" spans="1:17" ht="14.4" customHeight="1" x14ac:dyDescent="0.3">
      <c r="A95" s="360" t="s">
        <v>1519</v>
      </c>
      <c r="B95" s="361" t="s">
        <v>1421</v>
      </c>
      <c r="C95" s="361" t="s">
        <v>1406</v>
      </c>
      <c r="D95" s="361" t="s">
        <v>1471</v>
      </c>
      <c r="E95" s="361" t="s">
        <v>1472</v>
      </c>
      <c r="F95" s="364">
        <v>2</v>
      </c>
      <c r="G95" s="364">
        <v>632</v>
      </c>
      <c r="H95" s="364">
        <v>1</v>
      </c>
      <c r="I95" s="364">
        <v>316</v>
      </c>
      <c r="J95" s="364">
        <v>1</v>
      </c>
      <c r="K95" s="364">
        <v>318</v>
      </c>
      <c r="L95" s="364">
        <v>0.50316455696202533</v>
      </c>
      <c r="M95" s="364">
        <v>318</v>
      </c>
      <c r="N95" s="364">
        <v>3</v>
      </c>
      <c r="O95" s="364">
        <v>957</v>
      </c>
      <c r="P95" s="408">
        <v>1.514240506329114</v>
      </c>
      <c r="Q95" s="365">
        <v>319</v>
      </c>
    </row>
    <row r="96" spans="1:17" ht="14.4" customHeight="1" x14ac:dyDescent="0.3">
      <c r="A96" s="360" t="s">
        <v>1519</v>
      </c>
      <c r="B96" s="361" t="s">
        <v>1421</v>
      </c>
      <c r="C96" s="361" t="s">
        <v>1406</v>
      </c>
      <c r="D96" s="361" t="s">
        <v>1475</v>
      </c>
      <c r="E96" s="361" t="s">
        <v>1476</v>
      </c>
      <c r="F96" s="364"/>
      <c r="G96" s="364"/>
      <c r="H96" s="364"/>
      <c r="I96" s="364"/>
      <c r="J96" s="364">
        <v>1</v>
      </c>
      <c r="K96" s="364">
        <v>382</v>
      </c>
      <c r="L96" s="364"/>
      <c r="M96" s="364">
        <v>382</v>
      </c>
      <c r="N96" s="364">
        <v>1</v>
      </c>
      <c r="O96" s="364">
        <v>382</v>
      </c>
      <c r="P96" s="408"/>
      <c r="Q96" s="365">
        <v>382</v>
      </c>
    </row>
    <row r="97" spans="1:17" ht="14.4" customHeight="1" x14ac:dyDescent="0.3">
      <c r="A97" s="360" t="s">
        <v>1519</v>
      </c>
      <c r="B97" s="361" t="s">
        <v>1421</v>
      </c>
      <c r="C97" s="361" t="s">
        <v>1406</v>
      </c>
      <c r="D97" s="361" t="s">
        <v>1477</v>
      </c>
      <c r="E97" s="361" t="s">
        <v>1478</v>
      </c>
      <c r="F97" s="364"/>
      <c r="G97" s="364"/>
      <c r="H97" s="364"/>
      <c r="I97" s="364"/>
      <c r="J97" s="364"/>
      <c r="K97" s="364"/>
      <c r="L97" s="364"/>
      <c r="M97" s="364"/>
      <c r="N97" s="364">
        <v>1</v>
      </c>
      <c r="O97" s="364">
        <v>486</v>
      </c>
      <c r="P97" s="408"/>
      <c r="Q97" s="365">
        <v>486</v>
      </c>
    </row>
    <row r="98" spans="1:17" ht="14.4" customHeight="1" x14ac:dyDescent="0.3">
      <c r="A98" s="360" t="s">
        <v>1519</v>
      </c>
      <c r="B98" s="361" t="s">
        <v>1421</v>
      </c>
      <c r="C98" s="361" t="s">
        <v>1406</v>
      </c>
      <c r="D98" s="361" t="s">
        <v>1483</v>
      </c>
      <c r="E98" s="361" t="s">
        <v>1484</v>
      </c>
      <c r="F98" s="364">
        <v>990</v>
      </c>
      <c r="G98" s="364">
        <v>15840</v>
      </c>
      <c r="H98" s="364">
        <v>1</v>
      </c>
      <c r="I98" s="364">
        <v>16</v>
      </c>
      <c r="J98" s="364">
        <v>958</v>
      </c>
      <c r="K98" s="364">
        <v>15328</v>
      </c>
      <c r="L98" s="364">
        <v>0.96767676767676769</v>
      </c>
      <c r="M98" s="364">
        <v>16</v>
      </c>
      <c r="N98" s="364">
        <v>886</v>
      </c>
      <c r="O98" s="364">
        <v>14176</v>
      </c>
      <c r="P98" s="408">
        <v>0.89494949494949494</v>
      </c>
      <c r="Q98" s="365">
        <v>16</v>
      </c>
    </row>
    <row r="99" spans="1:17" ht="14.4" customHeight="1" x14ac:dyDescent="0.3">
      <c r="A99" s="360" t="s">
        <v>1520</v>
      </c>
      <c r="B99" s="361" t="s">
        <v>1421</v>
      </c>
      <c r="C99" s="361" t="s">
        <v>1406</v>
      </c>
      <c r="D99" s="361" t="s">
        <v>1427</v>
      </c>
      <c r="E99" s="361" t="s">
        <v>1428</v>
      </c>
      <c r="F99" s="364">
        <v>74</v>
      </c>
      <c r="G99" s="364">
        <v>19166</v>
      </c>
      <c r="H99" s="364">
        <v>1</v>
      </c>
      <c r="I99" s="364">
        <v>259</v>
      </c>
      <c r="J99" s="364">
        <v>118</v>
      </c>
      <c r="K99" s="364">
        <v>30798</v>
      </c>
      <c r="L99" s="364">
        <v>1.6069080663675259</v>
      </c>
      <c r="M99" s="364">
        <v>261</v>
      </c>
      <c r="N99" s="364">
        <v>73</v>
      </c>
      <c r="O99" s="364">
        <v>19126</v>
      </c>
      <c r="P99" s="408">
        <v>0.99791297088594388</v>
      </c>
      <c r="Q99" s="365">
        <v>262</v>
      </c>
    </row>
    <row r="100" spans="1:17" ht="14.4" customHeight="1" x14ac:dyDescent="0.3">
      <c r="A100" s="360" t="s">
        <v>1520</v>
      </c>
      <c r="B100" s="361" t="s">
        <v>1421</v>
      </c>
      <c r="C100" s="361" t="s">
        <v>1406</v>
      </c>
      <c r="D100" s="361" t="s">
        <v>1429</v>
      </c>
      <c r="E100" s="361" t="s">
        <v>1430</v>
      </c>
      <c r="F100" s="364">
        <v>228</v>
      </c>
      <c r="G100" s="364">
        <v>36252</v>
      </c>
      <c r="H100" s="364">
        <v>1</v>
      </c>
      <c r="I100" s="364">
        <v>159</v>
      </c>
      <c r="J100" s="364">
        <v>182</v>
      </c>
      <c r="K100" s="364">
        <v>28938</v>
      </c>
      <c r="L100" s="364">
        <v>0.79824561403508776</v>
      </c>
      <c r="M100" s="364">
        <v>159</v>
      </c>
      <c r="N100" s="364">
        <v>237</v>
      </c>
      <c r="O100" s="364">
        <v>37920</v>
      </c>
      <c r="P100" s="408">
        <v>1.046011254551473</v>
      </c>
      <c r="Q100" s="365">
        <v>160</v>
      </c>
    </row>
    <row r="101" spans="1:17" ht="14.4" customHeight="1" x14ac:dyDescent="0.3">
      <c r="A101" s="360" t="s">
        <v>1520</v>
      </c>
      <c r="B101" s="361" t="s">
        <v>1421</v>
      </c>
      <c r="C101" s="361" t="s">
        <v>1406</v>
      </c>
      <c r="D101" s="361" t="s">
        <v>1433</v>
      </c>
      <c r="E101" s="361" t="s">
        <v>1434</v>
      </c>
      <c r="F101" s="364">
        <v>706</v>
      </c>
      <c r="G101" s="364">
        <v>49420</v>
      </c>
      <c r="H101" s="364">
        <v>1</v>
      </c>
      <c r="I101" s="364">
        <v>70</v>
      </c>
      <c r="J101" s="364">
        <v>564</v>
      </c>
      <c r="K101" s="364">
        <v>39480</v>
      </c>
      <c r="L101" s="364">
        <v>0.79886685552407932</v>
      </c>
      <c r="M101" s="364">
        <v>70</v>
      </c>
      <c r="N101" s="364">
        <v>663</v>
      </c>
      <c r="O101" s="364">
        <v>46410</v>
      </c>
      <c r="P101" s="408">
        <v>0.93909348441926344</v>
      </c>
      <c r="Q101" s="365">
        <v>70</v>
      </c>
    </row>
    <row r="102" spans="1:17" ht="14.4" customHeight="1" x14ac:dyDescent="0.3">
      <c r="A102" s="360" t="s">
        <v>1520</v>
      </c>
      <c r="B102" s="361" t="s">
        <v>1421</v>
      </c>
      <c r="C102" s="361" t="s">
        <v>1406</v>
      </c>
      <c r="D102" s="361" t="s">
        <v>1435</v>
      </c>
      <c r="E102" s="361" t="s">
        <v>1434</v>
      </c>
      <c r="F102" s="364">
        <v>484</v>
      </c>
      <c r="G102" s="364">
        <v>97768</v>
      </c>
      <c r="H102" s="364">
        <v>1</v>
      </c>
      <c r="I102" s="364">
        <v>202</v>
      </c>
      <c r="J102" s="364">
        <v>543</v>
      </c>
      <c r="K102" s="364">
        <v>109686</v>
      </c>
      <c r="L102" s="364">
        <v>1.1219008264462811</v>
      </c>
      <c r="M102" s="364">
        <v>202</v>
      </c>
      <c r="N102" s="364">
        <v>438</v>
      </c>
      <c r="O102" s="364">
        <v>88914</v>
      </c>
      <c r="P102" s="408">
        <v>0.90943867113984123</v>
      </c>
      <c r="Q102" s="365">
        <v>203</v>
      </c>
    </row>
    <row r="103" spans="1:17" ht="14.4" customHeight="1" x14ac:dyDescent="0.3">
      <c r="A103" s="360" t="s">
        <v>1520</v>
      </c>
      <c r="B103" s="361" t="s">
        <v>1421</v>
      </c>
      <c r="C103" s="361" t="s">
        <v>1406</v>
      </c>
      <c r="D103" s="361" t="s">
        <v>1437</v>
      </c>
      <c r="E103" s="361" t="s">
        <v>1438</v>
      </c>
      <c r="F103" s="364">
        <v>448</v>
      </c>
      <c r="G103" s="364">
        <v>130368</v>
      </c>
      <c r="H103" s="364">
        <v>1</v>
      </c>
      <c r="I103" s="364">
        <v>291</v>
      </c>
      <c r="J103" s="364">
        <v>256</v>
      </c>
      <c r="K103" s="364">
        <v>74496</v>
      </c>
      <c r="L103" s="364">
        <v>0.5714285714285714</v>
      </c>
      <c r="M103" s="364">
        <v>291</v>
      </c>
      <c r="N103" s="364">
        <v>450</v>
      </c>
      <c r="O103" s="364">
        <v>131400</v>
      </c>
      <c r="P103" s="408">
        <v>1.0079160530191458</v>
      </c>
      <c r="Q103" s="365">
        <v>292</v>
      </c>
    </row>
    <row r="104" spans="1:17" ht="14.4" customHeight="1" x14ac:dyDescent="0.3">
      <c r="A104" s="360" t="s">
        <v>1520</v>
      </c>
      <c r="B104" s="361" t="s">
        <v>1421</v>
      </c>
      <c r="C104" s="361" t="s">
        <v>1406</v>
      </c>
      <c r="D104" s="361" t="s">
        <v>1441</v>
      </c>
      <c r="E104" s="361" t="s">
        <v>1442</v>
      </c>
      <c r="F104" s="364">
        <v>16</v>
      </c>
      <c r="G104" s="364">
        <v>1712</v>
      </c>
      <c r="H104" s="364">
        <v>1</v>
      </c>
      <c r="I104" s="364">
        <v>107</v>
      </c>
      <c r="J104" s="364">
        <v>9</v>
      </c>
      <c r="K104" s="364">
        <v>963</v>
      </c>
      <c r="L104" s="364">
        <v>0.5625</v>
      </c>
      <c r="M104" s="364">
        <v>107</v>
      </c>
      <c r="N104" s="364">
        <v>11</v>
      </c>
      <c r="O104" s="364">
        <v>1188</v>
      </c>
      <c r="P104" s="408">
        <v>0.69392523364485981</v>
      </c>
      <c r="Q104" s="365">
        <v>108</v>
      </c>
    </row>
    <row r="105" spans="1:17" ht="14.4" customHeight="1" x14ac:dyDescent="0.3">
      <c r="A105" s="360" t="s">
        <v>1520</v>
      </c>
      <c r="B105" s="361" t="s">
        <v>1421</v>
      </c>
      <c r="C105" s="361" t="s">
        <v>1406</v>
      </c>
      <c r="D105" s="361" t="s">
        <v>1443</v>
      </c>
      <c r="E105" s="361" t="s">
        <v>1444</v>
      </c>
      <c r="F105" s="364">
        <v>9</v>
      </c>
      <c r="G105" s="364">
        <v>828</v>
      </c>
      <c r="H105" s="364">
        <v>1</v>
      </c>
      <c r="I105" s="364">
        <v>92</v>
      </c>
      <c r="J105" s="364">
        <v>3</v>
      </c>
      <c r="K105" s="364">
        <v>276</v>
      </c>
      <c r="L105" s="364">
        <v>0.33333333333333331</v>
      </c>
      <c r="M105" s="364">
        <v>92</v>
      </c>
      <c r="N105" s="364">
        <v>3</v>
      </c>
      <c r="O105" s="364">
        <v>279</v>
      </c>
      <c r="P105" s="408">
        <v>0.33695652173913043</v>
      </c>
      <c r="Q105" s="365">
        <v>93</v>
      </c>
    </row>
    <row r="106" spans="1:17" ht="14.4" customHeight="1" x14ac:dyDescent="0.3">
      <c r="A106" s="360" t="s">
        <v>1520</v>
      </c>
      <c r="B106" s="361" t="s">
        <v>1421</v>
      </c>
      <c r="C106" s="361" t="s">
        <v>1406</v>
      </c>
      <c r="D106" s="361" t="s">
        <v>1447</v>
      </c>
      <c r="E106" s="361" t="s">
        <v>1448</v>
      </c>
      <c r="F106" s="364">
        <v>99</v>
      </c>
      <c r="G106" s="364">
        <v>29799</v>
      </c>
      <c r="H106" s="364">
        <v>1</v>
      </c>
      <c r="I106" s="364">
        <v>301</v>
      </c>
      <c r="J106" s="364">
        <v>134</v>
      </c>
      <c r="K106" s="364">
        <v>40468</v>
      </c>
      <c r="L106" s="364">
        <v>1.3580321487298233</v>
      </c>
      <c r="M106" s="364">
        <v>302</v>
      </c>
      <c r="N106" s="364">
        <v>77</v>
      </c>
      <c r="O106" s="364">
        <v>23331</v>
      </c>
      <c r="P106" s="408">
        <v>0.78294573643410847</v>
      </c>
      <c r="Q106" s="365">
        <v>303</v>
      </c>
    </row>
    <row r="107" spans="1:17" ht="14.4" customHeight="1" x14ac:dyDescent="0.3">
      <c r="A107" s="360" t="s">
        <v>1520</v>
      </c>
      <c r="B107" s="361" t="s">
        <v>1421</v>
      </c>
      <c r="C107" s="361" t="s">
        <v>1406</v>
      </c>
      <c r="D107" s="361" t="s">
        <v>1449</v>
      </c>
      <c r="E107" s="361" t="s">
        <v>1450</v>
      </c>
      <c r="F107" s="364">
        <v>277</v>
      </c>
      <c r="G107" s="364">
        <v>36841</v>
      </c>
      <c r="H107" s="364">
        <v>1</v>
      </c>
      <c r="I107" s="364">
        <v>133</v>
      </c>
      <c r="J107" s="364">
        <v>205</v>
      </c>
      <c r="K107" s="364">
        <v>27265</v>
      </c>
      <c r="L107" s="364">
        <v>0.74007220216606495</v>
      </c>
      <c r="M107" s="364">
        <v>133</v>
      </c>
      <c r="N107" s="364">
        <v>267</v>
      </c>
      <c r="O107" s="364">
        <v>35778</v>
      </c>
      <c r="P107" s="408">
        <v>0.97114627724546021</v>
      </c>
      <c r="Q107" s="365">
        <v>134</v>
      </c>
    </row>
    <row r="108" spans="1:17" ht="14.4" customHeight="1" x14ac:dyDescent="0.3">
      <c r="A108" s="360" t="s">
        <v>1520</v>
      </c>
      <c r="B108" s="361" t="s">
        <v>1421</v>
      </c>
      <c r="C108" s="361" t="s">
        <v>1406</v>
      </c>
      <c r="D108" s="361" t="s">
        <v>1452</v>
      </c>
      <c r="E108" s="361" t="s">
        <v>1453</v>
      </c>
      <c r="F108" s="364">
        <v>100</v>
      </c>
      <c r="G108" s="364">
        <v>14000</v>
      </c>
      <c r="H108" s="364">
        <v>1</v>
      </c>
      <c r="I108" s="364">
        <v>140</v>
      </c>
      <c r="J108" s="364">
        <v>135</v>
      </c>
      <c r="K108" s="364">
        <v>18900</v>
      </c>
      <c r="L108" s="364">
        <v>1.35</v>
      </c>
      <c r="M108" s="364">
        <v>140</v>
      </c>
      <c r="N108" s="364">
        <v>77</v>
      </c>
      <c r="O108" s="364">
        <v>10857</v>
      </c>
      <c r="P108" s="408">
        <v>0.77549999999999997</v>
      </c>
      <c r="Q108" s="365">
        <v>141</v>
      </c>
    </row>
    <row r="109" spans="1:17" ht="14.4" customHeight="1" x14ac:dyDescent="0.3">
      <c r="A109" s="360" t="s">
        <v>1520</v>
      </c>
      <c r="B109" s="361" t="s">
        <v>1421</v>
      </c>
      <c r="C109" s="361" t="s">
        <v>1406</v>
      </c>
      <c r="D109" s="361" t="s">
        <v>1454</v>
      </c>
      <c r="E109" s="361" t="s">
        <v>1453</v>
      </c>
      <c r="F109" s="364">
        <v>277</v>
      </c>
      <c r="G109" s="364">
        <v>21606</v>
      </c>
      <c r="H109" s="364">
        <v>1</v>
      </c>
      <c r="I109" s="364">
        <v>78</v>
      </c>
      <c r="J109" s="364">
        <v>205</v>
      </c>
      <c r="K109" s="364">
        <v>15990</v>
      </c>
      <c r="L109" s="364">
        <v>0.74007220216606495</v>
      </c>
      <c r="M109" s="364">
        <v>78</v>
      </c>
      <c r="N109" s="364">
        <v>267</v>
      </c>
      <c r="O109" s="364">
        <v>20826</v>
      </c>
      <c r="P109" s="408">
        <v>0.96389891696750907</v>
      </c>
      <c r="Q109" s="365">
        <v>78</v>
      </c>
    </row>
    <row r="110" spans="1:17" ht="14.4" customHeight="1" x14ac:dyDescent="0.3">
      <c r="A110" s="360" t="s">
        <v>1520</v>
      </c>
      <c r="B110" s="361" t="s">
        <v>1421</v>
      </c>
      <c r="C110" s="361" t="s">
        <v>1406</v>
      </c>
      <c r="D110" s="361" t="s">
        <v>1457</v>
      </c>
      <c r="E110" s="361" t="s">
        <v>1458</v>
      </c>
      <c r="F110" s="364">
        <v>2</v>
      </c>
      <c r="G110" s="364">
        <v>1214</v>
      </c>
      <c r="H110" s="364">
        <v>1</v>
      </c>
      <c r="I110" s="364">
        <v>607</v>
      </c>
      <c r="J110" s="364">
        <v>2</v>
      </c>
      <c r="K110" s="364">
        <v>1218</v>
      </c>
      <c r="L110" s="364">
        <v>1.0032948929159802</v>
      </c>
      <c r="M110" s="364">
        <v>609</v>
      </c>
      <c r="N110" s="364">
        <v>1</v>
      </c>
      <c r="O110" s="364">
        <v>612</v>
      </c>
      <c r="P110" s="408">
        <v>0.50411861614497533</v>
      </c>
      <c r="Q110" s="365">
        <v>612</v>
      </c>
    </row>
    <row r="111" spans="1:17" ht="14.4" customHeight="1" x14ac:dyDescent="0.3">
      <c r="A111" s="360" t="s">
        <v>1520</v>
      </c>
      <c r="B111" s="361" t="s">
        <v>1421</v>
      </c>
      <c r="C111" s="361" t="s">
        <v>1406</v>
      </c>
      <c r="D111" s="361" t="s">
        <v>1463</v>
      </c>
      <c r="E111" s="361" t="s">
        <v>1464</v>
      </c>
      <c r="F111" s="364"/>
      <c r="G111" s="364"/>
      <c r="H111" s="364"/>
      <c r="I111" s="364"/>
      <c r="J111" s="364"/>
      <c r="K111" s="364"/>
      <c r="L111" s="364"/>
      <c r="M111" s="364"/>
      <c r="N111" s="364">
        <v>1</v>
      </c>
      <c r="O111" s="364">
        <v>1020</v>
      </c>
      <c r="P111" s="408"/>
      <c r="Q111" s="365">
        <v>1020</v>
      </c>
    </row>
    <row r="112" spans="1:17" ht="14.4" customHeight="1" x14ac:dyDescent="0.3">
      <c r="A112" s="360" t="s">
        <v>1520</v>
      </c>
      <c r="B112" s="361" t="s">
        <v>1421</v>
      </c>
      <c r="C112" s="361" t="s">
        <v>1406</v>
      </c>
      <c r="D112" s="361" t="s">
        <v>1467</v>
      </c>
      <c r="E112" s="361" t="s">
        <v>1468</v>
      </c>
      <c r="F112" s="364">
        <v>14</v>
      </c>
      <c r="G112" s="364">
        <v>16576</v>
      </c>
      <c r="H112" s="364">
        <v>1</v>
      </c>
      <c r="I112" s="364">
        <v>1184</v>
      </c>
      <c r="J112" s="364">
        <v>7</v>
      </c>
      <c r="K112" s="364">
        <v>8302</v>
      </c>
      <c r="L112" s="364">
        <v>0.50084459459459463</v>
      </c>
      <c r="M112" s="364">
        <v>1186</v>
      </c>
      <c r="N112" s="364">
        <v>13</v>
      </c>
      <c r="O112" s="364">
        <v>15457</v>
      </c>
      <c r="P112" s="408">
        <v>0.93249276061776065</v>
      </c>
      <c r="Q112" s="365">
        <v>1189</v>
      </c>
    </row>
    <row r="113" spans="1:17" ht="14.4" customHeight="1" x14ac:dyDescent="0.3">
      <c r="A113" s="360" t="s">
        <v>1520</v>
      </c>
      <c r="B113" s="361" t="s">
        <v>1421</v>
      </c>
      <c r="C113" s="361" t="s">
        <v>1406</v>
      </c>
      <c r="D113" s="361" t="s">
        <v>1469</v>
      </c>
      <c r="E113" s="361" t="s">
        <v>1470</v>
      </c>
      <c r="F113" s="364">
        <v>17</v>
      </c>
      <c r="G113" s="364">
        <v>2686</v>
      </c>
      <c r="H113" s="364">
        <v>1</v>
      </c>
      <c r="I113" s="364">
        <v>158</v>
      </c>
      <c r="J113" s="364">
        <v>12</v>
      </c>
      <c r="K113" s="364">
        <v>1896</v>
      </c>
      <c r="L113" s="364">
        <v>0.70588235294117652</v>
      </c>
      <c r="M113" s="364">
        <v>158</v>
      </c>
      <c r="N113" s="364">
        <v>17</v>
      </c>
      <c r="O113" s="364">
        <v>2703</v>
      </c>
      <c r="P113" s="408">
        <v>1.0063291139240507</v>
      </c>
      <c r="Q113" s="365">
        <v>159</v>
      </c>
    </row>
    <row r="114" spans="1:17" ht="14.4" customHeight="1" x14ac:dyDescent="0.3">
      <c r="A114" s="360" t="s">
        <v>1520</v>
      </c>
      <c r="B114" s="361" t="s">
        <v>1421</v>
      </c>
      <c r="C114" s="361" t="s">
        <v>1406</v>
      </c>
      <c r="D114" s="361" t="s">
        <v>1483</v>
      </c>
      <c r="E114" s="361" t="s">
        <v>1484</v>
      </c>
      <c r="F114" s="364">
        <v>394</v>
      </c>
      <c r="G114" s="364">
        <v>6304</v>
      </c>
      <c r="H114" s="364">
        <v>1</v>
      </c>
      <c r="I114" s="364">
        <v>16</v>
      </c>
      <c r="J114" s="364">
        <v>356</v>
      </c>
      <c r="K114" s="364">
        <v>5696</v>
      </c>
      <c r="L114" s="364">
        <v>0.90355329949238583</v>
      </c>
      <c r="M114" s="364">
        <v>16</v>
      </c>
      <c r="N114" s="364">
        <v>365</v>
      </c>
      <c r="O114" s="364">
        <v>5840</v>
      </c>
      <c r="P114" s="408">
        <v>0.92639593908629436</v>
      </c>
      <c r="Q114" s="365">
        <v>16</v>
      </c>
    </row>
    <row r="115" spans="1:17" ht="14.4" customHeight="1" x14ac:dyDescent="0.3">
      <c r="A115" s="360" t="s">
        <v>1521</v>
      </c>
      <c r="B115" s="361" t="s">
        <v>1421</v>
      </c>
      <c r="C115" s="361" t="s">
        <v>1406</v>
      </c>
      <c r="D115" s="361" t="s">
        <v>1427</v>
      </c>
      <c r="E115" s="361" t="s">
        <v>1428</v>
      </c>
      <c r="F115" s="364">
        <v>154</v>
      </c>
      <c r="G115" s="364">
        <v>39886</v>
      </c>
      <c r="H115" s="364">
        <v>1</v>
      </c>
      <c r="I115" s="364">
        <v>259</v>
      </c>
      <c r="J115" s="364">
        <v>158</v>
      </c>
      <c r="K115" s="364">
        <v>41238</v>
      </c>
      <c r="L115" s="364">
        <v>1.0338966053251768</v>
      </c>
      <c r="M115" s="364">
        <v>261</v>
      </c>
      <c r="N115" s="364">
        <v>191</v>
      </c>
      <c r="O115" s="364">
        <v>50042</v>
      </c>
      <c r="P115" s="408">
        <v>1.2546256831971119</v>
      </c>
      <c r="Q115" s="365">
        <v>262</v>
      </c>
    </row>
    <row r="116" spans="1:17" ht="14.4" customHeight="1" x14ac:dyDescent="0.3">
      <c r="A116" s="360" t="s">
        <v>1521</v>
      </c>
      <c r="B116" s="361" t="s">
        <v>1421</v>
      </c>
      <c r="C116" s="361" t="s">
        <v>1406</v>
      </c>
      <c r="D116" s="361" t="s">
        <v>1429</v>
      </c>
      <c r="E116" s="361" t="s">
        <v>1430</v>
      </c>
      <c r="F116" s="364">
        <v>428</v>
      </c>
      <c r="G116" s="364">
        <v>68052</v>
      </c>
      <c r="H116" s="364">
        <v>1</v>
      </c>
      <c r="I116" s="364">
        <v>159</v>
      </c>
      <c r="J116" s="364">
        <v>424</v>
      </c>
      <c r="K116" s="364">
        <v>67416</v>
      </c>
      <c r="L116" s="364">
        <v>0.99065420560747663</v>
      </c>
      <c r="M116" s="364">
        <v>159</v>
      </c>
      <c r="N116" s="364">
        <v>464</v>
      </c>
      <c r="O116" s="364">
        <v>74240</v>
      </c>
      <c r="P116" s="408">
        <v>1.0909304649385765</v>
      </c>
      <c r="Q116" s="365">
        <v>160</v>
      </c>
    </row>
    <row r="117" spans="1:17" ht="14.4" customHeight="1" x14ac:dyDescent="0.3">
      <c r="A117" s="360" t="s">
        <v>1521</v>
      </c>
      <c r="B117" s="361" t="s">
        <v>1421</v>
      </c>
      <c r="C117" s="361" t="s">
        <v>1406</v>
      </c>
      <c r="D117" s="361" t="s">
        <v>1433</v>
      </c>
      <c r="E117" s="361" t="s">
        <v>1434</v>
      </c>
      <c r="F117" s="364">
        <v>784</v>
      </c>
      <c r="G117" s="364">
        <v>54880</v>
      </c>
      <c r="H117" s="364">
        <v>1</v>
      </c>
      <c r="I117" s="364">
        <v>70</v>
      </c>
      <c r="J117" s="364">
        <v>761</v>
      </c>
      <c r="K117" s="364">
        <v>53270</v>
      </c>
      <c r="L117" s="364">
        <v>0.97066326530612246</v>
      </c>
      <c r="M117" s="364">
        <v>70</v>
      </c>
      <c r="N117" s="364">
        <v>770</v>
      </c>
      <c r="O117" s="364">
        <v>53900</v>
      </c>
      <c r="P117" s="408">
        <v>0.9821428571428571</v>
      </c>
      <c r="Q117" s="365">
        <v>70</v>
      </c>
    </row>
    <row r="118" spans="1:17" ht="14.4" customHeight="1" x14ac:dyDescent="0.3">
      <c r="A118" s="360" t="s">
        <v>1521</v>
      </c>
      <c r="B118" s="361" t="s">
        <v>1421</v>
      </c>
      <c r="C118" s="361" t="s">
        <v>1406</v>
      </c>
      <c r="D118" s="361" t="s">
        <v>1435</v>
      </c>
      <c r="E118" s="361" t="s">
        <v>1434</v>
      </c>
      <c r="F118" s="364">
        <v>580</v>
      </c>
      <c r="G118" s="364">
        <v>117160</v>
      </c>
      <c r="H118" s="364">
        <v>1</v>
      </c>
      <c r="I118" s="364">
        <v>202</v>
      </c>
      <c r="J118" s="364">
        <v>624</v>
      </c>
      <c r="K118" s="364">
        <v>126048</v>
      </c>
      <c r="L118" s="364">
        <v>1.0758620689655172</v>
      </c>
      <c r="M118" s="364">
        <v>202</v>
      </c>
      <c r="N118" s="364">
        <v>595</v>
      </c>
      <c r="O118" s="364">
        <v>120785</v>
      </c>
      <c r="P118" s="408">
        <v>1.0309405940594059</v>
      </c>
      <c r="Q118" s="365">
        <v>203</v>
      </c>
    </row>
    <row r="119" spans="1:17" ht="14.4" customHeight="1" x14ac:dyDescent="0.3">
      <c r="A119" s="360" t="s">
        <v>1521</v>
      </c>
      <c r="B119" s="361" t="s">
        <v>1421</v>
      </c>
      <c r="C119" s="361" t="s">
        <v>1406</v>
      </c>
      <c r="D119" s="361" t="s">
        <v>1437</v>
      </c>
      <c r="E119" s="361" t="s">
        <v>1438</v>
      </c>
      <c r="F119" s="364">
        <v>309</v>
      </c>
      <c r="G119" s="364">
        <v>89919</v>
      </c>
      <c r="H119" s="364">
        <v>1</v>
      </c>
      <c r="I119" s="364">
        <v>291</v>
      </c>
      <c r="J119" s="364">
        <v>356</v>
      </c>
      <c r="K119" s="364">
        <v>103596</v>
      </c>
      <c r="L119" s="364">
        <v>1.1521035598705502</v>
      </c>
      <c r="M119" s="364">
        <v>291</v>
      </c>
      <c r="N119" s="364">
        <v>532</v>
      </c>
      <c r="O119" s="364">
        <v>155344</v>
      </c>
      <c r="P119" s="408">
        <v>1.7275992837998644</v>
      </c>
      <c r="Q119" s="365">
        <v>292</v>
      </c>
    </row>
    <row r="120" spans="1:17" ht="14.4" customHeight="1" x14ac:dyDescent="0.3">
      <c r="A120" s="360" t="s">
        <v>1521</v>
      </c>
      <c r="B120" s="361" t="s">
        <v>1421</v>
      </c>
      <c r="C120" s="361" t="s">
        <v>1406</v>
      </c>
      <c r="D120" s="361" t="s">
        <v>1439</v>
      </c>
      <c r="E120" s="361" t="s">
        <v>1440</v>
      </c>
      <c r="F120" s="364"/>
      <c r="G120" s="364"/>
      <c r="H120" s="364"/>
      <c r="I120" s="364"/>
      <c r="J120" s="364">
        <v>1</v>
      </c>
      <c r="K120" s="364">
        <v>215</v>
      </c>
      <c r="L120" s="364"/>
      <c r="M120" s="364">
        <v>215</v>
      </c>
      <c r="N120" s="364"/>
      <c r="O120" s="364"/>
      <c r="P120" s="408"/>
      <c r="Q120" s="365"/>
    </row>
    <row r="121" spans="1:17" ht="14.4" customHeight="1" x14ac:dyDescent="0.3">
      <c r="A121" s="360" t="s">
        <v>1521</v>
      </c>
      <c r="B121" s="361" t="s">
        <v>1421</v>
      </c>
      <c r="C121" s="361" t="s">
        <v>1406</v>
      </c>
      <c r="D121" s="361" t="s">
        <v>1441</v>
      </c>
      <c r="E121" s="361" t="s">
        <v>1442</v>
      </c>
      <c r="F121" s="364">
        <v>15</v>
      </c>
      <c r="G121" s="364">
        <v>1605</v>
      </c>
      <c r="H121" s="364">
        <v>1</v>
      </c>
      <c r="I121" s="364">
        <v>107</v>
      </c>
      <c r="J121" s="364">
        <v>16</v>
      </c>
      <c r="K121" s="364">
        <v>1712</v>
      </c>
      <c r="L121" s="364">
        <v>1.0666666666666667</v>
      </c>
      <c r="M121" s="364">
        <v>107</v>
      </c>
      <c r="N121" s="364">
        <v>24</v>
      </c>
      <c r="O121" s="364">
        <v>2592</v>
      </c>
      <c r="P121" s="408">
        <v>1.6149532710280374</v>
      </c>
      <c r="Q121" s="365">
        <v>108</v>
      </c>
    </row>
    <row r="122" spans="1:17" ht="14.4" customHeight="1" x14ac:dyDescent="0.3">
      <c r="A122" s="360" t="s">
        <v>1521</v>
      </c>
      <c r="B122" s="361" t="s">
        <v>1421</v>
      </c>
      <c r="C122" s="361" t="s">
        <v>1406</v>
      </c>
      <c r="D122" s="361" t="s">
        <v>1443</v>
      </c>
      <c r="E122" s="361" t="s">
        <v>1444</v>
      </c>
      <c r="F122" s="364">
        <v>6</v>
      </c>
      <c r="G122" s="364">
        <v>552</v>
      </c>
      <c r="H122" s="364">
        <v>1</v>
      </c>
      <c r="I122" s="364">
        <v>92</v>
      </c>
      <c r="J122" s="364"/>
      <c r="K122" s="364"/>
      <c r="L122" s="364"/>
      <c r="M122" s="364"/>
      <c r="N122" s="364">
        <v>9</v>
      </c>
      <c r="O122" s="364">
        <v>837</v>
      </c>
      <c r="P122" s="408">
        <v>1.5163043478260869</v>
      </c>
      <c r="Q122" s="365">
        <v>93</v>
      </c>
    </row>
    <row r="123" spans="1:17" ht="14.4" customHeight="1" x14ac:dyDescent="0.3">
      <c r="A123" s="360" t="s">
        <v>1521</v>
      </c>
      <c r="B123" s="361" t="s">
        <v>1421</v>
      </c>
      <c r="C123" s="361" t="s">
        <v>1406</v>
      </c>
      <c r="D123" s="361" t="s">
        <v>1445</v>
      </c>
      <c r="E123" s="361" t="s">
        <v>1446</v>
      </c>
      <c r="F123" s="364">
        <v>1</v>
      </c>
      <c r="G123" s="364">
        <v>217</v>
      </c>
      <c r="H123" s="364">
        <v>1</v>
      </c>
      <c r="I123" s="364">
        <v>217</v>
      </c>
      <c r="J123" s="364">
        <v>1</v>
      </c>
      <c r="K123" s="364">
        <v>219</v>
      </c>
      <c r="L123" s="364">
        <v>1.0092165898617511</v>
      </c>
      <c r="M123" s="364">
        <v>219</v>
      </c>
      <c r="N123" s="364"/>
      <c r="O123" s="364"/>
      <c r="P123" s="408"/>
      <c r="Q123" s="365"/>
    </row>
    <row r="124" spans="1:17" ht="14.4" customHeight="1" x14ac:dyDescent="0.3">
      <c r="A124" s="360" t="s">
        <v>1521</v>
      </c>
      <c r="B124" s="361" t="s">
        <v>1421</v>
      </c>
      <c r="C124" s="361" t="s">
        <v>1406</v>
      </c>
      <c r="D124" s="361" t="s">
        <v>1447</v>
      </c>
      <c r="E124" s="361" t="s">
        <v>1448</v>
      </c>
      <c r="F124" s="364">
        <v>197</v>
      </c>
      <c r="G124" s="364">
        <v>59297</v>
      </c>
      <c r="H124" s="364">
        <v>1</v>
      </c>
      <c r="I124" s="364">
        <v>301</v>
      </c>
      <c r="J124" s="364">
        <v>183</v>
      </c>
      <c r="K124" s="364">
        <v>55266</v>
      </c>
      <c r="L124" s="364">
        <v>0.93202016965445134</v>
      </c>
      <c r="M124" s="364">
        <v>302</v>
      </c>
      <c r="N124" s="364">
        <v>196</v>
      </c>
      <c r="O124" s="364">
        <v>59388</v>
      </c>
      <c r="P124" s="408">
        <v>1.0015346476212963</v>
      </c>
      <c r="Q124" s="365">
        <v>303</v>
      </c>
    </row>
    <row r="125" spans="1:17" ht="14.4" customHeight="1" x14ac:dyDescent="0.3">
      <c r="A125" s="360" t="s">
        <v>1521</v>
      </c>
      <c r="B125" s="361" t="s">
        <v>1421</v>
      </c>
      <c r="C125" s="361" t="s">
        <v>1406</v>
      </c>
      <c r="D125" s="361" t="s">
        <v>1449</v>
      </c>
      <c r="E125" s="361" t="s">
        <v>1450</v>
      </c>
      <c r="F125" s="364">
        <v>501</v>
      </c>
      <c r="G125" s="364">
        <v>66633</v>
      </c>
      <c r="H125" s="364">
        <v>1</v>
      </c>
      <c r="I125" s="364">
        <v>133</v>
      </c>
      <c r="J125" s="364">
        <v>479</v>
      </c>
      <c r="K125" s="364">
        <v>63707</v>
      </c>
      <c r="L125" s="364">
        <v>0.95608782435129736</v>
      </c>
      <c r="M125" s="364">
        <v>133</v>
      </c>
      <c r="N125" s="364">
        <v>511</v>
      </c>
      <c r="O125" s="364">
        <v>68474</v>
      </c>
      <c r="P125" s="408">
        <v>1.0276289526210736</v>
      </c>
      <c r="Q125" s="365">
        <v>134</v>
      </c>
    </row>
    <row r="126" spans="1:17" ht="14.4" customHeight="1" x14ac:dyDescent="0.3">
      <c r="A126" s="360" t="s">
        <v>1521</v>
      </c>
      <c r="B126" s="361" t="s">
        <v>1421</v>
      </c>
      <c r="C126" s="361" t="s">
        <v>1406</v>
      </c>
      <c r="D126" s="361" t="s">
        <v>1452</v>
      </c>
      <c r="E126" s="361" t="s">
        <v>1453</v>
      </c>
      <c r="F126" s="364">
        <v>197</v>
      </c>
      <c r="G126" s="364">
        <v>27580</v>
      </c>
      <c r="H126" s="364">
        <v>1</v>
      </c>
      <c r="I126" s="364">
        <v>140</v>
      </c>
      <c r="J126" s="364">
        <v>183</v>
      </c>
      <c r="K126" s="364">
        <v>25620</v>
      </c>
      <c r="L126" s="364">
        <v>0.92893401015228427</v>
      </c>
      <c r="M126" s="364">
        <v>140</v>
      </c>
      <c r="N126" s="364">
        <v>195</v>
      </c>
      <c r="O126" s="364">
        <v>27495</v>
      </c>
      <c r="P126" s="408">
        <v>0.99691805656272658</v>
      </c>
      <c r="Q126" s="365">
        <v>141</v>
      </c>
    </row>
    <row r="127" spans="1:17" ht="14.4" customHeight="1" x14ac:dyDescent="0.3">
      <c r="A127" s="360" t="s">
        <v>1521</v>
      </c>
      <c r="B127" s="361" t="s">
        <v>1421</v>
      </c>
      <c r="C127" s="361" t="s">
        <v>1406</v>
      </c>
      <c r="D127" s="361" t="s">
        <v>1454</v>
      </c>
      <c r="E127" s="361" t="s">
        <v>1453</v>
      </c>
      <c r="F127" s="364">
        <v>501</v>
      </c>
      <c r="G127" s="364">
        <v>39078</v>
      </c>
      <c r="H127" s="364">
        <v>1</v>
      </c>
      <c r="I127" s="364">
        <v>78</v>
      </c>
      <c r="J127" s="364">
        <v>479</v>
      </c>
      <c r="K127" s="364">
        <v>37362</v>
      </c>
      <c r="L127" s="364">
        <v>0.95608782435129736</v>
      </c>
      <c r="M127" s="364">
        <v>78</v>
      </c>
      <c r="N127" s="364">
        <v>511</v>
      </c>
      <c r="O127" s="364">
        <v>39858</v>
      </c>
      <c r="P127" s="408">
        <v>1.0199600798403194</v>
      </c>
      <c r="Q127" s="365">
        <v>78</v>
      </c>
    </row>
    <row r="128" spans="1:17" ht="14.4" customHeight="1" x14ac:dyDescent="0.3">
      <c r="A128" s="360" t="s">
        <v>1521</v>
      </c>
      <c r="B128" s="361" t="s">
        <v>1421</v>
      </c>
      <c r="C128" s="361" t="s">
        <v>1406</v>
      </c>
      <c r="D128" s="361" t="s">
        <v>1455</v>
      </c>
      <c r="E128" s="361" t="s">
        <v>1456</v>
      </c>
      <c r="F128" s="364">
        <v>1</v>
      </c>
      <c r="G128" s="364">
        <v>289</v>
      </c>
      <c r="H128" s="364">
        <v>1</v>
      </c>
      <c r="I128" s="364">
        <v>289</v>
      </c>
      <c r="J128" s="364"/>
      <c r="K128" s="364"/>
      <c r="L128" s="364"/>
      <c r="M128" s="364"/>
      <c r="N128" s="364"/>
      <c r="O128" s="364"/>
      <c r="P128" s="408"/>
      <c r="Q128" s="365"/>
    </row>
    <row r="129" spans="1:17" ht="14.4" customHeight="1" x14ac:dyDescent="0.3">
      <c r="A129" s="360" t="s">
        <v>1521</v>
      </c>
      <c r="B129" s="361" t="s">
        <v>1421</v>
      </c>
      <c r="C129" s="361" t="s">
        <v>1406</v>
      </c>
      <c r="D129" s="361" t="s">
        <v>1457</v>
      </c>
      <c r="E129" s="361" t="s">
        <v>1458</v>
      </c>
      <c r="F129" s="364">
        <v>5</v>
      </c>
      <c r="G129" s="364">
        <v>3035</v>
      </c>
      <c r="H129" s="364">
        <v>1</v>
      </c>
      <c r="I129" s="364">
        <v>607</v>
      </c>
      <c r="J129" s="364">
        <v>4</v>
      </c>
      <c r="K129" s="364">
        <v>2436</v>
      </c>
      <c r="L129" s="364">
        <v>0.80263591433278414</v>
      </c>
      <c r="M129" s="364">
        <v>609</v>
      </c>
      <c r="N129" s="364">
        <v>4</v>
      </c>
      <c r="O129" s="364">
        <v>2448</v>
      </c>
      <c r="P129" s="408">
        <v>0.8065897858319605</v>
      </c>
      <c r="Q129" s="365">
        <v>612</v>
      </c>
    </row>
    <row r="130" spans="1:17" ht="14.4" customHeight="1" x14ac:dyDescent="0.3">
      <c r="A130" s="360" t="s">
        <v>1521</v>
      </c>
      <c r="B130" s="361" t="s">
        <v>1421</v>
      </c>
      <c r="C130" s="361" t="s">
        <v>1406</v>
      </c>
      <c r="D130" s="361" t="s">
        <v>1467</v>
      </c>
      <c r="E130" s="361" t="s">
        <v>1468</v>
      </c>
      <c r="F130" s="364">
        <v>13</v>
      </c>
      <c r="G130" s="364">
        <v>15392</v>
      </c>
      <c r="H130" s="364">
        <v>1</v>
      </c>
      <c r="I130" s="364">
        <v>1184</v>
      </c>
      <c r="J130" s="364">
        <v>15</v>
      </c>
      <c r="K130" s="364">
        <v>17790</v>
      </c>
      <c r="L130" s="364">
        <v>1.1557952182952183</v>
      </c>
      <c r="M130" s="364">
        <v>1186</v>
      </c>
      <c r="N130" s="364">
        <v>25</v>
      </c>
      <c r="O130" s="364">
        <v>29725</v>
      </c>
      <c r="P130" s="408">
        <v>1.9311980249480249</v>
      </c>
      <c r="Q130" s="365">
        <v>1189</v>
      </c>
    </row>
    <row r="131" spans="1:17" ht="14.4" customHeight="1" x14ac:dyDescent="0.3">
      <c r="A131" s="360" t="s">
        <v>1521</v>
      </c>
      <c r="B131" s="361" t="s">
        <v>1421</v>
      </c>
      <c r="C131" s="361" t="s">
        <v>1406</v>
      </c>
      <c r="D131" s="361" t="s">
        <v>1469</v>
      </c>
      <c r="E131" s="361" t="s">
        <v>1470</v>
      </c>
      <c r="F131" s="364">
        <v>13</v>
      </c>
      <c r="G131" s="364">
        <v>2054</v>
      </c>
      <c r="H131" s="364">
        <v>1</v>
      </c>
      <c r="I131" s="364">
        <v>158</v>
      </c>
      <c r="J131" s="364">
        <v>17</v>
      </c>
      <c r="K131" s="364">
        <v>2686</v>
      </c>
      <c r="L131" s="364">
        <v>1.3076923076923077</v>
      </c>
      <c r="M131" s="364">
        <v>158</v>
      </c>
      <c r="N131" s="364">
        <v>24</v>
      </c>
      <c r="O131" s="364">
        <v>3816</v>
      </c>
      <c r="P131" s="408">
        <v>1.8578383641674781</v>
      </c>
      <c r="Q131" s="365">
        <v>159</v>
      </c>
    </row>
    <row r="132" spans="1:17" ht="14.4" customHeight="1" x14ac:dyDescent="0.3">
      <c r="A132" s="360" t="s">
        <v>1521</v>
      </c>
      <c r="B132" s="361" t="s">
        <v>1421</v>
      </c>
      <c r="C132" s="361" t="s">
        <v>1406</v>
      </c>
      <c r="D132" s="361" t="s">
        <v>1471</v>
      </c>
      <c r="E132" s="361" t="s">
        <v>1472</v>
      </c>
      <c r="F132" s="364">
        <v>1</v>
      </c>
      <c r="G132" s="364">
        <v>316</v>
      </c>
      <c r="H132" s="364">
        <v>1</v>
      </c>
      <c r="I132" s="364">
        <v>316</v>
      </c>
      <c r="J132" s="364">
        <v>1</v>
      </c>
      <c r="K132" s="364">
        <v>318</v>
      </c>
      <c r="L132" s="364">
        <v>1.0063291139240507</v>
      </c>
      <c r="M132" s="364">
        <v>318</v>
      </c>
      <c r="N132" s="364">
        <v>2</v>
      </c>
      <c r="O132" s="364">
        <v>638</v>
      </c>
      <c r="P132" s="408">
        <v>2.018987341772152</v>
      </c>
      <c r="Q132" s="365">
        <v>319</v>
      </c>
    </row>
    <row r="133" spans="1:17" ht="14.4" customHeight="1" x14ac:dyDescent="0.3">
      <c r="A133" s="360" t="s">
        <v>1521</v>
      </c>
      <c r="B133" s="361" t="s">
        <v>1421</v>
      </c>
      <c r="C133" s="361" t="s">
        <v>1406</v>
      </c>
      <c r="D133" s="361" t="s">
        <v>1483</v>
      </c>
      <c r="E133" s="361" t="s">
        <v>1484</v>
      </c>
      <c r="F133" s="364">
        <v>705</v>
      </c>
      <c r="G133" s="364">
        <v>11280</v>
      </c>
      <c r="H133" s="364">
        <v>1</v>
      </c>
      <c r="I133" s="364">
        <v>16</v>
      </c>
      <c r="J133" s="364">
        <v>676</v>
      </c>
      <c r="K133" s="364">
        <v>10816</v>
      </c>
      <c r="L133" s="364">
        <v>0.95886524822695041</v>
      </c>
      <c r="M133" s="364">
        <v>16</v>
      </c>
      <c r="N133" s="364">
        <v>728</v>
      </c>
      <c r="O133" s="364">
        <v>11648</v>
      </c>
      <c r="P133" s="408">
        <v>1.0326241134751772</v>
      </c>
      <c r="Q133" s="365">
        <v>16</v>
      </c>
    </row>
    <row r="134" spans="1:17" ht="14.4" customHeight="1" x14ac:dyDescent="0.3">
      <c r="A134" s="360" t="s">
        <v>1522</v>
      </c>
      <c r="B134" s="361" t="s">
        <v>1421</v>
      </c>
      <c r="C134" s="361" t="s">
        <v>1406</v>
      </c>
      <c r="D134" s="361" t="s">
        <v>1427</v>
      </c>
      <c r="E134" s="361" t="s">
        <v>1428</v>
      </c>
      <c r="F134" s="364">
        <v>69</v>
      </c>
      <c r="G134" s="364">
        <v>17871</v>
      </c>
      <c r="H134" s="364">
        <v>1</v>
      </c>
      <c r="I134" s="364">
        <v>259</v>
      </c>
      <c r="J134" s="364">
        <v>97</v>
      </c>
      <c r="K134" s="364">
        <v>25317</v>
      </c>
      <c r="L134" s="364">
        <v>1.4166526775222428</v>
      </c>
      <c r="M134" s="364">
        <v>261</v>
      </c>
      <c r="N134" s="364">
        <v>106</v>
      </c>
      <c r="O134" s="364">
        <v>27772</v>
      </c>
      <c r="P134" s="408">
        <v>1.5540260757652062</v>
      </c>
      <c r="Q134" s="365">
        <v>262</v>
      </c>
    </row>
    <row r="135" spans="1:17" ht="14.4" customHeight="1" x14ac:dyDescent="0.3">
      <c r="A135" s="360" t="s">
        <v>1522</v>
      </c>
      <c r="B135" s="361" t="s">
        <v>1421</v>
      </c>
      <c r="C135" s="361" t="s">
        <v>1406</v>
      </c>
      <c r="D135" s="361" t="s">
        <v>1429</v>
      </c>
      <c r="E135" s="361" t="s">
        <v>1430</v>
      </c>
      <c r="F135" s="364">
        <v>49</v>
      </c>
      <c r="G135" s="364">
        <v>7791</v>
      </c>
      <c r="H135" s="364">
        <v>1</v>
      </c>
      <c r="I135" s="364">
        <v>159</v>
      </c>
      <c r="J135" s="364">
        <v>53</v>
      </c>
      <c r="K135" s="364">
        <v>8427</v>
      </c>
      <c r="L135" s="364">
        <v>1.0816326530612246</v>
      </c>
      <c r="M135" s="364">
        <v>159</v>
      </c>
      <c r="N135" s="364">
        <v>48</v>
      </c>
      <c r="O135" s="364">
        <v>7680</v>
      </c>
      <c r="P135" s="408">
        <v>0.98575279168271079</v>
      </c>
      <c r="Q135" s="365">
        <v>160</v>
      </c>
    </row>
    <row r="136" spans="1:17" ht="14.4" customHeight="1" x14ac:dyDescent="0.3">
      <c r="A136" s="360" t="s">
        <v>1522</v>
      </c>
      <c r="B136" s="361" t="s">
        <v>1421</v>
      </c>
      <c r="C136" s="361" t="s">
        <v>1406</v>
      </c>
      <c r="D136" s="361" t="s">
        <v>1433</v>
      </c>
      <c r="E136" s="361" t="s">
        <v>1434</v>
      </c>
      <c r="F136" s="364">
        <v>343</v>
      </c>
      <c r="G136" s="364">
        <v>24010</v>
      </c>
      <c r="H136" s="364">
        <v>1</v>
      </c>
      <c r="I136" s="364">
        <v>70</v>
      </c>
      <c r="J136" s="364">
        <v>341</v>
      </c>
      <c r="K136" s="364">
        <v>23870</v>
      </c>
      <c r="L136" s="364">
        <v>0.99416909620991256</v>
      </c>
      <c r="M136" s="364">
        <v>70</v>
      </c>
      <c r="N136" s="364">
        <v>359</v>
      </c>
      <c r="O136" s="364">
        <v>25130</v>
      </c>
      <c r="P136" s="408">
        <v>1.0466472303206997</v>
      </c>
      <c r="Q136" s="365">
        <v>70</v>
      </c>
    </row>
    <row r="137" spans="1:17" ht="14.4" customHeight="1" x14ac:dyDescent="0.3">
      <c r="A137" s="360" t="s">
        <v>1522</v>
      </c>
      <c r="B137" s="361" t="s">
        <v>1421</v>
      </c>
      <c r="C137" s="361" t="s">
        <v>1406</v>
      </c>
      <c r="D137" s="361" t="s">
        <v>1435</v>
      </c>
      <c r="E137" s="361" t="s">
        <v>1434</v>
      </c>
      <c r="F137" s="364">
        <v>871</v>
      </c>
      <c r="G137" s="364">
        <v>175942</v>
      </c>
      <c r="H137" s="364">
        <v>1</v>
      </c>
      <c r="I137" s="364">
        <v>202</v>
      </c>
      <c r="J137" s="364">
        <v>874</v>
      </c>
      <c r="K137" s="364">
        <v>176548</v>
      </c>
      <c r="L137" s="364">
        <v>1.0034443168771527</v>
      </c>
      <c r="M137" s="364">
        <v>202</v>
      </c>
      <c r="N137" s="364">
        <v>717</v>
      </c>
      <c r="O137" s="364">
        <v>145551</v>
      </c>
      <c r="P137" s="408">
        <v>0.82726694024167058</v>
      </c>
      <c r="Q137" s="365">
        <v>203</v>
      </c>
    </row>
    <row r="138" spans="1:17" ht="14.4" customHeight="1" x14ac:dyDescent="0.3">
      <c r="A138" s="360" t="s">
        <v>1522</v>
      </c>
      <c r="B138" s="361" t="s">
        <v>1421</v>
      </c>
      <c r="C138" s="361" t="s">
        <v>1406</v>
      </c>
      <c r="D138" s="361" t="s">
        <v>1437</v>
      </c>
      <c r="E138" s="361" t="s">
        <v>1438</v>
      </c>
      <c r="F138" s="364">
        <v>386</v>
      </c>
      <c r="G138" s="364">
        <v>112326</v>
      </c>
      <c r="H138" s="364">
        <v>1</v>
      </c>
      <c r="I138" s="364">
        <v>291</v>
      </c>
      <c r="J138" s="364">
        <v>98</v>
      </c>
      <c r="K138" s="364">
        <v>28518</v>
      </c>
      <c r="L138" s="364">
        <v>0.25388601036269431</v>
      </c>
      <c r="M138" s="364">
        <v>291</v>
      </c>
      <c r="N138" s="364">
        <v>208</v>
      </c>
      <c r="O138" s="364">
        <v>60736</v>
      </c>
      <c r="P138" s="408">
        <v>0.54071185656036891</v>
      </c>
      <c r="Q138" s="365">
        <v>292</v>
      </c>
    </row>
    <row r="139" spans="1:17" ht="14.4" customHeight="1" x14ac:dyDescent="0.3">
      <c r="A139" s="360" t="s">
        <v>1522</v>
      </c>
      <c r="B139" s="361" t="s">
        <v>1421</v>
      </c>
      <c r="C139" s="361" t="s">
        <v>1406</v>
      </c>
      <c r="D139" s="361" t="s">
        <v>1439</v>
      </c>
      <c r="E139" s="361" t="s">
        <v>1440</v>
      </c>
      <c r="F139" s="364"/>
      <c r="G139" s="364"/>
      <c r="H139" s="364"/>
      <c r="I139" s="364"/>
      <c r="J139" s="364"/>
      <c r="K139" s="364"/>
      <c r="L139" s="364"/>
      <c r="M139" s="364"/>
      <c r="N139" s="364">
        <v>1</v>
      </c>
      <c r="O139" s="364">
        <v>216</v>
      </c>
      <c r="P139" s="408"/>
      <c r="Q139" s="365">
        <v>216</v>
      </c>
    </row>
    <row r="140" spans="1:17" ht="14.4" customHeight="1" x14ac:dyDescent="0.3">
      <c r="A140" s="360" t="s">
        <v>1522</v>
      </c>
      <c r="B140" s="361" t="s">
        <v>1421</v>
      </c>
      <c r="C140" s="361" t="s">
        <v>1406</v>
      </c>
      <c r="D140" s="361" t="s">
        <v>1441</v>
      </c>
      <c r="E140" s="361" t="s">
        <v>1442</v>
      </c>
      <c r="F140" s="364">
        <v>14</v>
      </c>
      <c r="G140" s="364">
        <v>1498</v>
      </c>
      <c r="H140" s="364">
        <v>1</v>
      </c>
      <c r="I140" s="364">
        <v>107</v>
      </c>
      <c r="J140" s="364">
        <v>1</v>
      </c>
      <c r="K140" s="364">
        <v>107</v>
      </c>
      <c r="L140" s="364">
        <v>7.1428571428571425E-2</v>
      </c>
      <c r="M140" s="364">
        <v>107</v>
      </c>
      <c r="N140" s="364">
        <v>9</v>
      </c>
      <c r="O140" s="364">
        <v>972</v>
      </c>
      <c r="P140" s="408">
        <v>0.64886515353805074</v>
      </c>
      <c r="Q140" s="365">
        <v>108</v>
      </c>
    </row>
    <row r="141" spans="1:17" ht="14.4" customHeight="1" x14ac:dyDescent="0.3">
      <c r="A141" s="360" t="s">
        <v>1522</v>
      </c>
      <c r="B141" s="361" t="s">
        <v>1421</v>
      </c>
      <c r="C141" s="361" t="s">
        <v>1406</v>
      </c>
      <c r="D141" s="361" t="s">
        <v>1443</v>
      </c>
      <c r="E141" s="361" t="s">
        <v>1444</v>
      </c>
      <c r="F141" s="364">
        <v>9</v>
      </c>
      <c r="G141" s="364">
        <v>828</v>
      </c>
      <c r="H141" s="364">
        <v>1</v>
      </c>
      <c r="I141" s="364">
        <v>92</v>
      </c>
      <c r="J141" s="364"/>
      <c r="K141" s="364"/>
      <c r="L141" s="364"/>
      <c r="M141" s="364"/>
      <c r="N141" s="364">
        <v>15</v>
      </c>
      <c r="O141" s="364">
        <v>1395</v>
      </c>
      <c r="P141" s="408">
        <v>1.6847826086956521</v>
      </c>
      <c r="Q141" s="365">
        <v>93</v>
      </c>
    </row>
    <row r="142" spans="1:17" ht="14.4" customHeight="1" x14ac:dyDescent="0.3">
      <c r="A142" s="360" t="s">
        <v>1522</v>
      </c>
      <c r="B142" s="361" t="s">
        <v>1421</v>
      </c>
      <c r="C142" s="361" t="s">
        <v>1406</v>
      </c>
      <c r="D142" s="361" t="s">
        <v>1445</v>
      </c>
      <c r="E142" s="361" t="s">
        <v>1446</v>
      </c>
      <c r="F142" s="364">
        <v>1</v>
      </c>
      <c r="G142" s="364">
        <v>217</v>
      </c>
      <c r="H142" s="364">
        <v>1</v>
      </c>
      <c r="I142" s="364">
        <v>217</v>
      </c>
      <c r="J142" s="364"/>
      <c r="K142" s="364"/>
      <c r="L142" s="364"/>
      <c r="M142" s="364"/>
      <c r="N142" s="364">
        <v>1</v>
      </c>
      <c r="O142" s="364">
        <v>220</v>
      </c>
      <c r="P142" s="408">
        <v>1.0138248847926268</v>
      </c>
      <c r="Q142" s="365">
        <v>220</v>
      </c>
    </row>
    <row r="143" spans="1:17" ht="14.4" customHeight="1" x14ac:dyDescent="0.3">
      <c r="A143" s="360" t="s">
        <v>1522</v>
      </c>
      <c r="B143" s="361" t="s">
        <v>1421</v>
      </c>
      <c r="C143" s="361" t="s">
        <v>1406</v>
      </c>
      <c r="D143" s="361" t="s">
        <v>1447</v>
      </c>
      <c r="E143" s="361" t="s">
        <v>1448</v>
      </c>
      <c r="F143" s="364">
        <v>153</v>
      </c>
      <c r="G143" s="364">
        <v>46053</v>
      </c>
      <c r="H143" s="364">
        <v>1</v>
      </c>
      <c r="I143" s="364">
        <v>301</v>
      </c>
      <c r="J143" s="364">
        <v>149</v>
      </c>
      <c r="K143" s="364">
        <v>44998</v>
      </c>
      <c r="L143" s="364">
        <v>0.97709161183853388</v>
      </c>
      <c r="M143" s="364">
        <v>302</v>
      </c>
      <c r="N143" s="364">
        <v>127</v>
      </c>
      <c r="O143" s="364">
        <v>38481</v>
      </c>
      <c r="P143" s="408">
        <v>0.83558074392547721</v>
      </c>
      <c r="Q143" s="365">
        <v>303</v>
      </c>
    </row>
    <row r="144" spans="1:17" ht="14.4" customHeight="1" x14ac:dyDescent="0.3">
      <c r="A144" s="360" t="s">
        <v>1522</v>
      </c>
      <c r="B144" s="361" t="s">
        <v>1421</v>
      </c>
      <c r="C144" s="361" t="s">
        <v>1406</v>
      </c>
      <c r="D144" s="361" t="s">
        <v>1449</v>
      </c>
      <c r="E144" s="361" t="s">
        <v>1450</v>
      </c>
      <c r="F144" s="364">
        <v>105</v>
      </c>
      <c r="G144" s="364">
        <v>13965</v>
      </c>
      <c r="H144" s="364">
        <v>1</v>
      </c>
      <c r="I144" s="364">
        <v>133</v>
      </c>
      <c r="J144" s="364">
        <v>129</v>
      </c>
      <c r="K144" s="364">
        <v>17157</v>
      </c>
      <c r="L144" s="364">
        <v>1.2285714285714286</v>
      </c>
      <c r="M144" s="364">
        <v>133</v>
      </c>
      <c r="N144" s="364">
        <v>117</v>
      </c>
      <c r="O144" s="364">
        <v>15678</v>
      </c>
      <c r="P144" s="408">
        <v>1.1226638023630504</v>
      </c>
      <c r="Q144" s="365">
        <v>134</v>
      </c>
    </row>
    <row r="145" spans="1:17" ht="14.4" customHeight="1" x14ac:dyDescent="0.3">
      <c r="A145" s="360" t="s">
        <v>1522</v>
      </c>
      <c r="B145" s="361" t="s">
        <v>1421</v>
      </c>
      <c r="C145" s="361" t="s">
        <v>1406</v>
      </c>
      <c r="D145" s="361" t="s">
        <v>1451</v>
      </c>
      <c r="E145" s="361" t="s">
        <v>1450</v>
      </c>
      <c r="F145" s="364">
        <v>3</v>
      </c>
      <c r="G145" s="364">
        <v>522</v>
      </c>
      <c r="H145" s="364">
        <v>1</v>
      </c>
      <c r="I145" s="364">
        <v>174</v>
      </c>
      <c r="J145" s="364"/>
      <c r="K145" s="364"/>
      <c r="L145" s="364"/>
      <c r="M145" s="364"/>
      <c r="N145" s="364"/>
      <c r="O145" s="364"/>
      <c r="P145" s="408"/>
      <c r="Q145" s="365"/>
    </row>
    <row r="146" spans="1:17" ht="14.4" customHeight="1" x14ac:dyDescent="0.3">
      <c r="A146" s="360" t="s">
        <v>1522</v>
      </c>
      <c r="B146" s="361" t="s">
        <v>1421</v>
      </c>
      <c r="C146" s="361" t="s">
        <v>1406</v>
      </c>
      <c r="D146" s="361" t="s">
        <v>1452</v>
      </c>
      <c r="E146" s="361" t="s">
        <v>1453</v>
      </c>
      <c r="F146" s="364">
        <v>152</v>
      </c>
      <c r="G146" s="364">
        <v>21280</v>
      </c>
      <c r="H146" s="364">
        <v>1</v>
      </c>
      <c r="I146" s="364">
        <v>140</v>
      </c>
      <c r="J146" s="364">
        <v>149</v>
      </c>
      <c r="K146" s="364">
        <v>20860</v>
      </c>
      <c r="L146" s="364">
        <v>0.98026315789473684</v>
      </c>
      <c r="M146" s="364">
        <v>140</v>
      </c>
      <c r="N146" s="364">
        <v>128</v>
      </c>
      <c r="O146" s="364">
        <v>18048</v>
      </c>
      <c r="P146" s="408">
        <v>0.84812030075187972</v>
      </c>
      <c r="Q146" s="365">
        <v>141</v>
      </c>
    </row>
    <row r="147" spans="1:17" ht="14.4" customHeight="1" x14ac:dyDescent="0.3">
      <c r="A147" s="360" t="s">
        <v>1522</v>
      </c>
      <c r="B147" s="361" t="s">
        <v>1421</v>
      </c>
      <c r="C147" s="361" t="s">
        <v>1406</v>
      </c>
      <c r="D147" s="361" t="s">
        <v>1454</v>
      </c>
      <c r="E147" s="361" t="s">
        <v>1453</v>
      </c>
      <c r="F147" s="364">
        <v>104</v>
      </c>
      <c r="G147" s="364">
        <v>8112</v>
      </c>
      <c r="H147" s="364">
        <v>1</v>
      </c>
      <c r="I147" s="364">
        <v>78</v>
      </c>
      <c r="J147" s="364">
        <v>129</v>
      </c>
      <c r="K147" s="364">
        <v>10062</v>
      </c>
      <c r="L147" s="364">
        <v>1.2403846153846154</v>
      </c>
      <c r="M147" s="364">
        <v>78</v>
      </c>
      <c r="N147" s="364">
        <v>117</v>
      </c>
      <c r="O147" s="364">
        <v>9126</v>
      </c>
      <c r="P147" s="408">
        <v>1.125</v>
      </c>
      <c r="Q147" s="365">
        <v>78</v>
      </c>
    </row>
    <row r="148" spans="1:17" ht="14.4" customHeight="1" x14ac:dyDescent="0.3">
      <c r="A148" s="360" t="s">
        <v>1522</v>
      </c>
      <c r="B148" s="361" t="s">
        <v>1421</v>
      </c>
      <c r="C148" s="361" t="s">
        <v>1406</v>
      </c>
      <c r="D148" s="361" t="s">
        <v>1455</v>
      </c>
      <c r="E148" s="361" t="s">
        <v>1456</v>
      </c>
      <c r="F148" s="364"/>
      <c r="G148" s="364"/>
      <c r="H148" s="364"/>
      <c r="I148" s="364"/>
      <c r="J148" s="364"/>
      <c r="K148" s="364"/>
      <c r="L148" s="364"/>
      <c r="M148" s="364"/>
      <c r="N148" s="364">
        <v>2</v>
      </c>
      <c r="O148" s="364">
        <v>582</v>
      </c>
      <c r="P148" s="408"/>
      <c r="Q148" s="365">
        <v>291</v>
      </c>
    </row>
    <row r="149" spans="1:17" ht="14.4" customHeight="1" x14ac:dyDescent="0.3">
      <c r="A149" s="360" t="s">
        <v>1522</v>
      </c>
      <c r="B149" s="361" t="s">
        <v>1421</v>
      </c>
      <c r="C149" s="361" t="s">
        <v>1406</v>
      </c>
      <c r="D149" s="361" t="s">
        <v>1457</v>
      </c>
      <c r="E149" s="361" t="s">
        <v>1458</v>
      </c>
      <c r="F149" s="364">
        <v>1</v>
      </c>
      <c r="G149" s="364">
        <v>607</v>
      </c>
      <c r="H149" s="364">
        <v>1</v>
      </c>
      <c r="I149" s="364">
        <v>607</v>
      </c>
      <c r="J149" s="364"/>
      <c r="K149" s="364"/>
      <c r="L149" s="364"/>
      <c r="M149" s="364"/>
      <c r="N149" s="364">
        <v>1</v>
      </c>
      <c r="O149" s="364">
        <v>612</v>
      </c>
      <c r="P149" s="408">
        <v>1.0082372322899507</v>
      </c>
      <c r="Q149" s="365">
        <v>612</v>
      </c>
    </row>
    <row r="150" spans="1:17" ht="14.4" customHeight="1" x14ac:dyDescent="0.3">
      <c r="A150" s="360" t="s">
        <v>1522</v>
      </c>
      <c r="B150" s="361" t="s">
        <v>1421</v>
      </c>
      <c r="C150" s="361" t="s">
        <v>1406</v>
      </c>
      <c r="D150" s="361" t="s">
        <v>1467</v>
      </c>
      <c r="E150" s="361" t="s">
        <v>1468</v>
      </c>
      <c r="F150" s="364">
        <v>12</v>
      </c>
      <c r="G150" s="364">
        <v>14208</v>
      </c>
      <c r="H150" s="364">
        <v>1</v>
      </c>
      <c r="I150" s="364">
        <v>1184</v>
      </c>
      <c r="J150" s="364">
        <v>2</v>
      </c>
      <c r="K150" s="364">
        <v>2372</v>
      </c>
      <c r="L150" s="364">
        <v>0.1669481981981982</v>
      </c>
      <c r="M150" s="364">
        <v>1186</v>
      </c>
      <c r="N150" s="364">
        <v>11</v>
      </c>
      <c r="O150" s="364">
        <v>13079</v>
      </c>
      <c r="P150" s="408">
        <v>0.92053772522522526</v>
      </c>
      <c r="Q150" s="365">
        <v>1189</v>
      </c>
    </row>
    <row r="151" spans="1:17" ht="14.4" customHeight="1" x14ac:dyDescent="0.3">
      <c r="A151" s="360" t="s">
        <v>1522</v>
      </c>
      <c r="B151" s="361" t="s">
        <v>1421</v>
      </c>
      <c r="C151" s="361" t="s">
        <v>1406</v>
      </c>
      <c r="D151" s="361" t="s">
        <v>1469</v>
      </c>
      <c r="E151" s="361" t="s">
        <v>1470</v>
      </c>
      <c r="F151" s="364">
        <v>14</v>
      </c>
      <c r="G151" s="364">
        <v>2212</v>
      </c>
      <c r="H151" s="364">
        <v>1</v>
      </c>
      <c r="I151" s="364">
        <v>158</v>
      </c>
      <c r="J151" s="364">
        <v>3</v>
      </c>
      <c r="K151" s="364">
        <v>474</v>
      </c>
      <c r="L151" s="364">
        <v>0.21428571428571427</v>
      </c>
      <c r="M151" s="364">
        <v>158</v>
      </c>
      <c r="N151" s="364">
        <v>8</v>
      </c>
      <c r="O151" s="364">
        <v>1272</v>
      </c>
      <c r="P151" s="408">
        <v>0.57504520795660041</v>
      </c>
      <c r="Q151" s="365">
        <v>159</v>
      </c>
    </row>
    <row r="152" spans="1:17" ht="14.4" customHeight="1" x14ac:dyDescent="0.3">
      <c r="A152" s="360" t="s">
        <v>1522</v>
      </c>
      <c r="B152" s="361" t="s">
        <v>1421</v>
      </c>
      <c r="C152" s="361" t="s">
        <v>1406</v>
      </c>
      <c r="D152" s="361" t="s">
        <v>1471</v>
      </c>
      <c r="E152" s="361" t="s">
        <v>1472</v>
      </c>
      <c r="F152" s="364"/>
      <c r="G152" s="364"/>
      <c r="H152" s="364"/>
      <c r="I152" s="364"/>
      <c r="J152" s="364"/>
      <c r="K152" s="364"/>
      <c r="L152" s="364"/>
      <c r="M152" s="364"/>
      <c r="N152" s="364">
        <v>1</v>
      </c>
      <c r="O152" s="364">
        <v>319</v>
      </c>
      <c r="P152" s="408"/>
      <c r="Q152" s="365">
        <v>319</v>
      </c>
    </row>
    <row r="153" spans="1:17" ht="14.4" customHeight="1" x14ac:dyDescent="0.3">
      <c r="A153" s="360" t="s">
        <v>1522</v>
      </c>
      <c r="B153" s="361" t="s">
        <v>1421</v>
      </c>
      <c r="C153" s="361" t="s">
        <v>1406</v>
      </c>
      <c r="D153" s="361" t="s">
        <v>1475</v>
      </c>
      <c r="E153" s="361" t="s">
        <v>1476</v>
      </c>
      <c r="F153" s="364">
        <v>20</v>
      </c>
      <c r="G153" s="364">
        <v>7640</v>
      </c>
      <c r="H153" s="364">
        <v>1</v>
      </c>
      <c r="I153" s="364">
        <v>382</v>
      </c>
      <c r="J153" s="364">
        <v>23</v>
      </c>
      <c r="K153" s="364">
        <v>8786</v>
      </c>
      <c r="L153" s="364">
        <v>1.1499999999999999</v>
      </c>
      <c r="M153" s="364">
        <v>382</v>
      </c>
      <c r="N153" s="364">
        <v>18</v>
      </c>
      <c r="O153" s="364">
        <v>6876</v>
      </c>
      <c r="P153" s="408">
        <v>0.9</v>
      </c>
      <c r="Q153" s="365">
        <v>382</v>
      </c>
    </row>
    <row r="154" spans="1:17" ht="14.4" customHeight="1" x14ac:dyDescent="0.3">
      <c r="A154" s="360" t="s">
        <v>1522</v>
      </c>
      <c r="B154" s="361" t="s">
        <v>1421</v>
      </c>
      <c r="C154" s="361" t="s">
        <v>1406</v>
      </c>
      <c r="D154" s="361" t="s">
        <v>1477</v>
      </c>
      <c r="E154" s="361" t="s">
        <v>1478</v>
      </c>
      <c r="F154" s="364">
        <v>1</v>
      </c>
      <c r="G154" s="364">
        <v>486</v>
      </c>
      <c r="H154" s="364">
        <v>1</v>
      </c>
      <c r="I154" s="364">
        <v>486</v>
      </c>
      <c r="J154" s="364">
        <v>1</v>
      </c>
      <c r="K154" s="364">
        <v>486</v>
      </c>
      <c r="L154" s="364">
        <v>1</v>
      </c>
      <c r="M154" s="364">
        <v>486</v>
      </c>
      <c r="N154" s="364">
        <v>2</v>
      </c>
      <c r="O154" s="364">
        <v>972</v>
      </c>
      <c r="P154" s="408">
        <v>2</v>
      </c>
      <c r="Q154" s="365">
        <v>486</v>
      </c>
    </row>
    <row r="155" spans="1:17" ht="14.4" customHeight="1" x14ac:dyDescent="0.3">
      <c r="A155" s="360" t="s">
        <v>1522</v>
      </c>
      <c r="B155" s="361" t="s">
        <v>1421</v>
      </c>
      <c r="C155" s="361" t="s">
        <v>1406</v>
      </c>
      <c r="D155" s="361" t="s">
        <v>1483</v>
      </c>
      <c r="E155" s="361" t="s">
        <v>1484</v>
      </c>
      <c r="F155" s="364">
        <v>318</v>
      </c>
      <c r="G155" s="364">
        <v>5088</v>
      </c>
      <c r="H155" s="364">
        <v>1</v>
      </c>
      <c r="I155" s="364">
        <v>16</v>
      </c>
      <c r="J155" s="364">
        <v>324</v>
      </c>
      <c r="K155" s="364">
        <v>5184</v>
      </c>
      <c r="L155" s="364">
        <v>1.0188679245283019</v>
      </c>
      <c r="M155" s="364">
        <v>16</v>
      </c>
      <c r="N155" s="364">
        <v>295</v>
      </c>
      <c r="O155" s="364">
        <v>4720</v>
      </c>
      <c r="P155" s="408">
        <v>0.92767295597484278</v>
      </c>
      <c r="Q155" s="365">
        <v>16</v>
      </c>
    </row>
    <row r="156" spans="1:17" ht="14.4" customHeight="1" x14ac:dyDescent="0.3">
      <c r="A156" s="360" t="s">
        <v>1523</v>
      </c>
      <c r="B156" s="361" t="s">
        <v>1421</v>
      </c>
      <c r="C156" s="361" t="s">
        <v>1406</v>
      </c>
      <c r="D156" s="361" t="s">
        <v>1427</v>
      </c>
      <c r="E156" s="361" t="s">
        <v>1428</v>
      </c>
      <c r="F156" s="364">
        <v>242</v>
      </c>
      <c r="G156" s="364">
        <v>62678</v>
      </c>
      <c r="H156" s="364">
        <v>1</v>
      </c>
      <c r="I156" s="364">
        <v>259</v>
      </c>
      <c r="J156" s="364">
        <v>134</v>
      </c>
      <c r="K156" s="364">
        <v>34974</v>
      </c>
      <c r="L156" s="364">
        <v>0.55799483072210343</v>
      </c>
      <c r="M156" s="364">
        <v>261</v>
      </c>
      <c r="N156" s="364">
        <v>122</v>
      </c>
      <c r="O156" s="364">
        <v>31964</v>
      </c>
      <c r="P156" s="408">
        <v>0.50997160088069182</v>
      </c>
      <c r="Q156" s="365">
        <v>262</v>
      </c>
    </row>
    <row r="157" spans="1:17" ht="14.4" customHeight="1" x14ac:dyDescent="0.3">
      <c r="A157" s="360" t="s">
        <v>1523</v>
      </c>
      <c r="B157" s="361" t="s">
        <v>1421</v>
      </c>
      <c r="C157" s="361" t="s">
        <v>1406</v>
      </c>
      <c r="D157" s="361" t="s">
        <v>1429</v>
      </c>
      <c r="E157" s="361" t="s">
        <v>1430</v>
      </c>
      <c r="F157" s="364">
        <v>606</v>
      </c>
      <c r="G157" s="364">
        <v>96354</v>
      </c>
      <c r="H157" s="364">
        <v>1</v>
      </c>
      <c r="I157" s="364">
        <v>159</v>
      </c>
      <c r="J157" s="364">
        <v>636</v>
      </c>
      <c r="K157" s="364">
        <v>101124</v>
      </c>
      <c r="L157" s="364">
        <v>1.0495049504950495</v>
      </c>
      <c r="M157" s="364">
        <v>159</v>
      </c>
      <c r="N157" s="364">
        <v>295</v>
      </c>
      <c r="O157" s="364">
        <v>47200</v>
      </c>
      <c r="P157" s="408">
        <v>0.48986030678539549</v>
      </c>
      <c r="Q157" s="365">
        <v>160</v>
      </c>
    </row>
    <row r="158" spans="1:17" ht="14.4" customHeight="1" x14ac:dyDescent="0.3">
      <c r="A158" s="360" t="s">
        <v>1523</v>
      </c>
      <c r="B158" s="361" t="s">
        <v>1421</v>
      </c>
      <c r="C158" s="361" t="s">
        <v>1406</v>
      </c>
      <c r="D158" s="361" t="s">
        <v>1433</v>
      </c>
      <c r="E158" s="361" t="s">
        <v>1434</v>
      </c>
      <c r="F158" s="364">
        <v>766</v>
      </c>
      <c r="G158" s="364">
        <v>53620</v>
      </c>
      <c r="H158" s="364">
        <v>1</v>
      </c>
      <c r="I158" s="364">
        <v>70</v>
      </c>
      <c r="J158" s="364">
        <v>856</v>
      </c>
      <c r="K158" s="364">
        <v>59920</v>
      </c>
      <c r="L158" s="364">
        <v>1.1174934725848564</v>
      </c>
      <c r="M158" s="364">
        <v>70</v>
      </c>
      <c r="N158" s="364">
        <v>435</v>
      </c>
      <c r="O158" s="364">
        <v>30450</v>
      </c>
      <c r="P158" s="408">
        <v>0.56788511749347259</v>
      </c>
      <c r="Q158" s="365">
        <v>70</v>
      </c>
    </row>
    <row r="159" spans="1:17" ht="14.4" customHeight="1" x14ac:dyDescent="0.3">
      <c r="A159" s="360" t="s">
        <v>1523</v>
      </c>
      <c r="B159" s="361" t="s">
        <v>1421</v>
      </c>
      <c r="C159" s="361" t="s">
        <v>1406</v>
      </c>
      <c r="D159" s="361" t="s">
        <v>1435</v>
      </c>
      <c r="E159" s="361" t="s">
        <v>1434</v>
      </c>
      <c r="F159" s="364">
        <v>556</v>
      </c>
      <c r="G159" s="364">
        <v>112312</v>
      </c>
      <c r="H159" s="364">
        <v>1</v>
      </c>
      <c r="I159" s="364">
        <v>202</v>
      </c>
      <c r="J159" s="364">
        <v>399</v>
      </c>
      <c r="K159" s="364">
        <v>80598</v>
      </c>
      <c r="L159" s="364">
        <v>0.71762589928057552</v>
      </c>
      <c r="M159" s="364">
        <v>202</v>
      </c>
      <c r="N159" s="364">
        <v>413</v>
      </c>
      <c r="O159" s="364">
        <v>83839</v>
      </c>
      <c r="P159" s="408">
        <v>0.74648301161051356</v>
      </c>
      <c r="Q159" s="365">
        <v>203</v>
      </c>
    </row>
    <row r="160" spans="1:17" ht="14.4" customHeight="1" x14ac:dyDescent="0.3">
      <c r="A160" s="360" t="s">
        <v>1523</v>
      </c>
      <c r="B160" s="361" t="s">
        <v>1421</v>
      </c>
      <c r="C160" s="361" t="s">
        <v>1406</v>
      </c>
      <c r="D160" s="361" t="s">
        <v>1437</v>
      </c>
      <c r="E160" s="361" t="s">
        <v>1438</v>
      </c>
      <c r="F160" s="364">
        <v>855</v>
      </c>
      <c r="G160" s="364">
        <v>248805</v>
      </c>
      <c r="H160" s="364">
        <v>1</v>
      </c>
      <c r="I160" s="364">
        <v>291</v>
      </c>
      <c r="J160" s="364">
        <v>911</v>
      </c>
      <c r="K160" s="364">
        <v>265101</v>
      </c>
      <c r="L160" s="364">
        <v>1.0654970760233917</v>
      </c>
      <c r="M160" s="364">
        <v>291</v>
      </c>
      <c r="N160" s="364">
        <v>340</v>
      </c>
      <c r="O160" s="364">
        <v>99280</v>
      </c>
      <c r="P160" s="408">
        <v>0.39902735073652057</v>
      </c>
      <c r="Q160" s="365">
        <v>292</v>
      </c>
    </row>
    <row r="161" spans="1:17" ht="14.4" customHeight="1" x14ac:dyDescent="0.3">
      <c r="A161" s="360" t="s">
        <v>1523</v>
      </c>
      <c r="B161" s="361" t="s">
        <v>1421</v>
      </c>
      <c r="C161" s="361" t="s">
        <v>1406</v>
      </c>
      <c r="D161" s="361" t="s">
        <v>1439</v>
      </c>
      <c r="E161" s="361" t="s">
        <v>1440</v>
      </c>
      <c r="F161" s="364">
        <v>3</v>
      </c>
      <c r="G161" s="364">
        <v>639</v>
      </c>
      <c r="H161" s="364">
        <v>1</v>
      </c>
      <c r="I161" s="364">
        <v>213</v>
      </c>
      <c r="J161" s="364">
        <v>1</v>
      </c>
      <c r="K161" s="364">
        <v>215</v>
      </c>
      <c r="L161" s="364">
        <v>0.33646322378716748</v>
      </c>
      <c r="M161" s="364">
        <v>215</v>
      </c>
      <c r="N161" s="364">
        <v>3</v>
      </c>
      <c r="O161" s="364">
        <v>648</v>
      </c>
      <c r="P161" s="408">
        <v>1.0140845070422535</v>
      </c>
      <c r="Q161" s="365">
        <v>216</v>
      </c>
    </row>
    <row r="162" spans="1:17" ht="14.4" customHeight="1" x14ac:dyDescent="0.3">
      <c r="A162" s="360" t="s">
        <v>1523</v>
      </c>
      <c r="B162" s="361" t="s">
        <v>1421</v>
      </c>
      <c r="C162" s="361" t="s">
        <v>1406</v>
      </c>
      <c r="D162" s="361" t="s">
        <v>1441</v>
      </c>
      <c r="E162" s="361" t="s">
        <v>1442</v>
      </c>
      <c r="F162" s="364">
        <v>64</v>
      </c>
      <c r="G162" s="364">
        <v>6848</v>
      </c>
      <c r="H162" s="364">
        <v>1</v>
      </c>
      <c r="I162" s="364">
        <v>107</v>
      </c>
      <c r="J162" s="364">
        <v>62</v>
      </c>
      <c r="K162" s="364">
        <v>6634</v>
      </c>
      <c r="L162" s="364">
        <v>0.96875</v>
      </c>
      <c r="M162" s="364">
        <v>107</v>
      </c>
      <c r="N162" s="364">
        <v>33</v>
      </c>
      <c r="O162" s="364">
        <v>3564</v>
      </c>
      <c r="P162" s="408">
        <v>0.52044392523364491</v>
      </c>
      <c r="Q162" s="365">
        <v>108</v>
      </c>
    </row>
    <row r="163" spans="1:17" ht="14.4" customHeight="1" x14ac:dyDescent="0.3">
      <c r="A163" s="360" t="s">
        <v>1523</v>
      </c>
      <c r="B163" s="361" t="s">
        <v>1421</v>
      </c>
      <c r="C163" s="361" t="s">
        <v>1406</v>
      </c>
      <c r="D163" s="361" t="s">
        <v>1443</v>
      </c>
      <c r="E163" s="361" t="s">
        <v>1444</v>
      </c>
      <c r="F163" s="364">
        <v>6</v>
      </c>
      <c r="G163" s="364">
        <v>552</v>
      </c>
      <c r="H163" s="364">
        <v>1</v>
      </c>
      <c r="I163" s="364">
        <v>92</v>
      </c>
      <c r="J163" s="364">
        <v>12</v>
      </c>
      <c r="K163" s="364">
        <v>1104</v>
      </c>
      <c r="L163" s="364">
        <v>2</v>
      </c>
      <c r="M163" s="364">
        <v>92</v>
      </c>
      <c r="N163" s="364">
        <v>4</v>
      </c>
      <c r="O163" s="364">
        <v>372</v>
      </c>
      <c r="P163" s="408">
        <v>0.67391304347826086</v>
      </c>
      <c r="Q163" s="365">
        <v>93</v>
      </c>
    </row>
    <row r="164" spans="1:17" ht="14.4" customHeight="1" x14ac:dyDescent="0.3">
      <c r="A164" s="360" t="s">
        <v>1523</v>
      </c>
      <c r="B164" s="361" t="s">
        <v>1421</v>
      </c>
      <c r="C164" s="361" t="s">
        <v>1406</v>
      </c>
      <c r="D164" s="361" t="s">
        <v>1445</v>
      </c>
      <c r="E164" s="361" t="s">
        <v>1446</v>
      </c>
      <c r="F164" s="364">
        <v>2</v>
      </c>
      <c r="G164" s="364">
        <v>434</v>
      </c>
      <c r="H164" s="364">
        <v>1</v>
      </c>
      <c r="I164" s="364">
        <v>217</v>
      </c>
      <c r="J164" s="364">
        <v>1</v>
      </c>
      <c r="K164" s="364">
        <v>219</v>
      </c>
      <c r="L164" s="364">
        <v>0.50460829493087556</v>
      </c>
      <c r="M164" s="364">
        <v>219</v>
      </c>
      <c r="N164" s="364"/>
      <c r="O164" s="364"/>
      <c r="P164" s="408"/>
      <c r="Q164" s="365"/>
    </row>
    <row r="165" spans="1:17" ht="14.4" customHeight="1" x14ac:dyDescent="0.3">
      <c r="A165" s="360" t="s">
        <v>1523</v>
      </c>
      <c r="B165" s="361" t="s">
        <v>1421</v>
      </c>
      <c r="C165" s="361" t="s">
        <v>1406</v>
      </c>
      <c r="D165" s="361" t="s">
        <v>1447</v>
      </c>
      <c r="E165" s="361" t="s">
        <v>1448</v>
      </c>
      <c r="F165" s="364">
        <v>268</v>
      </c>
      <c r="G165" s="364">
        <v>80668</v>
      </c>
      <c r="H165" s="364">
        <v>1</v>
      </c>
      <c r="I165" s="364">
        <v>301</v>
      </c>
      <c r="J165" s="364">
        <v>136</v>
      </c>
      <c r="K165" s="364">
        <v>41072</v>
      </c>
      <c r="L165" s="364">
        <v>0.50914860911389892</v>
      </c>
      <c r="M165" s="364">
        <v>302</v>
      </c>
      <c r="N165" s="364">
        <v>128</v>
      </c>
      <c r="O165" s="364">
        <v>38784</v>
      </c>
      <c r="P165" s="408">
        <v>0.48078544156294939</v>
      </c>
      <c r="Q165" s="365">
        <v>303</v>
      </c>
    </row>
    <row r="166" spans="1:17" ht="14.4" customHeight="1" x14ac:dyDescent="0.3">
      <c r="A166" s="360" t="s">
        <v>1523</v>
      </c>
      <c r="B166" s="361" t="s">
        <v>1421</v>
      </c>
      <c r="C166" s="361" t="s">
        <v>1406</v>
      </c>
      <c r="D166" s="361" t="s">
        <v>1449</v>
      </c>
      <c r="E166" s="361" t="s">
        <v>1450</v>
      </c>
      <c r="F166" s="364">
        <v>871</v>
      </c>
      <c r="G166" s="364">
        <v>115843</v>
      </c>
      <c r="H166" s="364">
        <v>1</v>
      </c>
      <c r="I166" s="364">
        <v>133</v>
      </c>
      <c r="J166" s="364">
        <v>887</v>
      </c>
      <c r="K166" s="364">
        <v>117971</v>
      </c>
      <c r="L166" s="364">
        <v>1.0183696900114811</v>
      </c>
      <c r="M166" s="364">
        <v>133</v>
      </c>
      <c r="N166" s="364">
        <v>499</v>
      </c>
      <c r="O166" s="364">
        <v>66866</v>
      </c>
      <c r="P166" s="408">
        <v>0.5772122614227877</v>
      </c>
      <c r="Q166" s="365">
        <v>134</v>
      </c>
    </row>
    <row r="167" spans="1:17" ht="14.4" customHeight="1" x14ac:dyDescent="0.3">
      <c r="A167" s="360" t="s">
        <v>1523</v>
      </c>
      <c r="B167" s="361" t="s">
        <v>1421</v>
      </c>
      <c r="C167" s="361" t="s">
        <v>1406</v>
      </c>
      <c r="D167" s="361" t="s">
        <v>1451</v>
      </c>
      <c r="E167" s="361" t="s">
        <v>1450</v>
      </c>
      <c r="F167" s="364">
        <v>2</v>
      </c>
      <c r="G167" s="364">
        <v>348</v>
      </c>
      <c r="H167" s="364">
        <v>1</v>
      </c>
      <c r="I167" s="364">
        <v>174</v>
      </c>
      <c r="J167" s="364"/>
      <c r="K167" s="364"/>
      <c r="L167" s="364"/>
      <c r="M167" s="364"/>
      <c r="N167" s="364"/>
      <c r="O167" s="364"/>
      <c r="P167" s="408"/>
      <c r="Q167" s="365"/>
    </row>
    <row r="168" spans="1:17" ht="14.4" customHeight="1" x14ac:dyDescent="0.3">
      <c r="A168" s="360" t="s">
        <v>1523</v>
      </c>
      <c r="B168" s="361" t="s">
        <v>1421</v>
      </c>
      <c r="C168" s="361" t="s">
        <v>1406</v>
      </c>
      <c r="D168" s="361" t="s">
        <v>1452</v>
      </c>
      <c r="E168" s="361" t="s">
        <v>1453</v>
      </c>
      <c r="F168" s="364">
        <v>268</v>
      </c>
      <c r="G168" s="364">
        <v>37520</v>
      </c>
      <c r="H168" s="364">
        <v>1</v>
      </c>
      <c r="I168" s="364">
        <v>140</v>
      </c>
      <c r="J168" s="364">
        <v>136</v>
      </c>
      <c r="K168" s="364">
        <v>19040</v>
      </c>
      <c r="L168" s="364">
        <v>0.5074626865671642</v>
      </c>
      <c r="M168" s="364">
        <v>140</v>
      </c>
      <c r="N168" s="364">
        <v>128</v>
      </c>
      <c r="O168" s="364">
        <v>18048</v>
      </c>
      <c r="P168" s="408">
        <v>0.48102345415778253</v>
      </c>
      <c r="Q168" s="365">
        <v>141</v>
      </c>
    </row>
    <row r="169" spans="1:17" ht="14.4" customHeight="1" x14ac:dyDescent="0.3">
      <c r="A169" s="360" t="s">
        <v>1523</v>
      </c>
      <c r="B169" s="361" t="s">
        <v>1421</v>
      </c>
      <c r="C169" s="361" t="s">
        <v>1406</v>
      </c>
      <c r="D169" s="361" t="s">
        <v>1454</v>
      </c>
      <c r="E169" s="361" t="s">
        <v>1453</v>
      </c>
      <c r="F169" s="364">
        <v>870</v>
      </c>
      <c r="G169" s="364">
        <v>67860</v>
      </c>
      <c r="H169" s="364">
        <v>1</v>
      </c>
      <c r="I169" s="364">
        <v>78</v>
      </c>
      <c r="J169" s="364">
        <v>887</v>
      </c>
      <c r="K169" s="364">
        <v>69186</v>
      </c>
      <c r="L169" s="364">
        <v>1.0195402298850575</v>
      </c>
      <c r="M169" s="364">
        <v>78</v>
      </c>
      <c r="N169" s="364">
        <v>499</v>
      </c>
      <c r="O169" s="364">
        <v>38922</v>
      </c>
      <c r="P169" s="408">
        <v>0.5735632183908046</v>
      </c>
      <c r="Q169" s="365">
        <v>78</v>
      </c>
    </row>
    <row r="170" spans="1:17" ht="14.4" customHeight="1" x14ac:dyDescent="0.3">
      <c r="A170" s="360" t="s">
        <v>1523</v>
      </c>
      <c r="B170" s="361" t="s">
        <v>1421</v>
      </c>
      <c r="C170" s="361" t="s">
        <v>1406</v>
      </c>
      <c r="D170" s="361" t="s">
        <v>1455</v>
      </c>
      <c r="E170" s="361" t="s">
        <v>1456</v>
      </c>
      <c r="F170" s="364"/>
      <c r="G170" s="364"/>
      <c r="H170" s="364"/>
      <c r="I170" s="364"/>
      <c r="J170" s="364">
        <v>2</v>
      </c>
      <c r="K170" s="364">
        <v>580</v>
      </c>
      <c r="L170" s="364"/>
      <c r="M170" s="364">
        <v>290</v>
      </c>
      <c r="N170" s="364"/>
      <c r="O170" s="364"/>
      <c r="P170" s="408"/>
      <c r="Q170" s="365"/>
    </row>
    <row r="171" spans="1:17" ht="14.4" customHeight="1" x14ac:dyDescent="0.3">
      <c r="A171" s="360" t="s">
        <v>1523</v>
      </c>
      <c r="B171" s="361" t="s">
        <v>1421</v>
      </c>
      <c r="C171" s="361" t="s">
        <v>1406</v>
      </c>
      <c r="D171" s="361" t="s">
        <v>1457</v>
      </c>
      <c r="E171" s="361" t="s">
        <v>1458</v>
      </c>
      <c r="F171" s="364">
        <v>7</v>
      </c>
      <c r="G171" s="364">
        <v>4249</v>
      </c>
      <c r="H171" s="364">
        <v>1</v>
      </c>
      <c r="I171" s="364">
        <v>607</v>
      </c>
      <c r="J171" s="364">
        <v>7</v>
      </c>
      <c r="K171" s="364">
        <v>4263</v>
      </c>
      <c r="L171" s="364">
        <v>1.0032948929159802</v>
      </c>
      <c r="M171" s="364">
        <v>609</v>
      </c>
      <c r="N171" s="364">
        <v>2</v>
      </c>
      <c r="O171" s="364">
        <v>1224</v>
      </c>
      <c r="P171" s="408">
        <v>0.28806778065427158</v>
      </c>
      <c r="Q171" s="365">
        <v>612</v>
      </c>
    </row>
    <row r="172" spans="1:17" ht="14.4" customHeight="1" x14ac:dyDescent="0.3">
      <c r="A172" s="360" t="s">
        <v>1523</v>
      </c>
      <c r="B172" s="361" t="s">
        <v>1421</v>
      </c>
      <c r="C172" s="361" t="s">
        <v>1406</v>
      </c>
      <c r="D172" s="361" t="s">
        <v>1461</v>
      </c>
      <c r="E172" s="361" t="s">
        <v>1462</v>
      </c>
      <c r="F172" s="364">
        <v>20</v>
      </c>
      <c r="G172" s="364">
        <v>11600</v>
      </c>
      <c r="H172" s="364">
        <v>1</v>
      </c>
      <c r="I172" s="364">
        <v>580</v>
      </c>
      <c r="J172" s="364">
        <v>21</v>
      </c>
      <c r="K172" s="364">
        <v>12222</v>
      </c>
      <c r="L172" s="364">
        <v>1.0536206896551723</v>
      </c>
      <c r="M172" s="364">
        <v>582</v>
      </c>
      <c r="N172" s="364">
        <v>2</v>
      </c>
      <c r="O172" s="364">
        <v>1170</v>
      </c>
      <c r="P172" s="408">
        <v>0.10086206896551723</v>
      </c>
      <c r="Q172" s="365">
        <v>585</v>
      </c>
    </row>
    <row r="173" spans="1:17" ht="14.4" customHeight="1" x14ac:dyDescent="0.3">
      <c r="A173" s="360" t="s">
        <v>1523</v>
      </c>
      <c r="B173" s="361" t="s">
        <v>1421</v>
      </c>
      <c r="C173" s="361" t="s">
        <v>1406</v>
      </c>
      <c r="D173" s="361" t="s">
        <v>1463</v>
      </c>
      <c r="E173" s="361" t="s">
        <v>1464</v>
      </c>
      <c r="F173" s="364">
        <v>3</v>
      </c>
      <c r="G173" s="364">
        <v>3033</v>
      </c>
      <c r="H173" s="364">
        <v>1</v>
      </c>
      <c r="I173" s="364">
        <v>1011</v>
      </c>
      <c r="J173" s="364"/>
      <c r="K173" s="364"/>
      <c r="L173" s="364"/>
      <c r="M173" s="364"/>
      <c r="N173" s="364"/>
      <c r="O173" s="364"/>
      <c r="P173" s="408"/>
      <c r="Q173" s="365"/>
    </row>
    <row r="174" spans="1:17" ht="14.4" customHeight="1" x14ac:dyDescent="0.3">
      <c r="A174" s="360" t="s">
        <v>1523</v>
      </c>
      <c r="B174" s="361" t="s">
        <v>1421</v>
      </c>
      <c r="C174" s="361" t="s">
        <v>1406</v>
      </c>
      <c r="D174" s="361" t="s">
        <v>1467</v>
      </c>
      <c r="E174" s="361" t="s">
        <v>1468</v>
      </c>
      <c r="F174" s="364">
        <v>105</v>
      </c>
      <c r="G174" s="364">
        <v>124320</v>
      </c>
      <c r="H174" s="364">
        <v>1</v>
      </c>
      <c r="I174" s="364">
        <v>1184</v>
      </c>
      <c r="J174" s="364">
        <v>110</v>
      </c>
      <c r="K174" s="364">
        <v>130460</v>
      </c>
      <c r="L174" s="364">
        <v>1.0493886743886744</v>
      </c>
      <c r="M174" s="364">
        <v>1186</v>
      </c>
      <c r="N174" s="364">
        <v>79</v>
      </c>
      <c r="O174" s="364">
        <v>93931</v>
      </c>
      <c r="P174" s="408">
        <v>0.75555823680823686</v>
      </c>
      <c r="Q174" s="365">
        <v>1189</v>
      </c>
    </row>
    <row r="175" spans="1:17" ht="14.4" customHeight="1" x14ac:dyDescent="0.3">
      <c r="A175" s="360" t="s">
        <v>1523</v>
      </c>
      <c r="B175" s="361" t="s">
        <v>1421</v>
      </c>
      <c r="C175" s="361" t="s">
        <v>1406</v>
      </c>
      <c r="D175" s="361" t="s">
        <v>1469</v>
      </c>
      <c r="E175" s="361" t="s">
        <v>1470</v>
      </c>
      <c r="F175" s="364">
        <v>110</v>
      </c>
      <c r="G175" s="364">
        <v>17380</v>
      </c>
      <c r="H175" s="364">
        <v>1</v>
      </c>
      <c r="I175" s="364">
        <v>158</v>
      </c>
      <c r="J175" s="364">
        <v>118</v>
      </c>
      <c r="K175" s="364">
        <v>18644</v>
      </c>
      <c r="L175" s="364">
        <v>1.0727272727272728</v>
      </c>
      <c r="M175" s="364">
        <v>158</v>
      </c>
      <c r="N175" s="364">
        <v>84</v>
      </c>
      <c r="O175" s="364">
        <v>13356</v>
      </c>
      <c r="P175" s="408">
        <v>0.76846950517836599</v>
      </c>
      <c r="Q175" s="365">
        <v>159</v>
      </c>
    </row>
    <row r="176" spans="1:17" ht="14.4" customHeight="1" x14ac:dyDescent="0.3">
      <c r="A176" s="360" t="s">
        <v>1523</v>
      </c>
      <c r="B176" s="361" t="s">
        <v>1421</v>
      </c>
      <c r="C176" s="361" t="s">
        <v>1406</v>
      </c>
      <c r="D176" s="361" t="s">
        <v>1471</v>
      </c>
      <c r="E176" s="361" t="s">
        <v>1472</v>
      </c>
      <c r="F176" s="364">
        <v>8</v>
      </c>
      <c r="G176" s="364">
        <v>2528</v>
      </c>
      <c r="H176" s="364">
        <v>1</v>
      </c>
      <c r="I176" s="364">
        <v>316</v>
      </c>
      <c r="J176" s="364">
        <v>3</v>
      </c>
      <c r="K176" s="364">
        <v>954</v>
      </c>
      <c r="L176" s="364">
        <v>0.377373417721519</v>
      </c>
      <c r="M176" s="364">
        <v>318</v>
      </c>
      <c r="N176" s="364">
        <v>1</v>
      </c>
      <c r="O176" s="364">
        <v>319</v>
      </c>
      <c r="P176" s="408">
        <v>0.1261867088607595</v>
      </c>
      <c r="Q176" s="365">
        <v>319</v>
      </c>
    </row>
    <row r="177" spans="1:17" ht="14.4" customHeight="1" x14ac:dyDescent="0.3">
      <c r="A177" s="360" t="s">
        <v>1523</v>
      </c>
      <c r="B177" s="361" t="s">
        <v>1421</v>
      </c>
      <c r="C177" s="361" t="s">
        <v>1406</v>
      </c>
      <c r="D177" s="361" t="s">
        <v>1475</v>
      </c>
      <c r="E177" s="361" t="s">
        <v>1476</v>
      </c>
      <c r="F177" s="364">
        <v>4</v>
      </c>
      <c r="G177" s="364">
        <v>1528</v>
      </c>
      <c r="H177" s="364">
        <v>1</v>
      </c>
      <c r="I177" s="364">
        <v>382</v>
      </c>
      <c r="J177" s="364">
        <v>4</v>
      </c>
      <c r="K177" s="364">
        <v>1528</v>
      </c>
      <c r="L177" s="364">
        <v>1</v>
      </c>
      <c r="M177" s="364">
        <v>382</v>
      </c>
      <c r="N177" s="364">
        <v>5</v>
      </c>
      <c r="O177" s="364">
        <v>1910</v>
      </c>
      <c r="P177" s="408">
        <v>1.25</v>
      </c>
      <c r="Q177" s="365">
        <v>382</v>
      </c>
    </row>
    <row r="178" spans="1:17" ht="14.4" customHeight="1" x14ac:dyDescent="0.3">
      <c r="A178" s="360" t="s">
        <v>1523</v>
      </c>
      <c r="B178" s="361" t="s">
        <v>1421</v>
      </c>
      <c r="C178" s="361" t="s">
        <v>1406</v>
      </c>
      <c r="D178" s="361" t="s">
        <v>1477</v>
      </c>
      <c r="E178" s="361" t="s">
        <v>1478</v>
      </c>
      <c r="F178" s="364">
        <v>43</v>
      </c>
      <c r="G178" s="364">
        <v>20898</v>
      </c>
      <c r="H178" s="364">
        <v>1</v>
      </c>
      <c r="I178" s="364">
        <v>486</v>
      </c>
      <c r="J178" s="364">
        <v>30</v>
      </c>
      <c r="K178" s="364">
        <v>14580</v>
      </c>
      <c r="L178" s="364">
        <v>0.69767441860465118</v>
      </c>
      <c r="M178" s="364">
        <v>486</v>
      </c>
      <c r="N178" s="364">
        <v>20</v>
      </c>
      <c r="O178" s="364">
        <v>9720</v>
      </c>
      <c r="P178" s="408">
        <v>0.46511627906976744</v>
      </c>
      <c r="Q178" s="365">
        <v>486</v>
      </c>
    </row>
    <row r="179" spans="1:17" ht="14.4" customHeight="1" x14ac:dyDescent="0.3">
      <c r="A179" s="360" t="s">
        <v>1523</v>
      </c>
      <c r="B179" s="361" t="s">
        <v>1421</v>
      </c>
      <c r="C179" s="361" t="s">
        <v>1406</v>
      </c>
      <c r="D179" s="361" t="s">
        <v>1483</v>
      </c>
      <c r="E179" s="361" t="s">
        <v>1484</v>
      </c>
      <c r="F179" s="364">
        <v>1215</v>
      </c>
      <c r="G179" s="364">
        <v>19440</v>
      </c>
      <c r="H179" s="364">
        <v>1</v>
      </c>
      <c r="I179" s="364">
        <v>16</v>
      </c>
      <c r="J179" s="364">
        <v>1081</v>
      </c>
      <c r="K179" s="364">
        <v>17296</v>
      </c>
      <c r="L179" s="364">
        <v>0.88971193415637861</v>
      </c>
      <c r="M179" s="364">
        <v>16</v>
      </c>
      <c r="N179" s="364">
        <v>712</v>
      </c>
      <c r="O179" s="364">
        <v>11392</v>
      </c>
      <c r="P179" s="408">
        <v>0.58600823045267492</v>
      </c>
      <c r="Q179" s="365">
        <v>16</v>
      </c>
    </row>
    <row r="180" spans="1:17" ht="14.4" customHeight="1" x14ac:dyDescent="0.3">
      <c r="A180" s="360" t="s">
        <v>1524</v>
      </c>
      <c r="B180" s="361" t="s">
        <v>1421</v>
      </c>
      <c r="C180" s="361" t="s">
        <v>1406</v>
      </c>
      <c r="D180" s="361" t="s">
        <v>1427</v>
      </c>
      <c r="E180" s="361" t="s">
        <v>1428</v>
      </c>
      <c r="F180" s="364">
        <v>1</v>
      </c>
      <c r="G180" s="364">
        <v>259</v>
      </c>
      <c r="H180" s="364">
        <v>1</v>
      </c>
      <c r="I180" s="364">
        <v>259</v>
      </c>
      <c r="J180" s="364"/>
      <c r="K180" s="364"/>
      <c r="L180" s="364"/>
      <c r="M180" s="364"/>
      <c r="N180" s="364"/>
      <c r="O180" s="364"/>
      <c r="P180" s="408"/>
      <c r="Q180" s="365"/>
    </row>
    <row r="181" spans="1:17" ht="14.4" customHeight="1" x14ac:dyDescent="0.3">
      <c r="A181" s="360" t="s">
        <v>1524</v>
      </c>
      <c r="B181" s="361" t="s">
        <v>1421</v>
      </c>
      <c r="C181" s="361" t="s">
        <v>1406</v>
      </c>
      <c r="D181" s="361" t="s">
        <v>1429</v>
      </c>
      <c r="E181" s="361" t="s">
        <v>1430</v>
      </c>
      <c r="F181" s="364">
        <v>37</v>
      </c>
      <c r="G181" s="364">
        <v>5883</v>
      </c>
      <c r="H181" s="364">
        <v>1</v>
      </c>
      <c r="I181" s="364">
        <v>159</v>
      </c>
      <c r="J181" s="364">
        <v>58</v>
      </c>
      <c r="K181" s="364">
        <v>9222</v>
      </c>
      <c r="L181" s="364">
        <v>1.5675675675675675</v>
      </c>
      <c r="M181" s="364">
        <v>159</v>
      </c>
      <c r="N181" s="364">
        <v>37</v>
      </c>
      <c r="O181" s="364">
        <v>5920</v>
      </c>
      <c r="P181" s="408">
        <v>1.0062893081761006</v>
      </c>
      <c r="Q181" s="365">
        <v>160</v>
      </c>
    </row>
    <row r="182" spans="1:17" ht="14.4" customHeight="1" x14ac:dyDescent="0.3">
      <c r="A182" s="360" t="s">
        <v>1524</v>
      </c>
      <c r="B182" s="361" t="s">
        <v>1421</v>
      </c>
      <c r="C182" s="361" t="s">
        <v>1406</v>
      </c>
      <c r="D182" s="361" t="s">
        <v>1431</v>
      </c>
      <c r="E182" s="361" t="s">
        <v>1432</v>
      </c>
      <c r="F182" s="364">
        <v>892</v>
      </c>
      <c r="G182" s="364">
        <v>127556</v>
      </c>
      <c r="H182" s="364">
        <v>1</v>
      </c>
      <c r="I182" s="364">
        <v>143</v>
      </c>
      <c r="J182" s="364">
        <v>835</v>
      </c>
      <c r="K182" s="364">
        <v>119405</v>
      </c>
      <c r="L182" s="364">
        <v>0.93609865470852016</v>
      </c>
      <c r="M182" s="364">
        <v>143</v>
      </c>
      <c r="N182" s="364">
        <v>890</v>
      </c>
      <c r="O182" s="364">
        <v>128160</v>
      </c>
      <c r="P182" s="408">
        <v>1.0047351751387625</v>
      </c>
      <c r="Q182" s="365">
        <v>144</v>
      </c>
    </row>
    <row r="183" spans="1:17" ht="14.4" customHeight="1" x14ac:dyDescent="0.3">
      <c r="A183" s="360" t="s">
        <v>1524</v>
      </c>
      <c r="B183" s="361" t="s">
        <v>1421</v>
      </c>
      <c r="C183" s="361" t="s">
        <v>1406</v>
      </c>
      <c r="D183" s="361" t="s">
        <v>1433</v>
      </c>
      <c r="E183" s="361" t="s">
        <v>1434</v>
      </c>
      <c r="F183" s="364">
        <v>122</v>
      </c>
      <c r="G183" s="364">
        <v>8540</v>
      </c>
      <c r="H183" s="364">
        <v>1</v>
      </c>
      <c r="I183" s="364">
        <v>70</v>
      </c>
      <c r="J183" s="364">
        <v>122</v>
      </c>
      <c r="K183" s="364">
        <v>8540</v>
      </c>
      <c r="L183" s="364">
        <v>1</v>
      </c>
      <c r="M183" s="364">
        <v>70</v>
      </c>
      <c r="N183" s="364">
        <v>104</v>
      </c>
      <c r="O183" s="364">
        <v>7280</v>
      </c>
      <c r="P183" s="408">
        <v>0.85245901639344257</v>
      </c>
      <c r="Q183" s="365">
        <v>70</v>
      </c>
    </row>
    <row r="184" spans="1:17" ht="14.4" customHeight="1" x14ac:dyDescent="0.3">
      <c r="A184" s="360" t="s">
        <v>1524</v>
      </c>
      <c r="B184" s="361" t="s">
        <v>1421</v>
      </c>
      <c r="C184" s="361" t="s">
        <v>1406</v>
      </c>
      <c r="D184" s="361" t="s">
        <v>1435</v>
      </c>
      <c r="E184" s="361" t="s">
        <v>1434</v>
      </c>
      <c r="F184" s="364">
        <v>32</v>
      </c>
      <c r="G184" s="364">
        <v>6464</v>
      </c>
      <c r="H184" s="364">
        <v>1</v>
      </c>
      <c r="I184" s="364">
        <v>202</v>
      </c>
      <c r="J184" s="364">
        <v>27</v>
      </c>
      <c r="K184" s="364">
        <v>5454</v>
      </c>
      <c r="L184" s="364">
        <v>0.84375</v>
      </c>
      <c r="M184" s="364">
        <v>202</v>
      </c>
      <c r="N184" s="364">
        <v>30</v>
      </c>
      <c r="O184" s="364">
        <v>6090</v>
      </c>
      <c r="P184" s="408">
        <v>0.94214108910891092</v>
      </c>
      <c r="Q184" s="365">
        <v>203</v>
      </c>
    </row>
    <row r="185" spans="1:17" ht="14.4" customHeight="1" x14ac:dyDescent="0.3">
      <c r="A185" s="360" t="s">
        <v>1524</v>
      </c>
      <c r="B185" s="361" t="s">
        <v>1421</v>
      </c>
      <c r="C185" s="361" t="s">
        <v>1406</v>
      </c>
      <c r="D185" s="361" t="s">
        <v>1437</v>
      </c>
      <c r="E185" s="361" t="s">
        <v>1438</v>
      </c>
      <c r="F185" s="364">
        <v>25</v>
      </c>
      <c r="G185" s="364">
        <v>7275</v>
      </c>
      <c r="H185" s="364">
        <v>1</v>
      </c>
      <c r="I185" s="364">
        <v>291</v>
      </c>
      <c r="J185" s="364">
        <v>74</v>
      </c>
      <c r="K185" s="364">
        <v>21534</v>
      </c>
      <c r="L185" s="364">
        <v>2.96</v>
      </c>
      <c r="M185" s="364">
        <v>291</v>
      </c>
      <c r="N185" s="364">
        <v>51</v>
      </c>
      <c r="O185" s="364">
        <v>14892</v>
      </c>
      <c r="P185" s="408">
        <v>2.0470103092783507</v>
      </c>
      <c r="Q185" s="365">
        <v>292</v>
      </c>
    </row>
    <row r="186" spans="1:17" ht="14.4" customHeight="1" x14ac:dyDescent="0.3">
      <c r="A186" s="360" t="s">
        <v>1524</v>
      </c>
      <c r="B186" s="361" t="s">
        <v>1421</v>
      </c>
      <c r="C186" s="361" t="s">
        <v>1406</v>
      </c>
      <c r="D186" s="361" t="s">
        <v>1441</v>
      </c>
      <c r="E186" s="361" t="s">
        <v>1442</v>
      </c>
      <c r="F186" s="364">
        <v>392</v>
      </c>
      <c r="G186" s="364">
        <v>41944</v>
      </c>
      <c r="H186" s="364">
        <v>1</v>
      </c>
      <c r="I186" s="364">
        <v>107</v>
      </c>
      <c r="J186" s="364">
        <v>391</v>
      </c>
      <c r="K186" s="364">
        <v>41837</v>
      </c>
      <c r="L186" s="364">
        <v>0.99744897959183676</v>
      </c>
      <c r="M186" s="364">
        <v>107</v>
      </c>
      <c r="N186" s="364">
        <v>368</v>
      </c>
      <c r="O186" s="364">
        <v>39744</v>
      </c>
      <c r="P186" s="408">
        <v>0.94754911310318524</v>
      </c>
      <c r="Q186" s="365">
        <v>108</v>
      </c>
    </row>
    <row r="187" spans="1:17" ht="14.4" customHeight="1" x14ac:dyDescent="0.3">
      <c r="A187" s="360" t="s">
        <v>1524</v>
      </c>
      <c r="B187" s="361" t="s">
        <v>1421</v>
      </c>
      <c r="C187" s="361" t="s">
        <v>1406</v>
      </c>
      <c r="D187" s="361" t="s">
        <v>1443</v>
      </c>
      <c r="E187" s="361" t="s">
        <v>1444</v>
      </c>
      <c r="F187" s="364"/>
      <c r="G187" s="364"/>
      <c r="H187" s="364"/>
      <c r="I187" s="364"/>
      <c r="J187" s="364">
        <v>16</v>
      </c>
      <c r="K187" s="364">
        <v>1472</v>
      </c>
      <c r="L187" s="364"/>
      <c r="M187" s="364">
        <v>92</v>
      </c>
      <c r="N187" s="364">
        <v>24</v>
      </c>
      <c r="O187" s="364">
        <v>2232</v>
      </c>
      <c r="P187" s="408"/>
      <c r="Q187" s="365">
        <v>93</v>
      </c>
    </row>
    <row r="188" spans="1:17" ht="14.4" customHeight="1" x14ac:dyDescent="0.3">
      <c r="A188" s="360" t="s">
        <v>1524</v>
      </c>
      <c r="B188" s="361" t="s">
        <v>1421</v>
      </c>
      <c r="C188" s="361" t="s">
        <v>1406</v>
      </c>
      <c r="D188" s="361" t="s">
        <v>1445</v>
      </c>
      <c r="E188" s="361" t="s">
        <v>1446</v>
      </c>
      <c r="F188" s="364"/>
      <c r="G188" s="364"/>
      <c r="H188" s="364"/>
      <c r="I188" s="364"/>
      <c r="J188" s="364">
        <v>6</v>
      </c>
      <c r="K188" s="364">
        <v>1314</v>
      </c>
      <c r="L188" s="364"/>
      <c r="M188" s="364">
        <v>219</v>
      </c>
      <c r="N188" s="364">
        <v>5</v>
      </c>
      <c r="O188" s="364">
        <v>1100</v>
      </c>
      <c r="P188" s="408"/>
      <c r="Q188" s="365">
        <v>220</v>
      </c>
    </row>
    <row r="189" spans="1:17" ht="14.4" customHeight="1" x14ac:dyDescent="0.3">
      <c r="A189" s="360" t="s">
        <v>1524</v>
      </c>
      <c r="B189" s="361" t="s">
        <v>1421</v>
      </c>
      <c r="C189" s="361" t="s">
        <v>1406</v>
      </c>
      <c r="D189" s="361" t="s">
        <v>1447</v>
      </c>
      <c r="E189" s="361" t="s">
        <v>1448</v>
      </c>
      <c r="F189" s="364"/>
      <c r="G189" s="364"/>
      <c r="H189" s="364"/>
      <c r="I189" s="364"/>
      <c r="J189" s="364">
        <v>1</v>
      </c>
      <c r="K189" s="364">
        <v>302</v>
      </c>
      <c r="L189" s="364"/>
      <c r="M189" s="364">
        <v>302</v>
      </c>
      <c r="N189" s="364"/>
      <c r="O189" s="364"/>
      <c r="P189" s="408"/>
      <c r="Q189" s="365"/>
    </row>
    <row r="190" spans="1:17" ht="14.4" customHeight="1" x14ac:dyDescent="0.3">
      <c r="A190" s="360" t="s">
        <v>1524</v>
      </c>
      <c r="B190" s="361" t="s">
        <v>1421</v>
      </c>
      <c r="C190" s="361" t="s">
        <v>1406</v>
      </c>
      <c r="D190" s="361" t="s">
        <v>1449</v>
      </c>
      <c r="E190" s="361" t="s">
        <v>1450</v>
      </c>
      <c r="F190" s="364">
        <v>21</v>
      </c>
      <c r="G190" s="364">
        <v>2793</v>
      </c>
      <c r="H190" s="364">
        <v>1</v>
      </c>
      <c r="I190" s="364">
        <v>133</v>
      </c>
      <c r="J190" s="364">
        <v>22</v>
      </c>
      <c r="K190" s="364">
        <v>2926</v>
      </c>
      <c r="L190" s="364">
        <v>1.0476190476190477</v>
      </c>
      <c r="M190" s="364">
        <v>133</v>
      </c>
      <c r="N190" s="364">
        <v>27</v>
      </c>
      <c r="O190" s="364">
        <v>3618</v>
      </c>
      <c r="P190" s="408">
        <v>1.2953813104189045</v>
      </c>
      <c r="Q190" s="365">
        <v>134</v>
      </c>
    </row>
    <row r="191" spans="1:17" ht="14.4" customHeight="1" x14ac:dyDescent="0.3">
      <c r="A191" s="360" t="s">
        <v>1524</v>
      </c>
      <c r="B191" s="361" t="s">
        <v>1421</v>
      </c>
      <c r="C191" s="361" t="s">
        <v>1406</v>
      </c>
      <c r="D191" s="361" t="s">
        <v>1452</v>
      </c>
      <c r="E191" s="361" t="s">
        <v>1453</v>
      </c>
      <c r="F191" s="364"/>
      <c r="G191" s="364"/>
      <c r="H191" s="364"/>
      <c r="I191" s="364"/>
      <c r="J191" s="364">
        <v>1</v>
      </c>
      <c r="K191" s="364">
        <v>140</v>
      </c>
      <c r="L191" s="364"/>
      <c r="M191" s="364">
        <v>140</v>
      </c>
      <c r="N191" s="364"/>
      <c r="O191" s="364"/>
      <c r="P191" s="408"/>
      <c r="Q191" s="365"/>
    </row>
    <row r="192" spans="1:17" ht="14.4" customHeight="1" x14ac:dyDescent="0.3">
      <c r="A192" s="360" t="s">
        <v>1524</v>
      </c>
      <c r="B192" s="361" t="s">
        <v>1421</v>
      </c>
      <c r="C192" s="361" t="s">
        <v>1406</v>
      </c>
      <c r="D192" s="361" t="s">
        <v>1454</v>
      </c>
      <c r="E192" s="361" t="s">
        <v>1453</v>
      </c>
      <c r="F192" s="364">
        <v>21</v>
      </c>
      <c r="G192" s="364">
        <v>1638</v>
      </c>
      <c r="H192" s="364">
        <v>1</v>
      </c>
      <c r="I192" s="364">
        <v>78</v>
      </c>
      <c r="J192" s="364">
        <v>22</v>
      </c>
      <c r="K192" s="364">
        <v>1716</v>
      </c>
      <c r="L192" s="364">
        <v>1.0476190476190477</v>
      </c>
      <c r="M192" s="364">
        <v>78</v>
      </c>
      <c r="N192" s="364">
        <v>27</v>
      </c>
      <c r="O192" s="364">
        <v>2106</v>
      </c>
      <c r="P192" s="408">
        <v>1.2857142857142858</v>
      </c>
      <c r="Q192" s="365">
        <v>78</v>
      </c>
    </row>
    <row r="193" spans="1:17" ht="14.4" customHeight="1" x14ac:dyDescent="0.3">
      <c r="A193" s="360" t="s">
        <v>1524</v>
      </c>
      <c r="B193" s="361" t="s">
        <v>1421</v>
      </c>
      <c r="C193" s="361" t="s">
        <v>1406</v>
      </c>
      <c r="D193" s="361" t="s">
        <v>1455</v>
      </c>
      <c r="E193" s="361" t="s">
        <v>1456</v>
      </c>
      <c r="F193" s="364">
        <v>3</v>
      </c>
      <c r="G193" s="364">
        <v>867</v>
      </c>
      <c r="H193" s="364">
        <v>1</v>
      </c>
      <c r="I193" s="364">
        <v>289</v>
      </c>
      <c r="J193" s="364">
        <v>6</v>
      </c>
      <c r="K193" s="364">
        <v>1740</v>
      </c>
      <c r="L193" s="364">
        <v>2.0069204152249136</v>
      </c>
      <c r="M193" s="364">
        <v>290</v>
      </c>
      <c r="N193" s="364">
        <v>4</v>
      </c>
      <c r="O193" s="364">
        <v>1164</v>
      </c>
      <c r="P193" s="408">
        <v>1.3425605536332179</v>
      </c>
      <c r="Q193" s="365">
        <v>291</v>
      </c>
    </row>
    <row r="194" spans="1:17" ht="14.4" customHeight="1" x14ac:dyDescent="0.3">
      <c r="A194" s="360" t="s">
        <v>1524</v>
      </c>
      <c r="B194" s="361" t="s">
        <v>1421</v>
      </c>
      <c r="C194" s="361" t="s">
        <v>1406</v>
      </c>
      <c r="D194" s="361" t="s">
        <v>1525</v>
      </c>
      <c r="E194" s="361" t="s">
        <v>1526</v>
      </c>
      <c r="F194" s="364">
        <v>12</v>
      </c>
      <c r="G194" s="364">
        <v>3312</v>
      </c>
      <c r="H194" s="364">
        <v>1</v>
      </c>
      <c r="I194" s="364">
        <v>276</v>
      </c>
      <c r="J194" s="364">
        <v>9</v>
      </c>
      <c r="K194" s="364">
        <v>2502</v>
      </c>
      <c r="L194" s="364">
        <v>0.75543478260869568</v>
      </c>
      <c r="M194" s="364">
        <v>278</v>
      </c>
      <c r="N194" s="364">
        <v>16</v>
      </c>
      <c r="O194" s="364">
        <v>4480</v>
      </c>
      <c r="P194" s="408">
        <v>1.3526570048309179</v>
      </c>
      <c r="Q194" s="365">
        <v>280</v>
      </c>
    </row>
    <row r="195" spans="1:17" ht="14.4" customHeight="1" x14ac:dyDescent="0.3">
      <c r="A195" s="360" t="s">
        <v>1524</v>
      </c>
      <c r="B195" s="361" t="s">
        <v>1421</v>
      </c>
      <c r="C195" s="361" t="s">
        <v>1406</v>
      </c>
      <c r="D195" s="361" t="s">
        <v>1457</v>
      </c>
      <c r="E195" s="361" t="s">
        <v>1458</v>
      </c>
      <c r="F195" s="364"/>
      <c r="G195" s="364"/>
      <c r="H195" s="364"/>
      <c r="I195" s="364"/>
      <c r="J195" s="364"/>
      <c r="K195" s="364"/>
      <c r="L195" s="364"/>
      <c r="M195" s="364"/>
      <c r="N195" s="364">
        <v>2</v>
      </c>
      <c r="O195" s="364">
        <v>1224</v>
      </c>
      <c r="P195" s="408"/>
      <c r="Q195" s="365">
        <v>612</v>
      </c>
    </row>
    <row r="196" spans="1:17" ht="14.4" customHeight="1" x14ac:dyDescent="0.3">
      <c r="A196" s="360" t="s">
        <v>1524</v>
      </c>
      <c r="B196" s="361" t="s">
        <v>1421</v>
      </c>
      <c r="C196" s="361" t="s">
        <v>1406</v>
      </c>
      <c r="D196" s="361" t="s">
        <v>1459</v>
      </c>
      <c r="E196" s="361" t="s">
        <v>1460</v>
      </c>
      <c r="F196" s="364"/>
      <c r="G196" s="364"/>
      <c r="H196" s="364"/>
      <c r="I196" s="364"/>
      <c r="J196" s="364"/>
      <c r="K196" s="364"/>
      <c r="L196" s="364"/>
      <c r="M196" s="364"/>
      <c r="N196" s="364">
        <v>4</v>
      </c>
      <c r="O196" s="364">
        <v>2896</v>
      </c>
      <c r="P196" s="408"/>
      <c r="Q196" s="365">
        <v>724</v>
      </c>
    </row>
    <row r="197" spans="1:17" ht="14.4" customHeight="1" x14ac:dyDescent="0.3">
      <c r="A197" s="360" t="s">
        <v>1524</v>
      </c>
      <c r="B197" s="361" t="s">
        <v>1421</v>
      </c>
      <c r="C197" s="361" t="s">
        <v>1406</v>
      </c>
      <c r="D197" s="361" t="s">
        <v>1461</v>
      </c>
      <c r="E197" s="361" t="s">
        <v>1462</v>
      </c>
      <c r="F197" s="364"/>
      <c r="G197" s="364"/>
      <c r="H197" s="364"/>
      <c r="I197" s="364"/>
      <c r="J197" s="364">
        <v>1</v>
      </c>
      <c r="K197" s="364">
        <v>582</v>
      </c>
      <c r="L197" s="364"/>
      <c r="M197" s="364">
        <v>582</v>
      </c>
      <c r="N197" s="364"/>
      <c r="O197" s="364"/>
      <c r="P197" s="408"/>
      <c r="Q197" s="365"/>
    </row>
    <row r="198" spans="1:17" ht="14.4" customHeight="1" x14ac:dyDescent="0.3">
      <c r="A198" s="360" t="s">
        <v>1524</v>
      </c>
      <c r="B198" s="361" t="s">
        <v>1421</v>
      </c>
      <c r="C198" s="361" t="s">
        <v>1406</v>
      </c>
      <c r="D198" s="361" t="s">
        <v>1463</v>
      </c>
      <c r="E198" s="361" t="s">
        <v>1464</v>
      </c>
      <c r="F198" s="364"/>
      <c r="G198" s="364"/>
      <c r="H198" s="364"/>
      <c r="I198" s="364"/>
      <c r="J198" s="364"/>
      <c r="K198" s="364"/>
      <c r="L198" s="364"/>
      <c r="M198" s="364"/>
      <c r="N198" s="364">
        <v>1</v>
      </c>
      <c r="O198" s="364">
        <v>1020</v>
      </c>
      <c r="P198" s="408"/>
      <c r="Q198" s="365">
        <v>1020</v>
      </c>
    </row>
    <row r="199" spans="1:17" ht="14.4" customHeight="1" x14ac:dyDescent="0.3">
      <c r="A199" s="360" t="s">
        <v>1524</v>
      </c>
      <c r="B199" s="361" t="s">
        <v>1421</v>
      </c>
      <c r="C199" s="361" t="s">
        <v>1406</v>
      </c>
      <c r="D199" s="361" t="s">
        <v>1467</v>
      </c>
      <c r="E199" s="361" t="s">
        <v>1468</v>
      </c>
      <c r="F199" s="364">
        <v>2</v>
      </c>
      <c r="G199" s="364">
        <v>2368</v>
      </c>
      <c r="H199" s="364">
        <v>1</v>
      </c>
      <c r="I199" s="364">
        <v>1184</v>
      </c>
      <c r="J199" s="364">
        <v>9</v>
      </c>
      <c r="K199" s="364">
        <v>10674</v>
      </c>
      <c r="L199" s="364">
        <v>4.5076013513513518</v>
      </c>
      <c r="M199" s="364">
        <v>1186</v>
      </c>
      <c r="N199" s="364">
        <v>8</v>
      </c>
      <c r="O199" s="364">
        <v>9512</v>
      </c>
      <c r="P199" s="408">
        <v>4.0168918918918921</v>
      </c>
      <c r="Q199" s="365">
        <v>1189</v>
      </c>
    </row>
    <row r="200" spans="1:17" ht="14.4" customHeight="1" x14ac:dyDescent="0.3">
      <c r="A200" s="360" t="s">
        <v>1524</v>
      </c>
      <c r="B200" s="361" t="s">
        <v>1421</v>
      </c>
      <c r="C200" s="361" t="s">
        <v>1406</v>
      </c>
      <c r="D200" s="361" t="s">
        <v>1469</v>
      </c>
      <c r="E200" s="361" t="s">
        <v>1470</v>
      </c>
      <c r="F200" s="364">
        <v>12</v>
      </c>
      <c r="G200" s="364">
        <v>1896</v>
      </c>
      <c r="H200" s="364">
        <v>1</v>
      </c>
      <c r="I200" s="364">
        <v>158</v>
      </c>
      <c r="J200" s="364">
        <v>19</v>
      </c>
      <c r="K200" s="364">
        <v>3002</v>
      </c>
      <c r="L200" s="364">
        <v>1.5833333333333333</v>
      </c>
      <c r="M200" s="364">
        <v>158</v>
      </c>
      <c r="N200" s="364">
        <v>21</v>
      </c>
      <c r="O200" s="364">
        <v>3339</v>
      </c>
      <c r="P200" s="408">
        <v>1.7610759493670887</v>
      </c>
      <c r="Q200" s="365">
        <v>159</v>
      </c>
    </row>
    <row r="201" spans="1:17" ht="14.4" customHeight="1" x14ac:dyDescent="0.3">
      <c r="A201" s="360" t="s">
        <v>1524</v>
      </c>
      <c r="B201" s="361" t="s">
        <v>1421</v>
      </c>
      <c r="C201" s="361" t="s">
        <v>1406</v>
      </c>
      <c r="D201" s="361" t="s">
        <v>1471</v>
      </c>
      <c r="E201" s="361" t="s">
        <v>1472</v>
      </c>
      <c r="F201" s="364">
        <v>1</v>
      </c>
      <c r="G201" s="364">
        <v>316</v>
      </c>
      <c r="H201" s="364">
        <v>1</v>
      </c>
      <c r="I201" s="364">
        <v>316</v>
      </c>
      <c r="J201" s="364">
        <v>1</v>
      </c>
      <c r="K201" s="364">
        <v>318</v>
      </c>
      <c r="L201" s="364">
        <v>1.0063291139240507</v>
      </c>
      <c r="M201" s="364">
        <v>318</v>
      </c>
      <c r="N201" s="364">
        <v>2</v>
      </c>
      <c r="O201" s="364">
        <v>638</v>
      </c>
      <c r="P201" s="408">
        <v>2.018987341772152</v>
      </c>
      <c r="Q201" s="365">
        <v>319</v>
      </c>
    </row>
    <row r="202" spans="1:17" ht="14.4" customHeight="1" x14ac:dyDescent="0.3">
      <c r="A202" s="360" t="s">
        <v>1524</v>
      </c>
      <c r="B202" s="361" t="s">
        <v>1421</v>
      </c>
      <c r="C202" s="361" t="s">
        <v>1406</v>
      </c>
      <c r="D202" s="361" t="s">
        <v>1477</v>
      </c>
      <c r="E202" s="361" t="s">
        <v>1478</v>
      </c>
      <c r="F202" s="364">
        <v>1759</v>
      </c>
      <c r="G202" s="364">
        <v>854874</v>
      </c>
      <c r="H202" s="364">
        <v>1</v>
      </c>
      <c r="I202" s="364">
        <v>486</v>
      </c>
      <c r="J202" s="364">
        <v>1724</v>
      </c>
      <c r="K202" s="364">
        <v>837864</v>
      </c>
      <c r="L202" s="364">
        <v>0.98010233086981235</v>
      </c>
      <c r="M202" s="364">
        <v>486</v>
      </c>
      <c r="N202" s="364">
        <v>1873</v>
      </c>
      <c r="O202" s="364">
        <v>910278</v>
      </c>
      <c r="P202" s="408">
        <v>1.0648095508811826</v>
      </c>
      <c r="Q202" s="365">
        <v>486</v>
      </c>
    </row>
    <row r="203" spans="1:17" ht="14.4" customHeight="1" x14ac:dyDescent="0.3">
      <c r="A203" s="360" t="s">
        <v>1524</v>
      </c>
      <c r="B203" s="361" t="s">
        <v>1421</v>
      </c>
      <c r="C203" s="361" t="s">
        <v>1406</v>
      </c>
      <c r="D203" s="361" t="s">
        <v>1481</v>
      </c>
      <c r="E203" s="361" t="s">
        <v>1482</v>
      </c>
      <c r="F203" s="364">
        <v>1</v>
      </c>
      <c r="G203" s="364">
        <v>71</v>
      </c>
      <c r="H203" s="364">
        <v>1</v>
      </c>
      <c r="I203" s="364">
        <v>71</v>
      </c>
      <c r="J203" s="364"/>
      <c r="K203" s="364"/>
      <c r="L203" s="364"/>
      <c r="M203" s="364"/>
      <c r="N203" s="364"/>
      <c r="O203" s="364"/>
      <c r="P203" s="408"/>
      <c r="Q203" s="365"/>
    </row>
    <row r="204" spans="1:17" ht="14.4" customHeight="1" x14ac:dyDescent="0.3">
      <c r="A204" s="360" t="s">
        <v>1524</v>
      </c>
      <c r="B204" s="361" t="s">
        <v>1421</v>
      </c>
      <c r="C204" s="361" t="s">
        <v>1406</v>
      </c>
      <c r="D204" s="361" t="s">
        <v>1483</v>
      </c>
      <c r="E204" s="361" t="s">
        <v>1484</v>
      </c>
      <c r="F204" s="364">
        <v>1930</v>
      </c>
      <c r="G204" s="364">
        <v>30880</v>
      </c>
      <c r="H204" s="364">
        <v>1</v>
      </c>
      <c r="I204" s="364">
        <v>16</v>
      </c>
      <c r="J204" s="364">
        <v>1896</v>
      </c>
      <c r="K204" s="364">
        <v>30336</v>
      </c>
      <c r="L204" s="364">
        <v>0.98238341968911913</v>
      </c>
      <c r="M204" s="364">
        <v>16</v>
      </c>
      <c r="N204" s="364">
        <v>2040</v>
      </c>
      <c r="O204" s="364">
        <v>32640</v>
      </c>
      <c r="P204" s="408">
        <v>1.0569948186528497</v>
      </c>
      <c r="Q204" s="365">
        <v>16</v>
      </c>
    </row>
    <row r="205" spans="1:17" ht="14.4" customHeight="1" x14ac:dyDescent="0.3">
      <c r="A205" s="360" t="s">
        <v>1527</v>
      </c>
      <c r="B205" s="361" t="s">
        <v>1421</v>
      </c>
      <c r="C205" s="361" t="s">
        <v>1406</v>
      </c>
      <c r="D205" s="361" t="s">
        <v>1427</v>
      </c>
      <c r="E205" s="361" t="s">
        <v>1428</v>
      </c>
      <c r="F205" s="364">
        <v>42</v>
      </c>
      <c r="G205" s="364">
        <v>10878</v>
      </c>
      <c r="H205" s="364">
        <v>1</v>
      </c>
      <c r="I205" s="364">
        <v>259</v>
      </c>
      <c r="J205" s="364">
        <v>58</v>
      </c>
      <c r="K205" s="364">
        <v>15138</v>
      </c>
      <c r="L205" s="364">
        <v>1.3916161059018202</v>
      </c>
      <c r="M205" s="364">
        <v>261</v>
      </c>
      <c r="N205" s="364">
        <v>93</v>
      </c>
      <c r="O205" s="364">
        <v>24366</v>
      </c>
      <c r="P205" s="408">
        <v>2.2399338113623828</v>
      </c>
      <c r="Q205" s="365">
        <v>262</v>
      </c>
    </row>
    <row r="206" spans="1:17" ht="14.4" customHeight="1" x14ac:dyDescent="0.3">
      <c r="A206" s="360" t="s">
        <v>1527</v>
      </c>
      <c r="B206" s="361" t="s">
        <v>1421</v>
      </c>
      <c r="C206" s="361" t="s">
        <v>1406</v>
      </c>
      <c r="D206" s="361" t="s">
        <v>1429</v>
      </c>
      <c r="E206" s="361" t="s">
        <v>1430</v>
      </c>
      <c r="F206" s="364">
        <v>79</v>
      </c>
      <c r="G206" s="364">
        <v>12561</v>
      </c>
      <c r="H206" s="364">
        <v>1</v>
      </c>
      <c r="I206" s="364">
        <v>159</v>
      </c>
      <c r="J206" s="364">
        <v>117</v>
      </c>
      <c r="K206" s="364">
        <v>18603</v>
      </c>
      <c r="L206" s="364">
        <v>1.481012658227848</v>
      </c>
      <c r="M206" s="364">
        <v>159</v>
      </c>
      <c r="N206" s="364">
        <v>122</v>
      </c>
      <c r="O206" s="364">
        <v>19520</v>
      </c>
      <c r="P206" s="408">
        <v>1.5540163999681553</v>
      </c>
      <c r="Q206" s="365">
        <v>160</v>
      </c>
    </row>
    <row r="207" spans="1:17" ht="14.4" customHeight="1" x14ac:dyDescent="0.3">
      <c r="A207" s="360" t="s">
        <v>1527</v>
      </c>
      <c r="B207" s="361" t="s">
        <v>1421</v>
      </c>
      <c r="C207" s="361" t="s">
        <v>1406</v>
      </c>
      <c r="D207" s="361" t="s">
        <v>1431</v>
      </c>
      <c r="E207" s="361" t="s">
        <v>1432</v>
      </c>
      <c r="F207" s="364">
        <v>31</v>
      </c>
      <c r="G207" s="364">
        <v>4433</v>
      </c>
      <c r="H207" s="364">
        <v>1</v>
      </c>
      <c r="I207" s="364">
        <v>143</v>
      </c>
      <c r="J207" s="364">
        <v>16</v>
      </c>
      <c r="K207" s="364">
        <v>2288</v>
      </c>
      <c r="L207" s="364">
        <v>0.5161290322580645</v>
      </c>
      <c r="M207" s="364">
        <v>143</v>
      </c>
      <c r="N207" s="364">
        <v>26</v>
      </c>
      <c r="O207" s="364">
        <v>3744</v>
      </c>
      <c r="P207" s="408">
        <v>0.84457478005865105</v>
      </c>
      <c r="Q207" s="365">
        <v>144</v>
      </c>
    </row>
    <row r="208" spans="1:17" ht="14.4" customHeight="1" x14ac:dyDescent="0.3">
      <c r="A208" s="360" t="s">
        <v>1527</v>
      </c>
      <c r="B208" s="361" t="s">
        <v>1421</v>
      </c>
      <c r="C208" s="361" t="s">
        <v>1406</v>
      </c>
      <c r="D208" s="361" t="s">
        <v>1433</v>
      </c>
      <c r="E208" s="361" t="s">
        <v>1434</v>
      </c>
      <c r="F208" s="364">
        <v>168</v>
      </c>
      <c r="G208" s="364">
        <v>11760</v>
      </c>
      <c r="H208" s="364">
        <v>1</v>
      </c>
      <c r="I208" s="364">
        <v>70</v>
      </c>
      <c r="J208" s="364">
        <v>218</v>
      </c>
      <c r="K208" s="364">
        <v>15260</v>
      </c>
      <c r="L208" s="364">
        <v>1.2976190476190477</v>
      </c>
      <c r="M208" s="364">
        <v>70</v>
      </c>
      <c r="N208" s="364">
        <v>212</v>
      </c>
      <c r="O208" s="364">
        <v>14840</v>
      </c>
      <c r="P208" s="408">
        <v>1.2619047619047619</v>
      </c>
      <c r="Q208" s="365">
        <v>70</v>
      </c>
    </row>
    <row r="209" spans="1:17" ht="14.4" customHeight="1" x14ac:dyDescent="0.3">
      <c r="A209" s="360" t="s">
        <v>1527</v>
      </c>
      <c r="B209" s="361" t="s">
        <v>1421</v>
      </c>
      <c r="C209" s="361" t="s">
        <v>1406</v>
      </c>
      <c r="D209" s="361" t="s">
        <v>1435</v>
      </c>
      <c r="E209" s="361" t="s">
        <v>1434</v>
      </c>
      <c r="F209" s="364">
        <v>120</v>
      </c>
      <c r="G209" s="364">
        <v>24240</v>
      </c>
      <c r="H209" s="364">
        <v>1</v>
      </c>
      <c r="I209" s="364">
        <v>202</v>
      </c>
      <c r="J209" s="364">
        <v>141</v>
      </c>
      <c r="K209" s="364">
        <v>28482</v>
      </c>
      <c r="L209" s="364">
        <v>1.175</v>
      </c>
      <c r="M209" s="364">
        <v>202</v>
      </c>
      <c r="N209" s="364">
        <v>152</v>
      </c>
      <c r="O209" s="364">
        <v>30856</v>
      </c>
      <c r="P209" s="408">
        <v>1.272937293729373</v>
      </c>
      <c r="Q209" s="365">
        <v>203</v>
      </c>
    </row>
    <row r="210" spans="1:17" ht="14.4" customHeight="1" x14ac:dyDescent="0.3">
      <c r="A210" s="360" t="s">
        <v>1527</v>
      </c>
      <c r="B210" s="361" t="s">
        <v>1421</v>
      </c>
      <c r="C210" s="361" t="s">
        <v>1406</v>
      </c>
      <c r="D210" s="361" t="s">
        <v>1437</v>
      </c>
      <c r="E210" s="361" t="s">
        <v>1438</v>
      </c>
      <c r="F210" s="364">
        <v>266</v>
      </c>
      <c r="G210" s="364">
        <v>77406</v>
      </c>
      <c r="H210" s="364">
        <v>1</v>
      </c>
      <c r="I210" s="364">
        <v>291</v>
      </c>
      <c r="J210" s="364">
        <v>175</v>
      </c>
      <c r="K210" s="364">
        <v>50925</v>
      </c>
      <c r="L210" s="364">
        <v>0.65789473684210531</v>
      </c>
      <c r="M210" s="364">
        <v>291</v>
      </c>
      <c r="N210" s="364">
        <v>164</v>
      </c>
      <c r="O210" s="364">
        <v>47888</v>
      </c>
      <c r="P210" s="408">
        <v>0.61866005219233655</v>
      </c>
      <c r="Q210" s="365">
        <v>292</v>
      </c>
    </row>
    <row r="211" spans="1:17" ht="14.4" customHeight="1" x14ac:dyDescent="0.3">
      <c r="A211" s="360" t="s">
        <v>1527</v>
      </c>
      <c r="B211" s="361" t="s">
        <v>1421</v>
      </c>
      <c r="C211" s="361" t="s">
        <v>1406</v>
      </c>
      <c r="D211" s="361" t="s">
        <v>1439</v>
      </c>
      <c r="E211" s="361" t="s">
        <v>1440</v>
      </c>
      <c r="F211" s="364">
        <v>7</v>
      </c>
      <c r="G211" s="364">
        <v>1491</v>
      </c>
      <c r="H211" s="364">
        <v>1</v>
      </c>
      <c r="I211" s="364">
        <v>213</v>
      </c>
      <c r="J211" s="364">
        <v>8</v>
      </c>
      <c r="K211" s="364">
        <v>1720</v>
      </c>
      <c r="L211" s="364">
        <v>1.1535881958417169</v>
      </c>
      <c r="M211" s="364">
        <v>215</v>
      </c>
      <c r="N211" s="364">
        <v>7</v>
      </c>
      <c r="O211" s="364">
        <v>1512</v>
      </c>
      <c r="P211" s="408">
        <v>1.0140845070422535</v>
      </c>
      <c r="Q211" s="365">
        <v>216</v>
      </c>
    </row>
    <row r="212" spans="1:17" ht="14.4" customHeight="1" x14ac:dyDescent="0.3">
      <c r="A212" s="360" t="s">
        <v>1527</v>
      </c>
      <c r="B212" s="361" t="s">
        <v>1421</v>
      </c>
      <c r="C212" s="361" t="s">
        <v>1406</v>
      </c>
      <c r="D212" s="361" t="s">
        <v>1441</v>
      </c>
      <c r="E212" s="361" t="s">
        <v>1442</v>
      </c>
      <c r="F212" s="364">
        <v>57</v>
      </c>
      <c r="G212" s="364">
        <v>6099</v>
      </c>
      <c r="H212" s="364">
        <v>1</v>
      </c>
      <c r="I212" s="364">
        <v>107</v>
      </c>
      <c r="J212" s="364">
        <v>42</v>
      </c>
      <c r="K212" s="364">
        <v>4494</v>
      </c>
      <c r="L212" s="364">
        <v>0.73684210526315785</v>
      </c>
      <c r="M212" s="364">
        <v>107</v>
      </c>
      <c r="N212" s="364">
        <v>57</v>
      </c>
      <c r="O212" s="364">
        <v>6156</v>
      </c>
      <c r="P212" s="408">
        <v>1.0093457943925233</v>
      </c>
      <c r="Q212" s="365">
        <v>108</v>
      </c>
    </row>
    <row r="213" spans="1:17" ht="14.4" customHeight="1" x14ac:dyDescent="0.3">
      <c r="A213" s="360" t="s">
        <v>1527</v>
      </c>
      <c r="B213" s="361" t="s">
        <v>1421</v>
      </c>
      <c r="C213" s="361" t="s">
        <v>1406</v>
      </c>
      <c r="D213" s="361" t="s">
        <v>1443</v>
      </c>
      <c r="E213" s="361" t="s">
        <v>1444</v>
      </c>
      <c r="F213" s="364">
        <v>9</v>
      </c>
      <c r="G213" s="364">
        <v>828</v>
      </c>
      <c r="H213" s="364">
        <v>1</v>
      </c>
      <c r="I213" s="364">
        <v>92</v>
      </c>
      <c r="J213" s="364">
        <v>9</v>
      </c>
      <c r="K213" s="364">
        <v>828</v>
      </c>
      <c r="L213" s="364">
        <v>1</v>
      </c>
      <c r="M213" s="364">
        <v>92</v>
      </c>
      <c r="N213" s="364">
        <v>21</v>
      </c>
      <c r="O213" s="364">
        <v>1953</v>
      </c>
      <c r="P213" s="408">
        <v>2.3586956521739131</v>
      </c>
      <c r="Q213" s="365">
        <v>93</v>
      </c>
    </row>
    <row r="214" spans="1:17" ht="14.4" customHeight="1" x14ac:dyDescent="0.3">
      <c r="A214" s="360" t="s">
        <v>1527</v>
      </c>
      <c r="B214" s="361" t="s">
        <v>1421</v>
      </c>
      <c r="C214" s="361" t="s">
        <v>1406</v>
      </c>
      <c r="D214" s="361" t="s">
        <v>1445</v>
      </c>
      <c r="E214" s="361" t="s">
        <v>1446</v>
      </c>
      <c r="F214" s="364">
        <v>3</v>
      </c>
      <c r="G214" s="364">
        <v>651</v>
      </c>
      <c r="H214" s="364">
        <v>1</v>
      </c>
      <c r="I214" s="364">
        <v>217</v>
      </c>
      <c r="J214" s="364">
        <v>3</v>
      </c>
      <c r="K214" s="364">
        <v>657</v>
      </c>
      <c r="L214" s="364">
        <v>1.0092165898617511</v>
      </c>
      <c r="M214" s="364">
        <v>219</v>
      </c>
      <c r="N214" s="364">
        <v>5</v>
      </c>
      <c r="O214" s="364">
        <v>1100</v>
      </c>
      <c r="P214" s="408">
        <v>1.6897081413210446</v>
      </c>
      <c r="Q214" s="365">
        <v>220</v>
      </c>
    </row>
    <row r="215" spans="1:17" ht="14.4" customHeight="1" x14ac:dyDescent="0.3">
      <c r="A215" s="360" t="s">
        <v>1527</v>
      </c>
      <c r="B215" s="361" t="s">
        <v>1421</v>
      </c>
      <c r="C215" s="361" t="s">
        <v>1406</v>
      </c>
      <c r="D215" s="361" t="s">
        <v>1447</v>
      </c>
      <c r="E215" s="361" t="s">
        <v>1448</v>
      </c>
      <c r="F215" s="364">
        <v>63</v>
      </c>
      <c r="G215" s="364">
        <v>18963</v>
      </c>
      <c r="H215" s="364">
        <v>1</v>
      </c>
      <c r="I215" s="364">
        <v>301</v>
      </c>
      <c r="J215" s="364">
        <v>73</v>
      </c>
      <c r="K215" s="364">
        <v>22046</v>
      </c>
      <c r="L215" s="364">
        <v>1.162579760586405</v>
      </c>
      <c r="M215" s="364">
        <v>302</v>
      </c>
      <c r="N215" s="364">
        <v>95</v>
      </c>
      <c r="O215" s="364">
        <v>28785</v>
      </c>
      <c r="P215" s="408">
        <v>1.5179560196171491</v>
      </c>
      <c r="Q215" s="365">
        <v>303</v>
      </c>
    </row>
    <row r="216" spans="1:17" ht="14.4" customHeight="1" x14ac:dyDescent="0.3">
      <c r="A216" s="360" t="s">
        <v>1527</v>
      </c>
      <c r="B216" s="361" t="s">
        <v>1421</v>
      </c>
      <c r="C216" s="361" t="s">
        <v>1406</v>
      </c>
      <c r="D216" s="361" t="s">
        <v>1449</v>
      </c>
      <c r="E216" s="361" t="s">
        <v>1450</v>
      </c>
      <c r="F216" s="364">
        <v>135</v>
      </c>
      <c r="G216" s="364">
        <v>17955</v>
      </c>
      <c r="H216" s="364">
        <v>1</v>
      </c>
      <c r="I216" s="364">
        <v>133</v>
      </c>
      <c r="J216" s="364">
        <v>151</v>
      </c>
      <c r="K216" s="364">
        <v>20083</v>
      </c>
      <c r="L216" s="364">
        <v>1.1185185185185185</v>
      </c>
      <c r="M216" s="364">
        <v>133</v>
      </c>
      <c r="N216" s="364">
        <v>170</v>
      </c>
      <c r="O216" s="364">
        <v>22780</v>
      </c>
      <c r="P216" s="408">
        <v>1.2687273739905318</v>
      </c>
      <c r="Q216" s="365">
        <v>134</v>
      </c>
    </row>
    <row r="217" spans="1:17" ht="14.4" customHeight="1" x14ac:dyDescent="0.3">
      <c r="A217" s="360" t="s">
        <v>1527</v>
      </c>
      <c r="B217" s="361" t="s">
        <v>1421</v>
      </c>
      <c r="C217" s="361" t="s">
        <v>1406</v>
      </c>
      <c r="D217" s="361" t="s">
        <v>1451</v>
      </c>
      <c r="E217" s="361" t="s">
        <v>1450</v>
      </c>
      <c r="F217" s="364">
        <v>3</v>
      </c>
      <c r="G217" s="364">
        <v>522</v>
      </c>
      <c r="H217" s="364">
        <v>1</v>
      </c>
      <c r="I217" s="364">
        <v>174</v>
      </c>
      <c r="J217" s="364">
        <v>2</v>
      </c>
      <c r="K217" s="364">
        <v>348</v>
      </c>
      <c r="L217" s="364">
        <v>0.66666666666666663</v>
      </c>
      <c r="M217" s="364">
        <v>174</v>
      </c>
      <c r="N217" s="364">
        <v>5</v>
      </c>
      <c r="O217" s="364">
        <v>875</v>
      </c>
      <c r="P217" s="408">
        <v>1.6762452107279693</v>
      </c>
      <c r="Q217" s="365">
        <v>175</v>
      </c>
    </row>
    <row r="218" spans="1:17" ht="14.4" customHeight="1" x14ac:dyDescent="0.3">
      <c r="A218" s="360" t="s">
        <v>1527</v>
      </c>
      <c r="B218" s="361" t="s">
        <v>1421</v>
      </c>
      <c r="C218" s="361" t="s">
        <v>1406</v>
      </c>
      <c r="D218" s="361" t="s">
        <v>1452</v>
      </c>
      <c r="E218" s="361" t="s">
        <v>1453</v>
      </c>
      <c r="F218" s="364">
        <v>63</v>
      </c>
      <c r="G218" s="364">
        <v>8820</v>
      </c>
      <c r="H218" s="364">
        <v>1</v>
      </c>
      <c r="I218" s="364">
        <v>140</v>
      </c>
      <c r="J218" s="364">
        <v>73</v>
      </c>
      <c r="K218" s="364">
        <v>10220</v>
      </c>
      <c r="L218" s="364">
        <v>1.1587301587301588</v>
      </c>
      <c r="M218" s="364">
        <v>140</v>
      </c>
      <c r="N218" s="364">
        <v>94</v>
      </c>
      <c r="O218" s="364">
        <v>13254</v>
      </c>
      <c r="P218" s="408">
        <v>1.5027210884353741</v>
      </c>
      <c r="Q218" s="365">
        <v>141</v>
      </c>
    </row>
    <row r="219" spans="1:17" ht="14.4" customHeight="1" x14ac:dyDescent="0.3">
      <c r="A219" s="360" t="s">
        <v>1527</v>
      </c>
      <c r="B219" s="361" t="s">
        <v>1421</v>
      </c>
      <c r="C219" s="361" t="s">
        <v>1406</v>
      </c>
      <c r="D219" s="361" t="s">
        <v>1454</v>
      </c>
      <c r="E219" s="361" t="s">
        <v>1453</v>
      </c>
      <c r="F219" s="364">
        <v>135</v>
      </c>
      <c r="G219" s="364">
        <v>10530</v>
      </c>
      <c r="H219" s="364">
        <v>1</v>
      </c>
      <c r="I219" s="364">
        <v>78</v>
      </c>
      <c r="J219" s="364">
        <v>151</v>
      </c>
      <c r="K219" s="364">
        <v>11778</v>
      </c>
      <c r="L219" s="364">
        <v>1.1185185185185185</v>
      </c>
      <c r="M219" s="364">
        <v>78</v>
      </c>
      <c r="N219" s="364">
        <v>168</v>
      </c>
      <c r="O219" s="364">
        <v>13104</v>
      </c>
      <c r="P219" s="408">
        <v>1.2444444444444445</v>
      </c>
      <c r="Q219" s="365">
        <v>78</v>
      </c>
    </row>
    <row r="220" spans="1:17" ht="14.4" customHeight="1" x14ac:dyDescent="0.3">
      <c r="A220" s="360" t="s">
        <v>1527</v>
      </c>
      <c r="B220" s="361" t="s">
        <v>1421</v>
      </c>
      <c r="C220" s="361" t="s">
        <v>1406</v>
      </c>
      <c r="D220" s="361" t="s">
        <v>1455</v>
      </c>
      <c r="E220" s="361" t="s">
        <v>1456</v>
      </c>
      <c r="F220" s="364">
        <v>2</v>
      </c>
      <c r="G220" s="364">
        <v>578</v>
      </c>
      <c r="H220" s="364">
        <v>1</v>
      </c>
      <c r="I220" s="364">
        <v>289</v>
      </c>
      <c r="J220" s="364">
        <v>1</v>
      </c>
      <c r="K220" s="364">
        <v>290</v>
      </c>
      <c r="L220" s="364">
        <v>0.5017301038062284</v>
      </c>
      <c r="M220" s="364">
        <v>290</v>
      </c>
      <c r="N220" s="364">
        <v>3</v>
      </c>
      <c r="O220" s="364">
        <v>873</v>
      </c>
      <c r="P220" s="408">
        <v>1.5103806228373702</v>
      </c>
      <c r="Q220" s="365">
        <v>291</v>
      </c>
    </row>
    <row r="221" spans="1:17" ht="14.4" customHeight="1" x14ac:dyDescent="0.3">
      <c r="A221" s="360" t="s">
        <v>1527</v>
      </c>
      <c r="B221" s="361" t="s">
        <v>1421</v>
      </c>
      <c r="C221" s="361" t="s">
        <v>1406</v>
      </c>
      <c r="D221" s="361" t="s">
        <v>1457</v>
      </c>
      <c r="E221" s="361" t="s">
        <v>1458</v>
      </c>
      <c r="F221" s="364">
        <v>1</v>
      </c>
      <c r="G221" s="364">
        <v>607</v>
      </c>
      <c r="H221" s="364">
        <v>1</v>
      </c>
      <c r="I221" s="364">
        <v>607</v>
      </c>
      <c r="J221" s="364">
        <v>1</v>
      </c>
      <c r="K221" s="364">
        <v>609</v>
      </c>
      <c r="L221" s="364">
        <v>1.0032948929159802</v>
      </c>
      <c r="M221" s="364">
        <v>609</v>
      </c>
      <c r="N221" s="364">
        <v>2</v>
      </c>
      <c r="O221" s="364">
        <v>1224</v>
      </c>
      <c r="P221" s="408">
        <v>2.0164744645799013</v>
      </c>
      <c r="Q221" s="365">
        <v>612</v>
      </c>
    </row>
    <row r="222" spans="1:17" ht="14.4" customHeight="1" x14ac:dyDescent="0.3">
      <c r="A222" s="360" t="s">
        <v>1527</v>
      </c>
      <c r="B222" s="361" t="s">
        <v>1421</v>
      </c>
      <c r="C222" s="361" t="s">
        <v>1406</v>
      </c>
      <c r="D222" s="361" t="s">
        <v>1463</v>
      </c>
      <c r="E222" s="361" t="s">
        <v>1464</v>
      </c>
      <c r="F222" s="364">
        <v>1</v>
      </c>
      <c r="G222" s="364">
        <v>1011</v>
      </c>
      <c r="H222" s="364">
        <v>1</v>
      </c>
      <c r="I222" s="364">
        <v>1011</v>
      </c>
      <c r="J222" s="364"/>
      <c r="K222" s="364"/>
      <c r="L222" s="364"/>
      <c r="M222" s="364"/>
      <c r="N222" s="364"/>
      <c r="O222" s="364"/>
      <c r="P222" s="408"/>
      <c r="Q222" s="365"/>
    </row>
    <row r="223" spans="1:17" ht="14.4" customHeight="1" x14ac:dyDescent="0.3">
      <c r="A223" s="360" t="s">
        <v>1527</v>
      </c>
      <c r="B223" s="361" t="s">
        <v>1421</v>
      </c>
      <c r="C223" s="361" t="s">
        <v>1406</v>
      </c>
      <c r="D223" s="361" t="s">
        <v>1467</v>
      </c>
      <c r="E223" s="361" t="s">
        <v>1468</v>
      </c>
      <c r="F223" s="364">
        <v>4</v>
      </c>
      <c r="G223" s="364">
        <v>4736</v>
      </c>
      <c r="H223" s="364">
        <v>1</v>
      </c>
      <c r="I223" s="364">
        <v>1184</v>
      </c>
      <c r="J223" s="364">
        <v>3</v>
      </c>
      <c r="K223" s="364">
        <v>3558</v>
      </c>
      <c r="L223" s="364">
        <v>0.75126689189189189</v>
      </c>
      <c r="M223" s="364">
        <v>1186</v>
      </c>
      <c r="N223" s="364">
        <v>7</v>
      </c>
      <c r="O223" s="364">
        <v>8323</v>
      </c>
      <c r="P223" s="408">
        <v>1.7573902027027026</v>
      </c>
      <c r="Q223" s="365">
        <v>1189</v>
      </c>
    </row>
    <row r="224" spans="1:17" ht="14.4" customHeight="1" x14ac:dyDescent="0.3">
      <c r="A224" s="360" t="s">
        <v>1527</v>
      </c>
      <c r="B224" s="361" t="s">
        <v>1421</v>
      </c>
      <c r="C224" s="361" t="s">
        <v>1406</v>
      </c>
      <c r="D224" s="361" t="s">
        <v>1469</v>
      </c>
      <c r="E224" s="361" t="s">
        <v>1470</v>
      </c>
      <c r="F224" s="364">
        <v>15</v>
      </c>
      <c r="G224" s="364">
        <v>2370</v>
      </c>
      <c r="H224" s="364">
        <v>1</v>
      </c>
      <c r="I224" s="364">
        <v>158</v>
      </c>
      <c r="J224" s="364">
        <v>6</v>
      </c>
      <c r="K224" s="364">
        <v>948</v>
      </c>
      <c r="L224" s="364">
        <v>0.4</v>
      </c>
      <c r="M224" s="364">
        <v>158</v>
      </c>
      <c r="N224" s="364">
        <v>12</v>
      </c>
      <c r="O224" s="364">
        <v>1908</v>
      </c>
      <c r="P224" s="408">
        <v>0.80506329113924047</v>
      </c>
      <c r="Q224" s="365">
        <v>159</v>
      </c>
    </row>
    <row r="225" spans="1:17" ht="14.4" customHeight="1" x14ac:dyDescent="0.3">
      <c r="A225" s="360" t="s">
        <v>1527</v>
      </c>
      <c r="B225" s="361" t="s">
        <v>1421</v>
      </c>
      <c r="C225" s="361" t="s">
        <v>1406</v>
      </c>
      <c r="D225" s="361" t="s">
        <v>1471</v>
      </c>
      <c r="E225" s="361" t="s">
        <v>1472</v>
      </c>
      <c r="F225" s="364">
        <v>7</v>
      </c>
      <c r="G225" s="364">
        <v>2212</v>
      </c>
      <c r="H225" s="364">
        <v>1</v>
      </c>
      <c r="I225" s="364">
        <v>316</v>
      </c>
      <c r="J225" s="364">
        <v>4</v>
      </c>
      <c r="K225" s="364">
        <v>1272</v>
      </c>
      <c r="L225" s="364">
        <v>0.57504520795660041</v>
      </c>
      <c r="M225" s="364">
        <v>318</v>
      </c>
      <c r="N225" s="364">
        <v>2</v>
      </c>
      <c r="O225" s="364">
        <v>638</v>
      </c>
      <c r="P225" s="408">
        <v>0.2884267631103074</v>
      </c>
      <c r="Q225" s="365">
        <v>319</v>
      </c>
    </row>
    <row r="226" spans="1:17" ht="14.4" customHeight="1" x14ac:dyDescent="0.3">
      <c r="A226" s="360" t="s">
        <v>1527</v>
      </c>
      <c r="B226" s="361" t="s">
        <v>1421</v>
      </c>
      <c r="C226" s="361" t="s">
        <v>1406</v>
      </c>
      <c r="D226" s="361" t="s">
        <v>1475</v>
      </c>
      <c r="E226" s="361" t="s">
        <v>1476</v>
      </c>
      <c r="F226" s="364">
        <v>5</v>
      </c>
      <c r="G226" s="364">
        <v>1910</v>
      </c>
      <c r="H226" s="364">
        <v>1</v>
      </c>
      <c r="I226" s="364">
        <v>382</v>
      </c>
      <c r="J226" s="364">
        <v>7</v>
      </c>
      <c r="K226" s="364">
        <v>2674</v>
      </c>
      <c r="L226" s="364">
        <v>1.4</v>
      </c>
      <c r="M226" s="364">
        <v>382</v>
      </c>
      <c r="N226" s="364">
        <v>4</v>
      </c>
      <c r="O226" s="364">
        <v>1528</v>
      </c>
      <c r="P226" s="408">
        <v>0.8</v>
      </c>
      <c r="Q226" s="365">
        <v>382</v>
      </c>
    </row>
    <row r="227" spans="1:17" ht="14.4" customHeight="1" x14ac:dyDescent="0.3">
      <c r="A227" s="360" t="s">
        <v>1527</v>
      </c>
      <c r="B227" s="361" t="s">
        <v>1421</v>
      </c>
      <c r="C227" s="361" t="s">
        <v>1406</v>
      </c>
      <c r="D227" s="361" t="s">
        <v>1477</v>
      </c>
      <c r="E227" s="361" t="s">
        <v>1478</v>
      </c>
      <c r="F227" s="364">
        <v>5</v>
      </c>
      <c r="G227" s="364">
        <v>2430</v>
      </c>
      <c r="H227" s="364">
        <v>1</v>
      </c>
      <c r="I227" s="364">
        <v>486</v>
      </c>
      <c r="J227" s="364">
        <v>6</v>
      </c>
      <c r="K227" s="364">
        <v>2916</v>
      </c>
      <c r="L227" s="364">
        <v>1.2</v>
      </c>
      <c r="M227" s="364">
        <v>486</v>
      </c>
      <c r="N227" s="364">
        <v>4</v>
      </c>
      <c r="O227" s="364">
        <v>1944</v>
      </c>
      <c r="P227" s="408">
        <v>0.8</v>
      </c>
      <c r="Q227" s="365">
        <v>486</v>
      </c>
    </row>
    <row r="228" spans="1:17" ht="14.4" customHeight="1" x14ac:dyDescent="0.3">
      <c r="A228" s="360" t="s">
        <v>1527</v>
      </c>
      <c r="B228" s="361" t="s">
        <v>1421</v>
      </c>
      <c r="C228" s="361" t="s">
        <v>1406</v>
      </c>
      <c r="D228" s="361" t="s">
        <v>1483</v>
      </c>
      <c r="E228" s="361" t="s">
        <v>1484</v>
      </c>
      <c r="F228" s="364">
        <v>308</v>
      </c>
      <c r="G228" s="364">
        <v>4928</v>
      </c>
      <c r="H228" s="364">
        <v>1</v>
      </c>
      <c r="I228" s="364">
        <v>16</v>
      </c>
      <c r="J228" s="364">
        <v>328</v>
      </c>
      <c r="K228" s="364">
        <v>5248</v>
      </c>
      <c r="L228" s="364">
        <v>1.0649350649350648</v>
      </c>
      <c r="M228" s="364">
        <v>16</v>
      </c>
      <c r="N228" s="364">
        <v>376</v>
      </c>
      <c r="O228" s="364">
        <v>6016</v>
      </c>
      <c r="P228" s="408">
        <v>1.2207792207792207</v>
      </c>
      <c r="Q228" s="365">
        <v>16</v>
      </c>
    </row>
    <row r="229" spans="1:17" ht="14.4" customHeight="1" x14ac:dyDescent="0.3">
      <c r="A229" s="360" t="s">
        <v>1528</v>
      </c>
      <c r="B229" s="361" t="s">
        <v>1421</v>
      </c>
      <c r="C229" s="361" t="s">
        <v>1406</v>
      </c>
      <c r="D229" s="361" t="s">
        <v>1427</v>
      </c>
      <c r="E229" s="361" t="s">
        <v>1428</v>
      </c>
      <c r="F229" s="364">
        <v>14</v>
      </c>
      <c r="G229" s="364">
        <v>3626</v>
      </c>
      <c r="H229" s="364">
        <v>1</v>
      </c>
      <c r="I229" s="364">
        <v>259</v>
      </c>
      <c r="J229" s="364">
        <v>28</v>
      </c>
      <c r="K229" s="364">
        <v>7308</v>
      </c>
      <c r="L229" s="364">
        <v>2.0154440154440154</v>
      </c>
      <c r="M229" s="364">
        <v>261</v>
      </c>
      <c r="N229" s="364">
        <v>50</v>
      </c>
      <c r="O229" s="364">
        <v>13100</v>
      </c>
      <c r="P229" s="408">
        <v>3.6127964699393269</v>
      </c>
      <c r="Q229" s="365">
        <v>262</v>
      </c>
    </row>
    <row r="230" spans="1:17" ht="14.4" customHeight="1" x14ac:dyDescent="0.3">
      <c r="A230" s="360" t="s">
        <v>1528</v>
      </c>
      <c r="B230" s="361" t="s">
        <v>1421</v>
      </c>
      <c r="C230" s="361" t="s">
        <v>1406</v>
      </c>
      <c r="D230" s="361" t="s">
        <v>1429</v>
      </c>
      <c r="E230" s="361" t="s">
        <v>1430</v>
      </c>
      <c r="F230" s="364">
        <v>592</v>
      </c>
      <c r="G230" s="364">
        <v>94128</v>
      </c>
      <c r="H230" s="364">
        <v>1</v>
      </c>
      <c r="I230" s="364">
        <v>159</v>
      </c>
      <c r="J230" s="364">
        <v>662</v>
      </c>
      <c r="K230" s="364">
        <v>105258</v>
      </c>
      <c r="L230" s="364">
        <v>1.1182432432432432</v>
      </c>
      <c r="M230" s="364">
        <v>159</v>
      </c>
      <c r="N230" s="364">
        <v>634</v>
      </c>
      <c r="O230" s="364">
        <v>101440</v>
      </c>
      <c r="P230" s="408">
        <v>1.0776814550399456</v>
      </c>
      <c r="Q230" s="365">
        <v>160</v>
      </c>
    </row>
    <row r="231" spans="1:17" ht="14.4" customHeight="1" x14ac:dyDescent="0.3">
      <c r="A231" s="360" t="s">
        <v>1528</v>
      </c>
      <c r="B231" s="361" t="s">
        <v>1421</v>
      </c>
      <c r="C231" s="361" t="s">
        <v>1406</v>
      </c>
      <c r="D231" s="361" t="s">
        <v>1433</v>
      </c>
      <c r="E231" s="361" t="s">
        <v>1434</v>
      </c>
      <c r="F231" s="364">
        <v>1750</v>
      </c>
      <c r="G231" s="364">
        <v>122500</v>
      </c>
      <c r="H231" s="364">
        <v>1</v>
      </c>
      <c r="I231" s="364">
        <v>70</v>
      </c>
      <c r="J231" s="364">
        <v>1844</v>
      </c>
      <c r="K231" s="364">
        <v>129080</v>
      </c>
      <c r="L231" s="364">
        <v>1.0537142857142856</v>
      </c>
      <c r="M231" s="364">
        <v>70</v>
      </c>
      <c r="N231" s="364">
        <v>2007</v>
      </c>
      <c r="O231" s="364">
        <v>140490</v>
      </c>
      <c r="P231" s="408">
        <v>1.1468571428571428</v>
      </c>
      <c r="Q231" s="365">
        <v>70</v>
      </c>
    </row>
    <row r="232" spans="1:17" ht="14.4" customHeight="1" x14ac:dyDescent="0.3">
      <c r="A232" s="360" t="s">
        <v>1528</v>
      </c>
      <c r="B232" s="361" t="s">
        <v>1421</v>
      </c>
      <c r="C232" s="361" t="s">
        <v>1406</v>
      </c>
      <c r="D232" s="361" t="s">
        <v>1435</v>
      </c>
      <c r="E232" s="361" t="s">
        <v>1434</v>
      </c>
      <c r="F232" s="364">
        <v>180</v>
      </c>
      <c r="G232" s="364">
        <v>36360</v>
      </c>
      <c r="H232" s="364">
        <v>1</v>
      </c>
      <c r="I232" s="364">
        <v>202</v>
      </c>
      <c r="J232" s="364">
        <v>177</v>
      </c>
      <c r="K232" s="364">
        <v>35754</v>
      </c>
      <c r="L232" s="364">
        <v>0.98333333333333328</v>
      </c>
      <c r="M232" s="364">
        <v>202</v>
      </c>
      <c r="N232" s="364">
        <v>224</v>
      </c>
      <c r="O232" s="364">
        <v>45472</v>
      </c>
      <c r="P232" s="408">
        <v>1.2506050605060506</v>
      </c>
      <c r="Q232" s="365">
        <v>203</v>
      </c>
    </row>
    <row r="233" spans="1:17" ht="14.4" customHeight="1" x14ac:dyDescent="0.3">
      <c r="A233" s="360" t="s">
        <v>1528</v>
      </c>
      <c r="B233" s="361" t="s">
        <v>1421</v>
      </c>
      <c r="C233" s="361" t="s">
        <v>1406</v>
      </c>
      <c r="D233" s="361" t="s">
        <v>1436</v>
      </c>
      <c r="E233" s="361" t="s">
        <v>1434</v>
      </c>
      <c r="F233" s="364">
        <v>6</v>
      </c>
      <c r="G233" s="364">
        <v>498</v>
      </c>
      <c r="H233" s="364">
        <v>1</v>
      </c>
      <c r="I233" s="364">
        <v>83</v>
      </c>
      <c r="J233" s="364"/>
      <c r="K233" s="364"/>
      <c r="L233" s="364"/>
      <c r="M233" s="364"/>
      <c r="N233" s="364"/>
      <c r="O233" s="364"/>
      <c r="P233" s="408"/>
      <c r="Q233" s="365"/>
    </row>
    <row r="234" spans="1:17" ht="14.4" customHeight="1" x14ac:dyDescent="0.3">
      <c r="A234" s="360" t="s">
        <v>1528</v>
      </c>
      <c r="B234" s="361" t="s">
        <v>1421</v>
      </c>
      <c r="C234" s="361" t="s">
        <v>1406</v>
      </c>
      <c r="D234" s="361" t="s">
        <v>1437</v>
      </c>
      <c r="E234" s="361" t="s">
        <v>1438</v>
      </c>
      <c r="F234" s="364">
        <v>737</v>
      </c>
      <c r="G234" s="364">
        <v>214467</v>
      </c>
      <c r="H234" s="364">
        <v>1</v>
      </c>
      <c r="I234" s="364">
        <v>291</v>
      </c>
      <c r="J234" s="364">
        <v>648</v>
      </c>
      <c r="K234" s="364">
        <v>188568</v>
      </c>
      <c r="L234" s="364">
        <v>0.87924016282225237</v>
      </c>
      <c r="M234" s="364">
        <v>291</v>
      </c>
      <c r="N234" s="364">
        <v>846</v>
      </c>
      <c r="O234" s="364">
        <v>247032</v>
      </c>
      <c r="P234" s="408">
        <v>1.1518415420554211</v>
      </c>
      <c r="Q234" s="365">
        <v>292</v>
      </c>
    </row>
    <row r="235" spans="1:17" ht="14.4" customHeight="1" x14ac:dyDescent="0.3">
      <c r="A235" s="360" t="s">
        <v>1528</v>
      </c>
      <c r="B235" s="361" t="s">
        <v>1421</v>
      </c>
      <c r="C235" s="361" t="s">
        <v>1406</v>
      </c>
      <c r="D235" s="361" t="s">
        <v>1439</v>
      </c>
      <c r="E235" s="361" t="s">
        <v>1440</v>
      </c>
      <c r="F235" s="364">
        <v>5</v>
      </c>
      <c r="G235" s="364">
        <v>1065</v>
      </c>
      <c r="H235" s="364">
        <v>1</v>
      </c>
      <c r="I235" s="364">
        <v>213</v>
      </c>
      <c r="J235" s="364">
        <v>1</v>
      </c>
      <c r="K235" s="364">
        <v>215</v>
      </c>
      <c r="L235" s="364">
        <v>0.20187793427230047</v>
      </c>
      <c r="M235" s="364">
        <v>215</v>
      </c>
      <c r="N235" s="364">
        <v>9</v>
      </c>
      <c r="O235" s="364">
        <v>1944</v>
      </c>
      <c r="P235" s="408">
        <v>1.8253521126760563</v>
      </c>
      <c r="Q235" s="365">
        <v>216</v>
      </c>
    </row>
    <row r="236" spans="1:17" ht="14.4" customHeight="1" x14ac:dyDescent="0.3">
      <c r="A236" s="360" t="s">
        <v>1528</v>
      </c>
      <c r="B236" s="361" t="s">
        <v>1421</v>
      </c>
      <c r="C236" s="361" t="s">
        <v>1406</v>
      </c>
      <c r="D236" s="361" t="s">
        <v>1441</v>
      </c>
      <c r="E236" s="361" t="s">
        <v>1442</v>
      </c>
      <c r="F236" s="364">
        <v>31</v>
      </c>
      <c r="G236" s="364">
        <v>3317</v>
      </c>
      <c r="H236" s="364">
        <v>1</v>
      </c>
      <c r="I236" s="364">
        <v>107</v>
      </c>
      <c r="J236" s="364">
        <v>22</v>
      </c>
      <c r="K236" s="364">
        <v>2354</v>
      </c>
      <c r="L236" s="364">
        <v>0.70967741935483875</v>
      </c>
      <c r="M236" s="364">
        <v>107</v>
      </c>
      <c r="N236" s="364">
        <v>30</v>
      </c>
      <c r="O236" s="364">
        <v>3240</v>
      </c>
      <c r="P236" s="408">
        <v>0.97678625263792584</v>
      </c>
      <c r="Q236" s="365">
        <v>108</v>
      </c>
    </row>
    <row r="237" spans="1:17" ht="14.4" customHeight="1" x14ac:dyDescent="0.3">
      <c r="A237" s="360" t="s">
        <v>1528</v>
      </c>
      <c r="B237" s="361" t="s">
        <v>1421</v>
      </c>
      <c r="C237" s="361" t="s">
        <v>1406</v>
      </c>
      <c r="D237" s="361" t="s">
        <v>1443</v>
      </c>
      <c r="E237" s="361" t="s">
        <v>1444</v>
      </c>
      <c r="F237" s="364">
        <v>3</v>
      </c>
      <c r="G237" s="364">
        <v>276</v>
      </c>
      <c r="H237" s="364">
        <v>1</v>
      </c>
      <c r="I237" s="364">
        <v>92</v>
      </c>
      <c r="J237" s="364">
        <v>6</v>
      </c>
      <c r="K237" s="364">
        <v>552</v>
      </c>
      <c r="L237" s="364">
        <v>2</v>
      </c>
      <c r="M237" s="364">
        <v>92</v>
      </c>
      <c r="N237" s="364">
        <v>11</v>
      </c>
      <c r="O237" s="364">
        <v>1023</v>
      </c>
      <c r="P237" s="408">
        <v>3.7065217391304346</v>
      </c>
      <c r="Q237" s="365">
        <v>93</v>
      </c>
    </row>
    <row r="238" spans="1:17" ht="14.4" customHeight="1" x14ac:dyDescent="0.3">
      <c r="A238" s="360" t="s">
        <v>1528</v>
      </c>
      <c r="B238" s="361" t="s">
        <v>1421</v>
      </c>
      <c r="C238" s="361" t="s">
        <v>1406</v>
      </c>
      <c r="D238" s="361" t="s">
        <v>1445</v>
      </c>
      <c r="E238" s="361" t="s">
        <v>1446</v>
      </c>
      <c r="F238" s="364">
        <v>3</v>
      </c>
      <c r="G238" s="364">
        <v>651</v>
      </c>
      <c r="H238" s="364">
        <v>1</v>
      </c>
      <c r="I238" s="364">
        <v>217</v>
      </c>
      <c r="J238" s="364">
        <v>1</v>
      </c>
      <c r="K238" s="364">
        <v>219</v>
      </c>
      <c r="L238" s="364">
        <v>0.33640552995391704</v>
      </c>
      <c r="M238" s="364">
        <v>219</v>
      </c>
      <c r="N238" s="364"/>
      <c r="O238" s="364"/>
      <c r="P238" s="408"/>
      <c r="Q238" s="365"/>
    </row>
    <row r="239" spans="1:17" ht="14.4" customHeight="1" x14ac:dyDescent="0.3">
      <c r="A239" s="360" t="s">
        <v>1528</v>
      </c>
      <c r="B239" s="361" t="s">
        <v>1421</v>
      </c>
      <c r="C239" s="361" t="s">
        <v>1406</v>
      </c>
      <c r="D239" s="361" t="s">
        <v>1447</v>
      </c>
      <c r="E239" s="361" t="s">
        <v>1448</v>
      </c>
      <c r="F239" s="364">
        <v>28</v>
      </c>
      <c r="G239" s="364">
        <v>8428</v>
      </c>
      <c r="H239" s="364">
        <v>1</v>
      </c>
      <c r="I239" s="364">
        <v>301</v>
      </c>
      <c r="J239" s="364">
        <v>38</v>
      </c>
      <c r="K239" s="364">
        <v>11476</v>
      </c>
      <c r="L239" s="364">
        <v>1.3616516373991456</v>
      </c>
      <c r="M239" s="364">
        <v>302</v>
      </c>
      <c r="N239" s="364">
        <v>54</v>
      </c>
      <c r="O239" s="364">
        <v>16362</v>
      </c>
      <c r="P239" s="408">
        <v>1.9413858566682487</v>
      </c>
      <c r="Q239" s="365">
        <v>303</v>
      </c>
    </row>
    <row r="240" spans="1:17" ht="14.4" customHeight="1" x14ac:dyDescent="0.3">
      <c r="A240" s="360" t="s">
        <v>1528</v>
      </c>
      <c r="B240" s="361" t="s">
        <v>1421</v>
      </c>
      <c r="C240" s="361" t="s">
        <v>1406</v>
      </c>
      <c r="D240" s="361" t="s">
        <v>1449</v>
      </c>
      <c r="E240" s="361" t="s">
        <v>1450</v>
      </c>
      <c r="F240" s="364">
        <v>677</v>
      </c>
      <c r="G240" s="364">
        <v>90041</v>
      </c>
      <c r="H240" s="364">
        <v>1</v>
      </c>
      <c r="I240" s="364">
        <v>133</v>
      </c>
      <c r="J240" s="364">
        <v>710</v>
      </c>
      <c r="K240" s="364">
        <v>94430</v>
      </c>
      <c r="L240" s="364">
        <v>1.0487444608567209</v>
      </c>
      <c r="M240" s="364">
        <v>133</v>
      </c>
      <c r="N240" s="364">
        <v>726</v>
      </c>
      <c r="O240" s="364">
        <v>97284</v>
      </c>
      <c r="P240" s="408">
        <v>1.0804411323730301</v>
      </c>
      <c r="Q240" s="365">
        <v>134</v>
      </c>
    </row>
    <row r="241" spans="1:17" ht="14.4" customHeight="1" x14ac:dyDescent="0.3">
      <c r="A241" s="360" t="s">
        <v>1528</v>
      </c>
      <c r="B241" s="361" t="s">
        <v>1421</v>
      </c>
      <c r="C241" s="361" t="s">
        <v>1406</v>
      </c>
      <c r="D241" s="361" t="s">
        <v>1451</v>
      </c>
      <c r="E241" s="361" t="s">
        <v>1450</v>
      </c>
      <c r="F241" s="364">
        <v>1</v>
      </c>
      <c r="G241" s="364">
        <v>174</v>
      </c>
      <c r="H241" s="364">
        <v>1</v>
      </c>
      <c r="I241" s="364">
        <v>174</v>
      </c>
      <c r="J241" s="364"/>
      <c r="K241" s="364"/>
      <c r="L241" s="364"/>
      <c r="M241" s="364"/>
      <c r="N241" s="364">
        <v>3</v>
      </c>
      <c r="O241" s="364">
        <v>525</v>
      </c>
      <c r="P241" s="408">
        <v>3.0172413793103448</v>
      </c>
      <c r="Q241" s="365">
        <v>175</v>
      </c>
    </row>
    <row r="242" spans="1:17" ht="14.4" customHeight="1" x14ac:dyDescent="0.3">
      <c r="A242" s="360" t="s">
        <v>1528</v>
      </c>
      <c r="B242" s="361" t="s">
        <v>1421</v>
      </c>
      <c r="C242" s="361" t="s">
        <v>1406</v>
      </c>
      <c r="D242" s="361" t="s">
        <v>1452</v>
      </c>
      <c r="E242" s="361" t="s">
        <v>1453</v>
      </c>
      <c r="F242" s="364">
        <v>28</v>
      </c>
      <c r="G242" s="364">
        <v>3920</v>
      </c>
      <c r="H242" s="364">
        <v>1</v>
      </c>
      <c r="I242" s="364">
        <v>140</v>
      </c>
      <c r="J242" s="364">
        <v>37</v>
      </c>
      <c r="K242" s="364">
        <v>5180</v>
      </c>
      <c r="L242" s="364">
        <v>1.3214285714285714</v>
      </c>
      <c r="M242" s="364">
        <v>140</v>
      </c>
      <c r="N242" s="364">
        <v>54</v>
      </c>
      <c r="O242" s="364">
        <v>7614</v>
      </c>
      <c r="P242" s="408">
        <v>1.9423469387755101</v>
      </c>
      <c r="Q242" s="365">
        <v>141</v>
      </c>
    </row>
    <row r="243" spans="1:17" ht="14.4" customHeight="1" x14ac:dyDescent="0.3">
      <c r="A243" s="360" t="s">
        <v>1528</v>
      </c>
      <c r="B243" s="361" t="s">
        <v>1421</v>
      </c>
      <c r="C243" s="361" t="s">
        <v>1406</v>
      </c>
      <c r="D243" s="361" t="s">
        <v>1454</v>
      </c>
      <c r="E243" s="361" t="s">
        <v>1453</v>
      </c>
      <c r="F243" s="364">
        <v>677</v>
      </c>
      <c r="G243" s="364">
        <v>52806</v>
      </c>
      <c r="H243" s="364">
        <v>1</v>
      </c>
      <c r="I243" s="364">
        <v>78</v>
      </c>
      <c r="J243" s="364">
        <v>710</v>
      </c>
      <c r="K243" s="364">
        <v>55380</v>
      </c>
      <c r="L243" s="364">
        <v>1.0487444608567209</v>
      </c>
      <c r="M243" s="364">
        <v>78</v>
      </c>
      <c r="N243" s="364">
        <v>727</v>
      </c>
      <c r="O243" s="364">
        <v>56706</v>
      </c>
      <c r="P243" s="408">
        <v>1.0738552437223043</v>
      </c>
      <c r="Q243" s="365">
        <v>78</v>
      </c>
    </row>
    <row r="244" spans="1:17" ht="14.4" customHeight="1" x14ac:dyDescent="0.3">
      <c r="A244" s="360" t="s">
        <v>1528</v>
      </c>
      <c r="B244" s="361" t="s">
        <v>1421</v>
      </c>
      <c r="C244" s="361" t="s">
        <v>1406</v>
      </c>
      <c r="D244" s="361" t="s">
        <v>1455</v>
      </c>
      <c r="E244" s="361" t="s">
        <v>1456</v>
      </c>
      <c r="F244" s="364">
        <v>1</v>
      </c>
      <c r="G244" s="364">
        <v>289</v>
      </c>
      <c r="H244" s="364">
        <v>1</v>
      </c>
      <c r="I244" s="364">
        <v>289</v>
      </c>
      <c r="J244" s="364"/>
      <c r="K244" s="364"/>
      <c r="L244" s="364"/>
      <c r="M244" s="364"/>
      <c r="N244" s="364">
        <v>2</v>
      </c>
      <c r="O244" s="364">
        <v>582</v>
      </c>
      <c r="P244" s="408">
        <v>2.0138408304498272</v>
      </c>
      <c r="Q244" s="365">
        <v>291</v>
      </c>
    </row>
    <row r="245" spans="1:17" ht="14.4" customHeight="1" x14ac:dyDescent="0.3">
      <c r="A245" s="360" t="s">
        <v>1528</v>
      </c>
      <c r="B245" s="361" t="s">
        <v>1421</v>
      </c>
      <c r="C245" s="361" t="s">
        <v>1406</v>
      </c>
      <c r="D245" s="361" t="s">
        <v>1457</v>
      </c>
      <c r="E245" s="361" t="s">
        <v>1458</v>
      </c>
      <c r="F245" s="364">
        <v>4</v>
      </c>
      <c r="G245" s="364">
        <v>2428</v>
      </c>
      <c r="H245" s="364">
        <v>1</v>
      </c>
      <c r="I245" s="364">
        <v>607</v>
      </c>
      <c r="J245" s="364">
        <v>2</v>
      </c>
      <c r="K245" s="364">
        <v>1218</v>
      </c>
      <c r="L245" s="364">
        <v>0.50164744645799009</v>
      </c>
      <c r="M245" s="364">
        <v>609</v>
      </c>
      <c r="N245" s="364">
        <v>4</v>
      </c>
      <c r="O245" s="364">
        <v>2448</v>
      </c>
      <c r="P245" s="408">
        <v>1.0082372322899507</v>
      </c>
      <c r="Q245" s="365">
        <v>612</v>
      </c>
    </row>
    <row r="246" spans="1:17" ht="14.4" customHeight="1" x14ac:dyDescent="0.3">
      <c r="A246" s="360" t="s">
        <v>1528</v>
      </c>
      <c r="B246" s="361" t="s">
        <v>1421</v>
      </c>
      <c r="C246" s="361" t="s">
        <v>1406</v>
      </c>
      <c r="D246" s="361" t="s">
        <v>1463</v>
      </c>
      <c r="E246" s="361" t="s">
        <v>1464</v>
      </c>
      <c r="F246" s="364">
        <v>2</v>
      </c>
      <c r="G246" s="364">
        <v>2022</v>
      </c>
      <c r="H246" s="364">
        <v>1</v>
      </c>
      <c r="I246" s="364">
        <v>1011</v>
      </c>
      <c r="J246" s="364">
        <v>1</v>
      </c>
      <c r="K246" s="364">
        <v>1015</v>
      </c>
      <c r="L246" s="364">
        <v>0.5019782393669634</v>
      </c>
      <c r="M246" s="364">
        <v>1015</v>
      </c>
      <c r="N246" s="364">
        <v>2</v>
      </c>
      <c r="O246" s="364">
        <v>2040</v>
      </c>
      <c r="P246" s="408">
        <v>1.0089020771513353</v>
      </c>
      <c r="Q246" s="365">
        <v>1020</v>
      </c>
    </row>
    <row r="247" spans="1:17" ht="14.4" customHeight="1" x14ac:dyDescent="0.3">
      <c r="A247" s="360" t="s">
        <v>1528</v>
      </c>
      <c r="B247" s="361" t="s">
        <v>1421</v>
      </c>
      <c r="C247" s="361" t="s">
        <v>1406</v>
      </c>
      <c r="D247" s="361" t="s">
        <v>1467</v>
      </c>
      <c r="E247" s="361" t="s">
        <v>1468</v>
      </c>
      <c r="F247" s="364">
        <v>24</v>
      </c>
      <c r="G247" s="364">
        <v>28416</v>
      </c>
      <c r="H247" s="364">
        <v>1</v>
      </c>
      <c r="I247" s="364">
        <v>1184</v>
      </c>
      <c r="J247" s="364">
        <v>21</v>
      </c>
      <c r="K247" s="364">
        <v>24906</v>
      </c>
      <c r="L247" s="364">
        <v>0.87647804054054057</v>
      </c>
      <c r="M247" s="364">
        <v>1186</v>
      </c>
      <c r="N247" s="364">
        <v>30</v>
      </c>
      <c r="O247" s="364">
        <v>35670</v>
      </c>
      <c r="P247" s="408">
        <v>1.2552787162162162</v>
      </c>
      <c r="Q247" s="365">
        <v>1189</v>
      </c>
    </row>
    <row r="248" spans="1:17" ht="14.4" customHeight="1" x14ac:dyDescent="0.3">
      <c r="A248" s="360" t="s">
        <v>1528</v>
      </c>
      <c r="B248" s="361" t="s">
        <v>1421</v>
      </c>
      <c r="C248" s="361" t="s">
        <v>1406</v>
      </c>
      <c r="D248" s="361" t="s">
        <v>1469</v>
      </c>
      <c r="E248" s="361" t="s">
        <v>1470</v>
      </c>
      <c r="F248" s="364">
        <v>32</v>
      </c>
      <c r="G248" s="364">
        <v>5056</v>
      </c>
      <c r="H248" s="364">
        <v>1</v>
      </c>
      <c r="I248" s="364">
        <v>158</v>
      </c>
      <c r="J248" s="364">
        <v>29</v>
      </c>
      <c r="K248" s="364">
        <v>4582</v>
      </c>
      <c r="L248" s="364">
        <v>0.90625</v>
      </c>
      <c r="M248" s="364">
        <v>158</v>
      </c>
      <c r="N248" s="364">
        <v>33</v>
      </c>
      <c r="O248" s="364">
        <v>5247</v>
      </c>
      <c r="P248" s="408">
        <v>1.0377768987341771</v>
      </c>
      <c r="Q248" s="365">
        <v>159</v>
      </c>
    </row>
    <row r="249" spans="1:17" ht="14.4" customHeight="1" x14ac:dyDescent="0.3">
      <c r="A249" s="360" t="s">
        <v>1528</v>
      </c>
      <c r="B249" s="361" t="s">
        <v>1421</v>
      </c>
      <c r="C249" s="361" t="s">
        <v>1406</v>
      </c>
      <c r="D249" s="361" t="s">
        <v>1471</v>
      </c>
      <c r="E249" s="361" t="s">
        <v>1472</v>
      </c>
      <c r="F249" s="364">
        <v>2</v>
      </c>
      <c r="G249" s="364">
        <v>632</v>
      </c>
      <c r="H249" s="364">
        <v>1</v>
      </c>
      <c r="I249" s="364">
        <v>316</v>
      </c>
      <c r="J249" s="364">
        <v>1</v>
      </c>
      <c r="K249" s="364">
        <v>318</v>
      </c>
      <c r="L249" s="364">
        <v>0.50316455696202533</v>
      </c>
      <c r="M249" s="364">
        <v>318</v>
      </c>
      <c r="N249" s="364">
        <v>6</v>
      </c>
      <c r="O249" s="364">
        <v>1914</v>
      </c>
      <c r="P249" s="408">
        <v>3.028481012658228</v>
      </c>
      <c r="Q249" s="365">
        <v>319</v>
      </c>
    </row>
    <row r="250" spans="1:17" ht="14.4" customHeight="1" x14ac:dyDescent="0.3">
      <c r="A250" s="360" t="s">
        <v>1528</v>
      </c>
      <c r="B250" s="361" t="s">
        <v>1421</v>
      </c>
      <c r="C250" s="361" t="s">
        <v>1406</v>
      </c>
      <c r="D250" s="361" t="s">
        <v>1475</v>
      </c>
      <c r="E250" s="361" t="s">
        <v>1476</v>
      </c>
      <c r="F250" s="364">
        <v>58</v>
      </c>
      <c r="G250" s="364">
        <v>22156</v>
      </c>
      <c r="H250" s="364">
        <v>1</v>
      </c>
      <c r="I250" s="364">
        <v>382</v>
      </c>
      <c r="J250" s="364">
        <v>43</v>
      </c>
      <c r="K250" s="364">
        <v>16426</v>
      </c>
      <c r="L250" s="364">
        <v>0.74137931034482762</v>
      </c>
      <c r="M250" s="364">
        <v>382</v>
      </c>
      <c r="N250" s="364">
        <v>62</v>
      </c>
      <c r="O250" s="364">
        <v>23684</v>
      </c>
      <c r="P250" s="408">
        <v>1.0689655172413792</v>
      </c>
      <c r="Q250" s="365">
        <v>382</v>
      </c>
    </row>
    <row r="251" spans="1:17" ht="14.4" customHeight="1" x14ac:dyDescent="0.3">
      <c r="A251" s="360" t="s">
        <v>1528</v>
      </c>
      <c r="B251" s="361" t="s">
        <v>1421</v>
      </c>
      <c r="C251" s="361" t="s">
        <v>1406</v>
      </c>
      <c r="D251" s="361" t="s">
        <v>1477</v>
      </c>
      <c r="E251" s="361" t="s">
        <v>1478</v>
      </c>
      <c r="F251" s="364">
        <v>58</v>
      </c>
      <c r="G251" s="364">
        <v>28188</v>
      </c>
      <c r="H251" s="364">
        <v>1</v>
      </c>
      <c r="I251" s="364">
        <v>486</v>
      </c>
      <c r="J251" s="364">
        <v>43</v>
      </c>
      <c r="K251" s="364">
        <v>20898</v>
      </c>
      <c r="L251" s="364">
        <v>0.74137931034482762</v>
      </c>
      <c r="M251" s="364">
        <v>486</v>
      </c>
      <c r="N251" s="364">
        <v>63</v>
      </c>
      <c r="O251" s="364">
        <v>30618</v>
      </c>
      <c r="P251" s="408">
        <v>1.0862068965517242</v>
      </c>
      <c r="Q251" s="365">
        <v>486</v>
      </c>
    </row>
    <row r="252" spans="1:17" ht="14.4" customHeight="1" x14ac:dyDescent="0.3">
      <c r="A252" s="360" t="s">
        <v>1528</v>
      </c>
      <c r="B252" s="361" t="s">
        <v>1421</v>
      </c>
      <c r="C252" s="361" t="s">
        <v>1406</v>
      </c>
      <c r="D252" s="361" t="s">
        <v>1483</v>
      </c>
      <c r="E252" s="361" t="s">
        <v>1484</v>
      </c>
      <c r="F252" s="364">
        <v>826</v>
      </c>
      <c r="G252" s="364">
        <v>13216</v>
      </c>
      <c r="H252" s="364">
        <v>1</v>
      </c>
      <c r="I252" s="364">
        <v>16</v>
      </c>
      <c r="J252" s="364">
        <v>861</v>
      </c>
      <c r="K252" s="364">
        <v>13776</v>
      </c>
      <c r="L252" s="364">
        <v>1.0423728813559323</v>
      </c>
      <c r="M252" s="364">
        <v>16</v>
      </c>
      <c r="N252" s="364">
        <v>886</v>
      </c>
      <c r="O252" s="364">
        <v>14176</v>
      </c>
      <c r="P252" s="408">
        <v>1.0726392251815982</v>
      </c>
      <c r="Q252" s="365">
        <v>16</v>
      </c>
    </row>
    <row r="253" spans="1:17" ht="14.4" customHeight="1" x14ac:dyDescent="0.3">
      <c r="A253" s="360" t="s">
        <v>1529</v>
      </c>
      <c r="B253" s="361" t="s">
        <v>1421</v>
      </c>
      <c r="C253" s="361" t="s">
        <v>1406</v>
      </c>
      <c r="D253" s="361" t="s">
        <v>1427</v>
      </c>
      <c r="E253" s="361" t="s">
        <v>1428</v>
      </c>
      <c r="F253" s="364">
        <v>22</v>
      </c>
      <c r="G253" s="364">
        <v>5698</v>
      </c>
      <c r="H253" s="364">
        <v>1</v>
      </c>
      <c r="I253" s="364">
        <v>259</v>
      </c>
      <c r="J253" s="364">
        <v>36</v>
      </c>
      <c r="K253" s="364">
        <v>9396</v>
      </c>
      <c r="L253" s="364">
        <v>1.648999648999649</v>
      </c>
      <c r="M253" s="364">
        <v>261</v>
      </c>
      <c r="N253" s="364">
        <v>43</v>
      </c>
      <c r="O253" s="364">
        <v>11266</v>
      </c>
      <c r="P253" s="408">
        <v>1.9771849771849772</v>
      </c>
      <c r="Q253" s="365">
        <v>262</v>
      </c>
    </row>
    <row r="254" spans="1:17" ht="14.4" customHeight="1" x14ac:dyDescent="0.3">
      <c r="A254" s="360" t="s">
        <v>1529</v>
      </c>
      <c r="B254" s="361" t="s">
        <v>1421</v>
      </c>
      <c r="C254" s="361" t="s">
        <v>1406</v>
      </c>
      <c r="D254" s="361" t="s">
        <v>1429</v>
      </c>
      <c r="E254" s="361" t="s">
        <v>1430</v>
      </c>
      <c r="F254" s="364">
        <v>483</v>
      </c>
      <c r="G254" s="364">
        <v>76797</v>
      </c>
      <c r="H254" s="364">
        <v>1</v>
      </c>
      <c r="I254" s="364">
        <v>159</v>
      </c>
      <c r="J254" s="364">
        <v>413</v>
      </c>
      <c r="K254" s="364">
        <v>65667</v>
      </c>
      <c r="L254" s="364">
        <v>0.85507246376811596</v>
      </c>
      <c r="M254" s="364">
        <v>159</v>
      </c>
      <c r="N254" s="364">
        <v>460</v>
      </c>
      <c r="O254" s="364">
        <v>73600</v>
      </c>
      <c r="P254" s="408">
        <v>0.95837076969152446</v>
      </c>
      <c r="Q254" s="365">
        <v>160</v>
      </c>
    </row>
    <row r="255" spans="1:17" ht="14.4" customHeight="1" x14ac:dyDescent="0.3">
      <c r="A255" s="360" t="s">
        <v>1529</v>
      </c>
      <c r="B255" s="361" t="s">
        <v>1421</v>
      </c>
      <c r="C255" s="361" t="s">
        <v>1406</v>
      </c>
      <c r="D255" s="361" t="s">
        <v>1433</v>
      </c>
      <c r="E255" s="361" t="s">
        <v>1434</v>
      </c>
      <c r="F255" s="364">
        <v>990</v>
      </c>
      <c r="G255" s="364">
        <v>69300</v>
      </c>
      <c r="H255" s="364">
        <v>1</v>
      </c>
      <c r="I255" s="364">
        <v>70</v>
      </c>
      <c r="J255" s="364">
        <v>963</v>
      </c>
      <c r="K255" s="364">
        <v>67410</v>
      </c>
      <c r="L255" s="364">
        <v>0.97272727272727277</v>
      </c>
      <c r="M255" s="364">
        <v>70</v>
      </c>
      <c r="N255" s="364">
        <v>1039</v>
      </c>
      <c r="O255" s="364">
        <v>72730</v>
      </c>
      <c r="P255" s="408">
        <v>1.0494949494949495</v>
      </c>
      <c r="Q255" s="365">
        <v>70</v>
      </c>
    </row>
    <row r="256" spans="1:17" ht="14.4" customHeight="1" x14ac:dyDescent="0.3">
      <c r="A256" s="360" t="s">
        <v>1529</v>
      </c>
      <c r="B256" s="361" t="s">
        <v>1421</v>
      </c>
      <c r="C256" s="361" t="s">
        <v>1406</v>
      </c>
      <c r="D256" s="361" t="s">
        <v>1435</v>
      </c>
      <c r="E256" s="361" t="s">
        <v>1434</v>
      </c>
      <c r="F256" s="364">
        <v>243</v>
      </c>
      <c r="G256" s="364">
        <v>49086</v>
      </c>
      <c r="H256" s="364">
        <v>1</v>
      </c>
      <c r="I256" s="364">
        <v>202</v>
      </c>
      <c r="J256" s="364">
        <v>227</v>
      </c>
      <c r="K256" s="364">
        <v>45854</v>
      </c>
      <c r="L256" s="364">
        <v>0.93415637860082301</v>
      </c>
      <c r="M256" s="364">
        <v>202</v>
      </c>
      <c r="N256" s="364">
        <v>275</v>
      </c>
      <c r="O256" s="364">
        <v>55825</v>
      </c>
      <c r="P256" s="408">
        <v>1.1372896548914151</v>
      </c>
      <c r="Q256" s="365">
        <v>203</v>
      </c>
    </row>
    <row r="257" spans="1:17" ht="14.4" customHeight="1" x14ac:dyDescent="0.3">
      <c r="A257" s="360" t="s">
        <v>1529</v>
      </c>
      <c r="B257" s="361" t="s">
        <v>1421</v>
      </c>
      <c r="C257" s="361" t="s">
        <v>1406</v>
      </c>
      <c r="D257" s="361" t="s">
        <v>1437</v>
      </c>
      <c r="E257" s="361" t="s">
        <v>1438</v>
      </c>
      <c r="F257" s="364">
        <v>141</v>
      </c>
      <c r="G257" s="364">
        <v>41031</v>
      </c>
      <c r="H257" s="364">
        <v>1</v>
      </c>
      <c r="I257" s="364">
        <v>291</v>
      </c>
      <c r="J257" s="364">
        <v>255</v>
      </c>
      <c r="K257" s="364">
        <v>74205</v>
      </c>
      <c r="L257" s="364">
        <v>1.8085106382978724</v>
      </c>
      <c r="M257" s="364">
        <v>291</v>
      </c>
      <c r="N257" s="364">
        <v>257</v>
      </c>
      <c r="O257" s="364">
        <v>75044</v>
      </c>
      <c r="P257" s="408">
        <v>1.8289585922838829</v>
      </c>
      <c r="Q257" s="365">
        <v>292</v>
      </c>
    </row>
    <row r="258" spans="1:17" ht="14.4" customHeight="1" x14ac:dyDescent="0.3">
      <c r="A258" s="360" t="s">
        <v>1529</v>
      </c>
      <c r="B258" s="361" t="s">
        <v>1421</v>
      </c>
      <c r="C258" s="361" t="s">
        <v>1406</v>
      </c>
      <c r="D258" s="361" t="s">
        <v>1439</v>
      </c>
      <c r="E258" s="361" t="s">
        <v>1440</v>
      </c>
      <c r="F258" s="364">
        <v>3</v>
      </c>
      <c r="G258" s="364">
        <v>639</v>
      </c>
      <c r="H258" s="364">
        <v>1</v>
      </c>
      <c r="I258" s="364">
        <v>213</v>
      </c>
      <c r="J258" s="364"/>
      <c r="K258" s="364"/>
      <c r="L258" s="364"/>
      <c r="M258" s="364"/>
      <c r="N258" s="364"/>
      <c r="O258" s="364"/>
      <c r="P258" s="408"/>
      <c r="Q258" s="365"/>
    </row>
    <row r="259" spans="1:17" ht="14.4" customHeight="1" x14ac:dyDescent="0.3">
      <c r="A259" s="360" t="s">
        <v>1529</v>
      </c>
      <c r="B259" s="361" t="s">
        <v>1421</v>
      </c>
      <c r="C259" s="361" t="s">
        <v>1406</v>
      </c>
      <c r="D259" s="361" t="s">
        <v>1441</v>
      </c>
      <c r="E259" s="361" t="s">
        <v>1442</v>
      </c>
      <c r="F259" s="364">
        <v>11</v>
      </c>
      <c r="G259" s="364">
        <v>1177</v>
      </c>
      <c r="H259" s="364">
        <v>1</v>
      </c>
      <c r="I259" s="364">
        <v>107</v>
      </c>
      <c r="J259" s="364">
        <v>12</v>
      </c>
      <c r="K259" s="364">
        <v>1284</v>
      </c>
      <c r="L259" s="364">
        <v>1.0909090909090908</v>
      </c>
      <c r="M259" s="364">
        <v>107</v>
      </c>
      <c r="N259" s="364">
        <v>10</v>
      </c>
      <c r="O259" s="364">
        <v>1080</v>
      </c>
      <c r="P259" s="408">
        <v>0.91758708581138493</v>
      </c>
      <c r="Q259" s="365">
        <v>108</v>
      </c>
    </row>
    <row r="260" spans="1:17" ht="14.4" customHeight="1" x14ac:dyDescent="0.3">
      <c r="A260" s="360" t="s">
        <v>1529</v>
      </c>
      <c r="B260" s="361" t="s">
        <v>1421</v>
      </c>
      <c r="C260" s="361" t="s">
        <v>1406</v>
      </c>
      <c r="D260" s="361" t="s">
        <v>1443</v>
      </c>
      <c r="E260" s="361" t="s">
        <v>1444</v>
      </c>
      <c r="F260" s="364">
        <v>6</v>
      </c>
      <c r="G260" s="364">
        <v>552</v>
      </c>
      <c r="H260" s="364">
        <v>1</v>
      </c>
      <c r="I260" s="364">
        <v>92</v>
      </c>
      <c r="J260" s="364">
        <v>7</v>
      </c>
      <c r="K260" s="364">
        <v>644</v>
      </c>
      <c r="L260" s="364">
        <v>1.1666666666666667</v>
      </c>
      <c r="M260" s="364">
        <v>92</v>
      </c>
      <c r="N260" s="364">
        <v>4</v>
      </c>
      <c r="O260" s="364">
        <v>372</v>
      </c>
      <c r="P260" s="408">
        <v>0.67391304347826086</v>
      </c>
      <c r="Q260" s="365">
        <v>93</v>
      </c>
    </row>
    <row r="261" spans="1:17" ht="14.4" customHeight="1" x14ac:dyDescent="0.3">
      <c r="A261" s="360" t="s">
        <v>1529</v>
      </c>
      <c r="B261" s="361" t="s">
        <v>1421</v>
      </c>
      <c r="C261" s="361" t="s">
        <v>1406</v>
      </c>
      <c r="D261" s="361" t="s">
        <v>1445</v>
      </c>
      <c r="E261" s="361" t="s">
        <v>1446</v>
      </c>
      <c r="F261" s="364">
        <v>1</v>
      </c>
      <c r="G261" s="364">
        <v>217</v>
      </c>
      <c r="H261" s="364">
        <v>1</v>
      </c>
      <c r="I261" s="364">
        <v>217</v>
      </c>
      <c r="J261" s="364"/>
      <c r="K261" s="364"/>
      <c r="L261" s="364"/>
      <c r="M261" s="364"/>
      <c r="N261" s="364"/>
      <c r="O261" s="364"/>
      <c r="P261" s="408"/>
      <c r="Q261" s="365"/>
    </row>
    <row r="262" spans="1:17" ht="14.4" customHeight="1" x14ac:dyDescent="0.3">
      <c r="A262" s="360" t="s">
        <v>1529</v>
      </c>
      <c r="B262" s="361" t="s">
        <v>1421</v>
      </c>
      <c r="C262" s="361" t="s">
        <v>1406</v>
      </c>
      <c r="D262" s="361" t="s">
        <v>1447</v>
      </c>
      <c r="E262" s="361" t="s">
        <v>1448</v>
      </c>
      <c r="F262" s="364">
        <v>37</v>
      </c>
      <c r="G262" s="364">
        <v>11137</v>
      </c>
      <c r="H262" s="364">
        <v>1</v>
      </c>
      <c r="I262" s="364">
        <v>301</v>
      </c>
      <c r="J262" s="364">
        <v>50</v>
      </c>
      <c r="K262" s="364">
        <v>15100</v>
      </c>
      <c r="L262" s="364">
        <v>1.3558408907246116</v>
      </c>
      <c r="M262" s="364">
        <v>302</v>
      </c>
      <c r="N262" s="364">
        <v>55</v>
      </c>
      <c r="O262" s="364">
        <v>16665</v>
      </c>
      <c r="P262" s="408">
        <v>1.4963634731076592</v>
      </c>
      <c r="Q262" s="365">
        <v>303</v>
      </c>
    </row>
    <row r="263" spans="1:17" ht="14.4" customHeight="1" x14ac:dyDescent="0.3">
      <c r="A263" s="360" t="s">
        <v>1529</v>
      </c>
      <c r="B263" s="361" t="s">
        <v>1421</v>
      </c>
      <c r="C263" s="361" t="s">
        <v>1406</v>
      </c>
      <c r="D263" s="361" t="s">
        <v>1449</v>
      </c>
      <c r="E263" s="361" t="s">
        <v>1450</v>
      </c>
      <c r="F263" s="364">
        <v>470</v>
      </c>
      <c r="G263" s="364">
        <v>62510</v>
      </c>
      <c r="H263" s="364">
        <v>1</v>
      </c>
      <c r="I263" s="364">
        <v>133</v>
      </c>
      <c r="J263" s="364">
        <v>453</v>
      </c>
      <c r="K263" s="364">
        <v>60249</v>
      </c>
      <c r="L263" s="364">
        <v>0.96382978723404256</v>
      </c>
      <c r="M263" s="364">
        <v>133</v>
      </c>
      <c r="N263" s="364">
        <v>493</v>
      </c>
      <c r="O263" s="364">
        <v>66062</v>
      </c>
      <c r="P263" s="408">
        <v>1.0568229083346665</v>
      </c>
      <c r="Q263" s="365">
        <v>134</v>
      </c>
    </row>
    <row r="264" spans="1:17" ht="14.4" customHeight="1" x14ac:dyDescent="0.3">
      <c r="A264" s="360" t="s">
        <v>1529</v>
      </c>
      <c r="B264" s="361" t="s">
        <v>1421</v>
      </c>
      <c r="C264" s="361" t="s">
        <v>1406</v>
      </c>
      <c r="D264" s="361" t="s">
        <v>1451</v>
      </c>
      <c r="E264" s="361" t="s">
        <v>1450</v>
      </c>
      <c r="F264" s="364">
        <v>1</v>
      </c>
      <c r="G264" s="364">
        <v>174</v>
      </c>
      <c r="H264" s="364">
        <v>1</v>
      </c>
      <c r="I264" s="364">
        <v>174</v>
      </c>
      <c r="J264" s="364"/>
      <c r="K264" s="364"/>
      <c r="L264" s="364"/>
      <c r="M264" s="364"/>
      <c r="N264" s="364"/>
      <c r="O264" s="364"/>
      <c r="P264" s="408"/>
      <c r="Q264" s="365"/>
    </row>
    <row r="265" spans="1:17" ht="14.4" customHeight="1" x14ac:dyDescent="0.3">
      <c r="A265" s="360" t="s">
        <v>1529</v>
      </c>
      <c r="B265" s="361" t="s">
        <v>1421</v>
      </c>
      <c r="C265" s="361" t="s">
        <v>1406</v>
      </c>
      <c r="D265" s="361" t="s">
        <v>1452</v>
      </c>
      <c r="E265" s="361" t="s">
        <v>1453</v>
      </c>
      <c r="F265" s="364">
        <v>37</v>
      </c>
      <c r="G265" s="364">
        <v>5180</v>
      </c>
      <c r="H265" s="364">
        <v>1</v>
      </c>
      <c r="I265" s="364">
        <v>140</v>
      </c>
      <c r="J265" s="364">
        <v>50</v>
      </c>
      <c r="K265" s="364">
        <v>7000</v>
      </c>
      <c r="L265" s="364">
        <v>1.3513513513513513</v>
      </c>
      <c r="M265" s="364">
        <v>140</v>
      </c>
      <c r="N265" s="364">
        <v>55</v>
      </c>
      <c r="O265" s="364">
        <v>7755</v>
      </c>
      <c r="P265" s="408">
        <v>1.4971042471042471</v>
      </c>
      <c r="Q265" s="365">
        <v>141</v>
      </c>
    </row>
    <row r="266" spans="1:17" ht="14.4" customHeight="1" x14ac:dyDescent="0.3">
      <c r="A266" s="360" t="s">
        <v>1529</v>
      </c>
      <c r="B266" s="361" t="s">
        <v>1421</v>
      </c>
      <c r="C266" s="361" t="s">
        <v>1406</v>
      </c>
      <c r="D266" s="361" t="s">
        <v>1454</v>
      </c>
      <c r="E266" s="361" t="s">
        <v>1453</v>
      </c>
      <c r="F266" s="364">
        <v>469</v>
      </c>
      <c r="G266" s="364">
        <v>36582</v>
      </c>
      <c r="H266" s="364">
        <v>1</v>
      </c>
      <c r="I266" s="364">
        <v>78</v>
      </c>
      <c r="J266" s="364">
        <v>453</v>
      </c>
      <c r="K266" s="364">
        <v>35334</v>
      </c>
      <c r="L266" s="364">
        <v>0.9658848614072495</v>
      </c>
      <c r="M266" s="364">
        <v>78</v>
      </c>
      <c r="N266" s="364">
        <v>493</v>
      </c>
      <c r="O266" s="364">
        <v>38454</v>
      </c>
      <c r="P266" s="408">
        <v>1.0511727078891258</v>
      </c>
      <c r="Q266" s="365">
        <v>78</v>
      </c>
    </row>
    <row r="267" spans="1:17" ht="14.4" customHeight="1" x14ac:dyDescent="0.3">
      <c r="A267" s="360" t="s">
        <v>1529</v>
      </c>
      <c r="B267" s="361" t="s">
        <v>1421</v>
      </c>
      <c r="C267" s="361" t="s">
        <v>1406</v>
      </c>
      <c r="D267" s="361" t="s">
        <v>1455</v>
      </c>
      <c r="E267" s="361" t="s">
        <v>1456</v>
      </c>
      <c r="F267" s="364">
        <v>1</v>
      </c>
      <c r="G267" s="364">
        <v>289</v>
      </c>
      <c r="H267" s="364">
        <v>1</v>
      </c>
      <c r="I267" s="364">
        <v>289</v>
      </c>
      <c r="J267" s="364">
        <v>1</v>
      </c>
      <c r="K267" s="364">
        <v>290</v>
      </c>
      <c r="L267" s="364">
        <v>1.0034602076124568</v>
      </c>
      <c r="M267" s="364">
        <v>290</v>
      </c>
      <c r="N267" s="364">
        <v>1</v>
      </c>
      <c r="O267" s="364">
        <v>291</v>
      </c>
      <c r="P267" s="408">
        <v>1.0069204152249136</v>
      </c>
      <c r="Q267" s="365">
        <v>291</v>
      </c>
    </row>
    <row r="268" spans="1:17" ht="14.4" customHeight="1" x14ac:dyDescent="0.3">
      <c r="A268" s="360" t="s">
        <v>1529</v>
      </c>
      <c r="B268" s="361" t="s">
        <v>1421</v>
      </c>
      <c r="C268" s="361" t="s">
        <v>1406</v>
      </c>
      <c r="D268" s="361" t="s">
        <v>1457</v>
      </c>
      <c r="E268" s="361" t="s">
        <v>1458</v>
      </c>
      <c r="F268" s="364">
        <v>1</v>
      </c>
      <c r="G268" s="364">
        <v>607</v>
      </c>
      <c r="H268" s="364">
        <v>1</v>
      </c>
      <c r="I268" s="364">
        <v>607</v>
      </c>
      <c r="J268" s="364">
        <v>1</v>
      </c>
      <c r="K268" s="364">
        <v>609</v>
      </c>
      <c r="L268" s="364">
        <v>1.0032948929159802</v>
      </c>
      <c r="M268" s="364">
        <v>609</v>
      </c>
      <c r="N268" s="364">
        <v>1</v>
      </c>
      <c r="O268" s="364">
        <v>612</v>
      </c>
      <c r="P268" s="408">
        <v>1.0082372322899507</v>
      </c>
      <c r="Q268" s="365">
        <v>612</v>
      </c>
    </row>
    <row r="269" spans="1:17" ht="14.4" customHeight="1" x14ac:dyDescent="0.3">
      <c r="A269" s="360" t="s">
        <v>1529</v>
      </c>
      <c r="B269" s="361" t="s">
        <v>1421</v>
      </c>
      <c r="C269" s="361" t="s">
        <v>1406</v>
      </c>
      <c r="D269" s="361" t="s">
        <v>1467</v>
      </c>
      <c r="E269" s="361" t="s">
        <v>1468</v>
      </c>
      <c r="F269" s="364">
        <v>7</v>
      </c>
      <c r="G269" s="364">
        <v>8288</v>
      </c>
      <c r="H269" s="364">
        <v>1</v>
      </c>
      <c r="I269" s="364">
        <v>1184</v>
      </c>
      <c r="J269" s="364">
        <v>11</v>
      </c>
      <c r="K269" s="364">
        <v>13046</v>
      </c>
      <c r="L269" s="364">
        <v>1.5740830115830116</v>
      </c>
      <c r="M269" s="364">
        <v>1186</v>
      </c>
      <c r="N269" s="364">
        <v>11</v>
      </c>
      <c r="O269" s="364">
        <v>13079</v>
      </c>
      <c r="P269" s="408">
        <v>1.5780646718146718</v>
      </c>
      <c r="Q269" s="365">
        <v>1189</v>
      </c>
    </row>
    <row r="270" spans="1:17" ht="14.4" customHeight="1" x14ac:dyDescent="0.3">
      <c r="A270" s="360" t="s">
        <v>1529</v>
      </c>
      <c r="B270" s="361" t="s">
        <v>1421</v>
      </c>
      <c r="C270" s="361" t="s">
        <v>1406</v>
      </c>
      <c r="D270" s="361" t="s">
        <v>1469</v>
      </c>
      <c r="E270" s="361" t="s">
        <v>1470</v>
      </c>
      <c r="F270" s="364">
        <v>7</v>
      </c>
      <c r="G270" s="364">
        <v>1106</v>
      </c>
      <c r="H270" s="364">
        <v>1</v>
      </c>
      <c r="I270" s="364">
        <v>158</v>
      </c>
      <c r="J270" s="364">
        <v>13</v>
      </c>
      <c r="K270" s="364">
        <v>2054</v>
      </c>
      <c r="L270" s="364">
        <v>1.8571428571428572</v>
      </c>
      <c r="M270" s="364">
        <v>158</v>
      </c>
      <c r="N270" s="364">
        <v>11</v>
      </c>
      <c r="O270" s="364">
        <v>1749</v>
      </c>
      <c r="P270" s="408">
        <v>1.5813743218806511</v>
      </c>
      <c r="Q270" s="365">
        <v>159</v>
      </c>
    </row>
    <row r="271" spans="1:17" ht="14.4" customHeight="1" x14ac:dyDescent="0.3">
      <c r="A271" s="360" t="s">
        <v>1529</v>
      </c>
      <c r="B271" s="361" t="s">
        <v>1421</v>
      </c>
      <c r="C271" s="361" t="s">
        <v>1406</v>
      </c>
      <c r="D271" s="361" t="s">
        <v>1471</v>
      </c>
      <c r="E271" s="361" t="s">
        <v>1472</v>
      </c>
      <c r="F271" s="364">
        <v>2</v>
      </c>
      <c r="G271" s="364">
        <v>632</v>
      </c>
      <c r="H271" s="364">
        <v>1</v>
      </c>
      <c r="I271" s="364">
        <v>316</v>
      </c>
      <c r="J271" s="364"/>
      <c r="K271" s="364"/>
      <c r="L271" s="364"/>
      <c r="M271" s="364"/>
      <c r="N271" s="364"/>
      <c r="O271" s="364"/>
      <c r="P271" s="408"/>
      <c r="Q271" s="365"/>
    </row>
    <row r="272" spans="1:17" ht="14.4" customHeight="1" x14ac:dyDescent="0.3">
      <c r="A272" s="360" t="s">
        <v>1529</v>
      </c>
      <c r="B272" s="361" t="s">
        <v>1421</v>
      </c>
      <c r="C272" s="361" t="s">
        <v>1406</v>
      </c>
      <c r="D272" s="361" t="s">
        <v>1475</v>
      </c>
      <c r="E272" s="361" t="s">
        <v>1476</v>
      </c>
      <c r="F272" s="364">
        <v>1</v>
      </c>
      <c r="G272" s="364">
        <v>382</v>
      </c>
      <c r="H272" s="364">
        <v>1</v>
      </c>
      <c r="I272" s="364">
        <v>382</v>
      </c>
      <c r="J272" s="364">
        <v>6</v>
      </c>
      <c r="K272" s="364">
        <v>2292</v>
      </c>
      <c r="L272" s="364">
        <v>6</v>
      </c>
      <c r="M272" s="364">
        <v>382</v>
      </c>
      <c r="N272" s="364">
        <v>5</v>
      </c>
      <c r="O272" s="364">
        <v>1910</v>
      </c>
      <c r="P272" s="408">
        <v>5</v>
      </c>
      <c r="Q272" s="365">
        <v>382</v>
      </c>
    </row>
    <row r="273" spans="1:17" ht="14.4" customHeight="1" x14ac:dyDescent="0.3">
      <c r="A273" s="360" t="s">
        <v>1529</v>
      </c>
      <c r="B273" s="361" t="s">
        <v>1421</v>
      </c>
      <c r="C273" s="361" t="s">
        <v>1406</v>
      </c>
      <c r="D273" s="361" t="s">
        <v>1477</v>
      </c>
      <c r="E273" s="361" t="s">
        <v>1478</v>
      </c>
      <c r="F273" s="364">
        <v>1</v>
      </c>
      <c r="G273" s="364">
        <v>486</v>
      </c>
      <c r="H273" s="364">
        <v>1</v>
      </c>
      <c r="I273" s="364">
        <v>486</v>
      </c>
      <c r="J273" s="364">
        <v>6</v>
      </c>
      <c r="K273" s="364">
        <v>2916</v>
      </c>
      <c r="L273" s="364">
        <v>6</v>
      </c>
      <c r="M273" s="364">
        <v>486</v>
      </c>
      <c r="N273" s="364">
        <v>5</v>
      </c>
      <c r="O273" s="364">
        <v>2430</v>
      </c>
      <c r="P273" s="408">
        <v>5</v>
      </c>
      <c r="Q273" s="365">
        <v>486</v>
      </c>
    </row>
    <row r="274" spans="1:17" ht="14.4" customHeight="1" x14ac:dyDescent="0.3">
      <c r="A274" s="360" t="s">
        <v>1529</v>
      </c>
      <c r="B274" s="361" t="s">
        <v>1421</v>
      </c>
      <c r="C274" s="361" t="s">
        <v>1406</v>
      </c>
      <c r="D274" s="361" t="s">
        <v>1483</v>
      </c>
      <c r="E274" s="361" t="s">
        <v>1484</v>
      </c>
      <c r="F274" s="364">
        <v>587</v>
      </c>
      <c r="G274" s="364">
        <v>9392</v>
      </c>
      <c r="H274" s="364">
        <v>1</v>
      </c>
      <c r="I274" s="364">
        <v>16</v>
      </c>
      <c r="J274" s="364">
        <v>525</v>
      </c>
      <c r="K274" s="364">
        <v>8400</v>
      </c>
      <c r="L274" s="364">
        <v>0.89437819420783649</v>
      </c>
      <c r="M274" s="364">
        <v>16</v>
      </c>
      <c r="N274" s="364">
        <v>565</v>
      </c>
      <c r="O274" s="364">
        <v>9040</v>
      </c>
      <c r="P274" s="408">
        <v>0.96252129471890968</v>
      </c>
      <c r="Q274" s="365">
        <v>16</v>
      </c>
    </row>
    <row r="275" spans="1:17" ht="14.4" customHeight="1" x14ac:dyDescent="0.3">
      <c r="A275" s="360" t="s">
        <v>1530</v>
      </c>
      <c r="B275" s="361" t="s">
        <v>1421</v>
      </c>
      <c r="C275" s="361" t="s">
        <v>1406</v>
      </c>
      <c r="D275" s="361" t="s">
        <v>1427</v>
      </c>
      <c r="E275" s="361" t="s">
        <v>1428</v>
      </c>
      <c r="F275" s="364">
        <v>14</v>
      </c>
      <c r="G275" s="364">
        <v>3626</v>
      </c>
      <c r="H275" s="364">
        <v>1</v>
      </c>
      <c r="I275" s="364">
        <v>259</v>
      </c>
      <c r="J275" s="364">
        <v>14</v>
      </c>
      <c r="K275" s="364">
        <v>3654</v>
      </c>
      <c r="L275" s="364">
        <v>1.0077220077220077</v>
      </c>
      <c r="M275" s="364">
        <v>261</v>
      </c>
      <c r="N275" s="364">
        <v>15</v>
      </c>
      <c r="O275" s="364">
        <v>3930</v>
      </c>
      <c r="P275" s="408">
        <v>1.0838389409817981</v>
      </c>
      <c r="Q275" s="365">
        <v>262</v>
      </c>
    </row>
    <row r="276" spans="1:17" ht="14.4" customHeight="1" x14ac:dyDescent="0.3">
      <c r="A276" s="360" t="s">
        <v>1530</v>
      </c>
      <c r="B276" s="361" t="s">
        <v>1421</v>
      </c>
      <c r="C276" s="361" t="s">
        <v>1406</v>
      </c>
      <c r="D276" s="361" t="s">
        <v>1429</v>
      </c>
      <c r="E276" s="361" t="s">
        <v>1430</v>
      </c>
      <c r="F276" s="364">
        <v>40</v>
      </c>
      <c r="G276" s="364">
        <v>6360</v>
      </c>
      <c r="H276" s="364">
        <v>1</v>
      </c>
      <c r="I276" s="364">
        <v>159</v>
      </c>
      <c r="J276" s="364">
        <v>26</v>
      </c>
      <c r="K276" s="364">
        <v>4134</v>
      </c>
      <c r="L276" s="364">
        <v>0.65</v>
      </c>
      <c r="M276" s="364">
        <v>159</v>
      </c>
      <c r="N276" s="364">
        <v>26</v>
      </c>
      <c r="O276" s="364">
        <v>4160</v>
      </c>
      <c r="P276" s="408">
        <v>0.65408805031446537</v>
      </c>
      <c r="Q276" s="365">
        <v>160</v>
      </c>
    </row>
    <row r="277" spans="1:17" ht="14.4" customHeight="1" x14ac:dyDescent="0.3">
      <c r="A277" s="360" t="s">
        <v>1530</v>
      </c>
      <c r="B277" s="361" t="s">
        <v>1421</v>
      </c>
      <c r="C277" s="361" t="s">
        <v>1406</v>
      </c>
      <c r="D277" s="361" t="s">
        <v>1433</v>
      </c>
      <c r="E277" s="361" t="s">
        <v>1434</v>
      </c>
      <c r="F277" s="364">
        <v>65</v>
      </c>
      <c r="G277" s="364">
        <v>4550</v>
      </c>
      <c r="H277" s="364">
        <v>1</v>
      </c>
      <c r="I277" s="364">
        <v>70</v>
      </c>
      <c r="J277" s="364">
        <v>66</v>
      </c>
      <c r="K277" s="364">
        <v>4620</v>
      </c>
      <c r="L277" s="364">
        <v>1.0153846153846153</v>
      </c>
      <c r="M277" s="364">
        <v>70</v>
      </c>
      <c r="N277" s="364">
        <v>52</v>
      </c>
      <c r="O277" s="364">
        <v>3640</v>
      </c>
      <c r="P277" s="408">
        <v>0.8</v>
      </c>
      <c r="Q277" s="365">
        <v>70</v>
      </c>
    </row>
    <row r="278" spans="1:17" ht="14.4" customHeight="1" x14ac:dyDescent="0.3">
      <c r="A278" s="360" t="s">
        <v>1530</v>
      </c>
      <c r="B278" s="361" t="s">
        <v>1421</v>
      </c>
      <c r="C278" s="361" t="s">
        <v>1406</v>
      </c>
      <c r="D278" s="361" t="s">
        <v>1435</v>
      </c>
      <c r="E278" s="361" t="s">
        <v>1434</v>
      </c>
      <c r="F278" s="364">
        <v>48</v>
      </c>
      <c r="G278" s="364">
        <v>9696</v>
      </c>
      <c r="H278" s="364">
        <v>1</v>
      </c>
      <c r="I278" s="364">
        <v>202</v>
      </c>
      <c r="J278" s="364">
        <v>34</v>
      </c>
      <c r="K278" s="364">
        <v>6868</v>
      </c>
      <c r="L278" s="364">
        <v>0.70833333333333337</v>
      </c>
      <c r="M278" s="364">
        <v>202</v>
      </c>
      <c r="N278" s="364">
        <v>51</v>
      </c>
      <c r="O278" s="364">
        <v>10353</v>
      </c>
      <c r="P278" s="408">
        <v>1.0677599009900991</v>
      </c>
      <c r="Q278" s="365">
        <v>203</v>
      </c>
    </row>
    <row r="279" spans="1:17" ht="14.4" customHeight="1" x14ac:dyDescent="0.3">
      <c r="A279" s="360" t="s">
        <v>1530</v>
      </c>
      <c r="B279" s="361" t="s">
        <v>1421</v>
      </c>
      <c r="C279" s="361" t="s">
        <v>1406</v>
      </c>
      <c r="D279" s="361" t="s">
        <v>1437</v>
      </c>
      <c r="E279" s="361" t="s">
        <v>1438</v>
      </c>
      <c r="F279" s="364">
        <v>63</v>
      </c>
      <c r="G279" s="364">
        <v>18333</v>
      </c>
      <c r="H279" s="364">
        <v>1</v>
      </c>
      <c r="I279" s="364">
        <v>291</v>
      </c>
      <c r="J279" s="364">
        <v>44</v>
      </c>
      <c r="K279" s="364">
        <v>12804</v>
      </c>
      <c r="L279" s="364">
        <v>0.69841269841269837</v>
      </c>
      <c r="M279" s="364">
        <v>291</v>
      </c>
      <c r="N279" s="364">
        <v>97</v>
      </c>
      <c r="O279" s="364">
        <v>28324</v>
      </c>
      <c r="P279" s="408">
        <v>1.5449735449735449</v>
      </c>
      <c r="Q279" s="365">
        <v>292</v>
      </c>
    </row>
    <row r="280" spans="1:17" ht="14.4" customHeight="1" x14ac:dyDescent="0.3">
      <c r="A280" s="360" t="s">
        <v>1530</v>
      </c>
      <c r="B280" s="361" t="s">
        <v>1421</v>
      </c>
      <c r="C280" s="361" t="s">
        <v>1406</v>
      </c>
      <c r="D280" s="361" t="s">
        <v>1439</v>
      </c>
      <c r="E280" s="361" t="s">
        <v>1440</v>
      </c>
      <c r="F280" s="364"/>
      <c r="G280" s="364"/>
      <c r="H280" s="364"/>
      <c r="I280" s="364"/>
      <c r="J280" s="364"/>
      <c r="K280" s="364"/>
      <c r="L280" s="364"/>
      <c r="M280" s="364"/>
      <c r="N280" s="364">
        <v>3</v>
      </c>
      <c r="O280" s="364">
        <v>648</v>
      </c>
      <c r="P280" s="408"/>
      <c r="Q280" s="365">
        <v>216</v>
      </c>
    </row>
    <row r="281" spans="1:17" ht="14.4" customHeight="1" x14ac:dyDescent="0.3">
      <c r="A281" s="360" t="s">
        <v>1530</v>
      </c>
      <c r="B281" s="361" t="s">
        <v>1421</v>
      </c>
      <c r="C281" s="361" t="s">
        <v>1406</v>
      </c>
      <c r="D281" s="361" t="s">
        <v>1441</v>
      </c>
      <c r="E281" s="361" t="s">
        <v>1442</v>
      </c>
      <c r="F281" s="364"/>
      <c r="G281" s="364"/>
      <c r="H281" s="364"/>
      <c r="I281" s="364"/>
      <c r="J281" s="364">
        <v>1</v>
      </c>
      <c r="K281" s="364">
        <v>107</v>
      </c>
      <c r="L281" s="364"/>
      <c r="M281" s="364">
        <v>107</v>
      </c>
      <c r="N281" s="364">
        <v>2</v>
      </c>
      <c r="O281" s="364">
        <v>216</v>
      </c>
      <c r="P281" s="408"/>
      <c r="Q281" s="365">
        <v>108</v>
      </c>
    </row>
    <row r="282" spans="1:17" ht="14.4" customHeight="1" x14ac:dyDescent="0.3">
      <c r="A282" s="360" t="s">
        <v>1530</v>
      </c>
      <c r="B282" s="361" t="s">
        <v>1421</v>
      </c>
      <c r="C282" s="361" t="s">
        <v>1406</v>
      </c>
      <c r="D282" s="361" t="s">
        <v>1443</v>
      </c>
      <c r="E282" s="361" t="s">
        <v>1444</v>
      </c>
      <c r="F282" s="364"/>
      <c r="G282" s="364"/>
      <c r="H282" s="364"/>
      <c r="I282" s="364"/>
      <c r="J282" s="364">
        <v>3</v>
      </c>
      <c r="K282" s="364">
        <v>276</v>
      </c>
      <c r="L282" s="364"/>
      <c r="M282" s="364">
        <v>92</v>
      </c>
      <c r="N282" s="364"/>
      <c r="O282" s="364"/>
      <c r="P282" s="408"/>
      <c r="Q282" s="365"/>
    </row>
    <row r="283" spans="1:17" ht="14.4" customHeight="1" x14ac:dyDescent="0.3">
      <c r="A283" s="360" t="s">
        <v>1530</v>
      </c>
      <c r="B283" s="361" t="s">
        <v>1421</v>
      </c>
      <c r="C283" s="361" t="s">
        <v>1406</v>
      </c>
      <c r="D283" s="361" t="s">
        <v>1447</v>
      </c>
      <c r="E283" s="361" t="s">
        <v>1448</v>
      </c>
      <c r="F283" s="364">
        <v>14</v>
      </c>
      <c r="G283" s="364">
        <v>4214</v>
      </c>
      <c r="H283" s="364">
        <v>1</v>
      </c>
      <c r="I283" s="364">
        <v>301</v>
      </c>
      <c r="J283" s="364">
        <v>16</v>
      </c>
      <c r="K283" s="364">
        <v>4832</v>
      </c>
      <c r="L283" s="364">
        <v>1.1466540104413858</v>
      </c>
      <c r="M283" s="364">
        <v>302</v>
      </c>
      <c r="N283" s="364">
        <v>16</v>
      </c>
      <c r="O283" s="364">
        <v>4848</v>
      </c>
      <c r="P283" s="408">
        <v>1.1504508780256288</v>
      </c>
      <c r="Q283" s="365">
        <v>303</v>
      </c>
    </row>
    <row r="284" spans="1:17" ht="14.4" customHeight="1" x14ac:dyDescent="0.3">
      <c r="A284" s="360" t="s">
        <v>1530</v>
      </c>
      <c r="B284" s="361" t="s">
        <v>1421</v>
      </c>
      <c r="C284" s="361" t="s">
        <v>1406</v>
      </c>
      <c r="D284" s="361" t="s">
        <v>1449</v>
      </c>
      <c r="E284" s="361" t="s">
        <v>1450</v>
      </c>
      <c r="F284" s="364">
        <v>35</v>
      </c>
      <c r="G284" s="364">
        <v>4655</v>
      </c>
      <c r="H284" s="364">
        <v>1</v>
      </c>
      <c r="I284" s="364">
        <v>133</v>
      </c>
      <c r="J284" s="364">
        <v>25</v>
      </c>
      <c r="K284" s="364">
        <v>3325</v>
      </c>
      <c r="L284" s="364">
        <v>0.7142857142857143</v>
      </c>
      <c r="M284" s="364">
        <v>133</v>
      </c>
      <c r="N284" s="364">
        <v>28</v>
      </c>
      <c r="O284" s="364">
        <v>3752</v>
      </c>
      <c r="P284" s="408">
        <v>0.80601503759398496</v>
      </c>
      <c r="Q284" s="365">
        <v>134</v>
      </c>
    </row>
    <row r="285" spans="1:17" ht="14.4" customHeight="1" x14ac:dyDescent="0.3">
      <c r="A285" s="360" t="s">
        <v>1530</v>
      </c>
      <c r="B285" s="361" t="s">
        <v>1421</v>
      </c>
      <c r="C285" s="361" t="s">
        <v>1406</v>
      </c>
      <c r="D285" s="361" t="s">
        <v>1451</v>
      </c>
      <c r="E285" s="361" t="s">
        <v>1450</v>
      </c>
      <c r="F285" s="364"/>
      <c r="G285" s="364"/>
      <c r="H285" s="364"/>
      <c r="I285" s="364"/>
      <c r="J285" s="364"/>
      <c r="K285" s="364"/>
      <c r="L285" s="364"/>
      <c r="M285" s="364"/>
      <c r="N285" s="364">
        <v>1</v>
      </c>
      <c r="O285" s="364">
        <v>175</v>
      </c>
      <c r="P285" s="408"/>
      <c r="Q285" s="365">
        <v>175</v>
      </c>
    </row>
    <row r="286" spans="1:17" ht="14.4" customHeight="1" x14ac:dyDescent="0.3">
      <c r="A286" s="360" t="s">
        <v>1530</v>
      </c>
      <c r="B286" s="361" t="s">
        <v>1421</v>
      </c>
      <c r="C286" s="361" t="s">
        <v>1406</v>
      </c>
      <c r="D286" s="361" t="s">
        <v>1452</v>
      </c>
      <c r="E286" s="361" t="s">
        <v>1453</v>
      </c>
      <c r="F286" s="364">
        <v>14</v>
      </c>
      <c r="G286" s="364">
        <v>1960</v>
      </c>
      <c r="H286" s="364">
        <v>1</v>
      </c>
      <c r="I286" s="364">
        <v>140</v>
      </c>
      <c r="J286" s="364">
        <v>16</v>
      </c>
      <c r="K286" s="364">
        <v>2240</v>
      </c>
      <c r="L286" s="364">
        <v>1.1428571428571428</v>
      </c>
      <c r="M286" s="364">
        <v>140</v>
      </c>
      <c r="N286" s="364">
        <v>16</v>
      </c>
      <c r="O286" s="364">
        <v>2256</v>
      </c>
      <c r="P286" s="408">
        <v>1.1510204081632653</v>
      </c>
      <c r="Q286" s="365">
        <v>141</v>
      </c>
    </row>
    <row r="287" spans="1:17" ht="14.4" customHeight="1" x14ac:dyDescent="0.3">
      <c r="A287" s="360" t="s">
        <v>1530</v>
      </c>
      <c r="B287" s="361" t="s">
        <v>1421</v>
      </c>
      <c r="C287" s="361" t="s">
        <v>1406</v>
      </c>
      <c r="D287" s="361" t="s">
        <v>1454</v>
      </c>
      <c r="E287" s="361" t="s">
        <v>1453</v>
      </c>
      <c r="F287" s="364">
        <v>35</v>
      </c>
      <c r="G287" s="364">
        <v>2730</v>
      </c>
      <c r="H287" s="364">
        <v>1</v>
      </c>
      <c r="I287" s="364">
        <v>78</v>
      </c>
      <c r="J287" s="364">
        <v>25</v>
      </c>
      <c r="K287" s="364">
        <v>1950</v>
      </c>
      <c r="L287" s="364">
        <v>0.7142857142857143</v>
      </c>
      <c r="M287" s="364">
        <v>78</v>
      </c>
      <c r="N287" s="364">
        <v>28</v>
      </c>
      <c r="O287" s="364">
        <v>2184</v>
      </c>
      <c r="P287" s="408">
        <v>0.8</v>
      </c>
      <c r="Q287" s="365">
        <v>78</v>
      </c>
    </row>
    <row r="288" spans="1:17" ht="14.4" customHeight="1" x14ac:dyDescent="0.3">
      <c r="A288" s="360" t="s">
        <v>1530</v>
      </c>
      <c r="B288" s="361" t="s">
        <v>1421</v>
      </c>
      <c r="C288" s="361" t="s">
        <v>1406</v>
      </c>
      <c r="D288" s="361" t="s">
        <v>1463</v>
      </c>
      <c r="E288" s="361" t="s">
        <v>1464</v>
      </c>
      <c r="F288" s="364"/>
      <c r="G288" s="364"/>
      <c r="H288" s="364"/>
      <c r="I288" s="364"/>
      <c r="J288" s="364"/>
      <c r="K288" s="364"/>
      <c r="L288" s="364"/>
      <c r="M288" s="364"/>
      <c r="N288" s="364">
        <v>1</v>
      </c>
      <c r="O288" s="364">
        <v>1020</v>
      </c>
      <c r="P288" s="408"/>
      <c r="Q288" s="365">
        <v>1020</v>
      </c>
    </row>
    <row r="289" spans="1:17" ht="14.4" customHeight="1" x14ac:dyDescent="0.3">
      <c r="A289" s="360" t="s">
        <v>1530</v>
      </c>
      <c r="B289" s="361" t="s">
        <v>1421</v>
      </c>
      <c r="C289" s="361" t="s">
        <v>1406</v>
      </c>
      <c r="D289" s="361" t="s">
        <v>1467</v>
      </c>
      <c r="E289" s="361" t="s">
        <v>1468</v>
      </c>
      <c r="F289" s="364"/>
      <c r="G289" s="364"/>
      <c r="H289" s="364"/>
      <c r="I289" s="364"/>
      <c r="J289" s="364">
        <v>1</v>
      </c>
      <c r="K289" s="364">
        <v>1186</v>
      </c>
      <c r="L289" s="364"/>
      <c r="M289" s="364">
        <v>1186</v>
      </c>
      <c r="N289" s="364">
        <v>1</v>
      </c>
      <c r="O289" s="364">
        <v>1189</v>
      </c>
      <c r="P289" s="408"/>
      <c r="Q289" s="365">
        <v>1189</v>
      </c>
    </row>
    <row r="290" spans="1:17" ht="14.4" customHeight="1" x14ac:dyDescent="0.3">
      <c r="A290" s="360" t="s">
        <v>1530</v>
      </c>
      <c r="B290" s="361" t="s">
        <v>1421</v>
      </c>
      <c r="C290" s="361" t="s">
        <v>1406</v>
      </c>
      <c r="D290" s="361" t="s">
        <v>1469</v>
      </c>
      <c r="E290" s="361" t="s">
        <v>1470</v>
      </c>
      <c r="F290" s="364">
        <v>1</v>
      </c>
      <c r="G290" s="364">
        <v>158</v>
      </c>
      <c r="H290" s="364">
        <v>1</v>
      </c>
      <c r="I290" s="364">
        <v>158</v>
      </c>
      <c r="J290" s="364">
        <v>2</v>
      </c>
      <c r="K290" s="364">
        <v>316</v>
      </c>
      <c r="L290" s="364">
        <v>2</v>
      </c>
      <c r="M290" s="364">
        <v>158</v>
      </c>
      <c r="N290" s="364">
        <v>4</v>
      </c>
      <c r="O290" s="364">
        <v>636</v>
      </c>
      <c r="P290" s="408">
        <v>4.0253164556962027</v>
      </c>
      <c r="Q290" s="365">
        <v>159</v>
      </c>
    </row>
    <row r="291" spans="1:17" ht="14.4" customHeight="1" x14ac:dyDescent="0.3">
      <c r="A291" s="360" t="s">
        <v>1530</v>
      </c>
      <c r="B291" s="361" t="s">
        <v>1421</v>
      </c>
      <c r="C291" s="361" t="s">
        <v>1406</v>
      </c>
      <c r="D291" s="361" t="s">
        <v>1475</v>
      </c>
      <c r="E291" s="361" t="s">
        <v>1476</v>
      </c>
      <c r="F291" s="364">
        <v>1</v>
      </c>
      <c r="G291" s="364">
        <v>382</v>
      </c>
      <c r="H291" s="364">
        <v>1</v>
      </c>
      <c r="I291" s="364">
        <v>382</v>
      </c>
      <c r="J291" s="364"/>
      <c r="K291" s="364"/>
      <c r="L291" s="364"/>
      <c r="M291" s="364"/>
      <c r="N291" s="364"/>
      <c r="O291" s="364"/>
      <c r="P291" s="408"/>
      <c r="Q291" s="365"/>
    </row>
    <row r="292" spans="1:17" ht="14.4" customHeight="1" x14ac:dyDescent="0.3">
      <c r="A292" s="360" t="s">
        <v>1530</v>
      </c>
      <c r="B292" s="361" t="s">
        <v>1421</v>
      </c>
      <c r="C292" s="361" t="s">
        <v>1406</v>
      </c>
      <c r="D292" s="361" t="s">
        <v>1477</v>
      </c>
      <c r="E292" s="361" t="s">
        <v>1478</v>
      </c>
      <c r="F292" s="364">
        <v>1</v>
      </c>
      <c r="G292" s="364">
        <v>486</v>
      </c>
      <c r="H292" s="364">
        <v>1</v>
      </c>
      <c r="I292" s="364">
        <v>486</v>
      </c>
      <c r="J292" s="364"/>
      <c r="K292" s="364"/>
      <c r="L292" s="364"/>
      <c r="M292" s="364"/>
      <c r="N292" s="364"/>
      <c r="O292" s="364"/>
      <c r="P292" s="408"/>
      <c r="Q292" s="365"/>
    </row>
    <row r="293" spans="1:17" ht="14.4" customHeight="1" x14ac:dyDescent="0.3">
      <c r="A293" s="360" t="s">
        <v>1530</v>
      </c>
      <c r="B293" s="361" t="s">
        <v>1421</v>
      </c>
      <c r="C293" s="361" t="s">
        <v>1406</v>
      </c>
      <c r="D293" s="361" t="s">
        <v>1483</v>
      </c>
      <c r="E293" s="361" t="s">
        <v>1484</v>
      </c>
      <c r="F293" s="364">
        <v>60</v>
      </c>
      <c r="G293" s="364">
        <v>960</v>
      </c>
      <c r="H293" s="364">
        <v>1</v>
      </c>
      <c r="I293" s="364">
        <v>16</v>
      </c>
      <c r="J293" s="364">
        <v>51</v>
      </c>
      <c r="K293" s="364">
        <v>816</v>
      </c>
      <c r="L293" s="364">
        <v>0.85</v>
      </c>
      <c r="M293" s="364">
        <v>16</v>
      </c>
      <c r="N293" s="364">
        <v>49</v>
      </c>
      <c r="O293" s="364">
        <v>784</v>
      </c>
      <c r="P293" s="408">
        <v>0.81666666666666665</v>
      </c>
      <c r="Q293" s="365">
        <v>16</v>
      </c>
    </row>
    <row r="294" spans="1:17" ht="14.4" customHeight="1" x14ac:dyDescent="0.3">
      <c r="A294" s="360" t="s">
        <v>1531</v>
      </c>
      <c r="B294" s="361" t="s">
        <v>1421</v>
      </c>
      <c r="C294" s="361" t="s">
        <v>1406</v>
      </c>
      <c r="D294" s="361" t="s">
        <v>1429</v>
      </c>
      <c r="E294" s="361" t="s">
        <v>1430</v>
      </c>
      <c r="F294" s="364">
        <v>2</v>
      </c>
      <c r="G294" s="364">
        <v>318</v>
      </c>
      <c r="H294" s="364">
        <v>1</v>
      </c>
      <c r="I294" s="364">
        <v>159</v>
      </c>
      <c r="J294" s="364"/>
      <c r="K294" s="364"/>
      <c r="L294" s="364"/>
      <c r="M294" s="364"/>
      <c r="N294" s="364">
        <v>2</v>
      </c>
      <c r="O294" s="364">
        <v>320</v>
      </c>
      <c r="P294" s="408">
        <v>1.0062893081761006</v>
      </c>
      <c r="Q294" s="365">
        <v>160</v>
      </c>
    </row>
    <row r="295" spans="1:17" ht="14.4" customHeight="1" x14ac:dyDescent="0.3">
      <c r="A295" s="360" t="s">
        <v>1531</v>
      </c>
      <c r="B295" s="361" t="s">
        <v>1421</v>
      </c>
      <c r="C295" s="361" t="s">
        <v>1406</v>
      </c>
      <c r="D295" s="361" t="s">
        <v>1433</v>
      </c>
      <c r="E295" s="361" t="s">
        <v>1434</v>
      </c>
      <c r="F295" s="364">
        <v>4</v>
      </c>
      <c r="G295" s="364">
        <v>280</v>
      </c>
      <c r="H295" s="364">
        <v>1</v>
      </c>
      <c r="I295" s="364">
        <v>70</v>
      </c>
      <c r="J295" s="364"/>
      <c r="K295" s="364"/>
      <c r="L295" s="364"/>
      <c r="M295" s="364"/>
      <c r="N295" s="364"/>
      <c r="O295" s="364"/>
      <c r="P295" s="408"/>
      <c r="Q295" s="365"/>
    </row>
    <row r="296" spans="1:17" ht="14.4" customHeight="1" x14ac:dyDescent="0.3">
      <c r="A296" s="360" t="s">
        <v>1531</v>
      </c>
      <c r="B296" s="361" t="s">
        <v>1421</v>
      </c>
      <c r="C296" s="361" t="s">
        <v>1406</v>
      </c>
      <c r="D296" s="361" t="s">
        <v>1449</v>
      </c>
      <c r="E296" s="361" t="s">
        <v>1450</v>
      </c>
      <c r="F296" s="364">
        <v>2</v>
      </c>
      <c r="G296" s="364">
        <v>266</v>
      </c>
      <c r="H296" s="364">
        <v>1</v>
      </c>
      <c r="I296" s="364">
        <v>133</v>
      </c>
      <c r="J296" s="364"/>
      <c r="K296" s="364"/>
      <c r="L296" s="364"/>
      <c r="M296" s="364"/>
      <c r="N296" s="364"/>
      <c r="O296" s="364"/>
      <c r="P296" s="408"/>
      <c r="Q296" s="365"/>
    </row>
    <row r="297" spans="1:17" ht="14.4" customHeight="1" x14ac:dyDescent="0.3">
      <c r="A297" s="360" t="s">
        <v>1531</v>
      </c>
      <c r="B297" s="361" t="s">
        <v>1421</v>
      </c>
      <c r="C297" s="361" t="s">
        <v>1406</v>
      </c>
      <c r="D297" s="361" t="s">
        <v>1454</v>
      </c>
      <c r="E297" s="361" t="s">
        <v>1453</v>
      </c>
      <c r="F297" s="364">
        <v>2</v>
      </c>
      <c r="G297" s="364">
        <v>156</v>
      </c>
      <c r="H297" s="364">
        <v>1</v>
      </c>
      <c r="I297" s="364">
        <v>78</v>
      </c>
      <c r="J297" s="364"/>
      <c r="K297" s="364"/>
      <c r="L297" s="364"/>
      <c r="M297" s="364"/>
      <c r="N297" s="364"/>
      <c r="O297" s="364"/>
      <c r="P297" s="408"/>
      <c r="Q297" s="365"/>
    </row>
    <row r="298" spans="1:17" ht="14.4" customHeight="1" x14ac:dyDescent="0.3">
      <c r="A298" s="360" t="s">
        <v>1531</v>
      </c>
      <c r="B298" s="361" t="s">
        <v>1421</v>
      </c>
      <c r="C298" s="361" t="s">
        <v>1406</v>
      </c>
      <c r="D298" s="361" t="s">
        <v>1483</v>
      </c>
      <c r="E298" s="361" t="s">
        <v>1484</v>
      </c>
      <c r="F298" s="364">
        <v>2</v>
      </c>
      <c r="G298" s="364">
        <v>32</v>
      </c>
      <c r="H298" s="364">
        <v>1</v>
      </c>
      <c r="I298" s="364">
        <v>16</v>
      </c>
      <c r="J298" s="364"/>
      <c r="K298" s="364"/>
      <c r="L298" s="364"/>
      <c r="M298" s="364"/>
      <c r="N298" s="364">
        <v>1</v>
      </c>
      <c r="O298" s="364">
        <v>16</v>
      </c>
      <c r="P298" s="408">
        <v>0.5</v>
      </c>
      <c r="Q298" s="365">
        <v>16</v>
      </c>
    </row>
    <row r="299" spans="1:17" ht="14.4" customHeight="1" x14ac:dyDescent="0.3">
      <c r="A299" s="360" t="s">
        <v>1532</v>
      </c>
      <c r="B299" s="361" t="s">
        <v>1421</v>
      </c>
      <c r="C299" s="361" t="s">
        <v>1406</v>
      </c>
      <c r="D299" s="361" t="s">
        <v>1427</v>
      </c>
      <c r="E299" s="361" t="s">
        <v>1428</v>
      </c>
      <c r="F299" s="364">
        <v>10</v>
      </c>
      <c r="G299" s="364">
        <v>2590</v>
      </c>
      <c r="H299" s="364">
        <v>1</v>
      </c>
      <c r="I299" s="364">
        <v>259</v>
      </c>
      <c r="J299" s="364">
        <v>14</v>
      </c>
      <c r="K299" s="364">
        <v>3654</v>
      </c>
      <c r="L299" s="364">
        <v>1.4108108108108108</v>
      </c>
      <c r="M299" s="364">
        <v>261</v>
      </c>
      <c r="N299" s="364">
        <v>14</v>
      </c>
      <c r="O299" s="364">
        <v>3668</v>
      </c>
      <c r="P299" s="408">
        <v>1.4162162162162162</v>
      </c>
      <c r="Q299" s="365">
        <v>262</v>
      </c>
    </row>
    <row r="300" spans="1:17" ht="14.4" customHeight="1" x14ac:dyDescent="0.3">
      <c r="A300" s="360" t="s">
        <v>1532</v>
      </c>
      <c r="B300" s="361" t="s">
        <v>1421</v>
      </c>
      <c r="C300" s="361" t="s">
        <v>1406</v>
      </c>
      <c r="D300" s="361" t="s">
        <v>1429</v>
      </c>
      <c r="E300" s="361" t="s">
        <v>1430</v>
      </c>
      <c r="F300" s="364">
        <v>180</v>
      </c>
      <c r="G300" s="364">
        <v>28620</v>
      </c>
      <c r="H300" s="364">
        <v>1</v>
      </c>
      <c r="I300" s="364">
        <v>159</v>
      </c>
      <c r="J300" s="364">
        <v>145</v>
      </c>
      <c r="K300" s="364">
        <v>23055</v>
      </c>
      <c r="L300" s="364">
        <v>0.80555555555555558</v>
      </c>
      <c r="M300" s="364">
        <v>159</v>
      </c>
      <c r="N300" s="364">
        <v>190</v>
      </c>
      <c r="O300" s="364">
        <v>30400</v>
      </c>
      <c r="P300" s="408">
        <v>1.0621942697414395</v>
      </c>
      <c r="Q300" s="365">
        <v>160</v>
      </c>
    </row>
    <row r="301" spans="1:17" ht="14.4" customHeight="1" x14ac:dyDescent="0.3">
      <c r="A301" s="360" t="s">
        <v>1532</v>
      </c>
      <c r="B301" s="361" t="s">
        <v>1421</v>
      </c>
      <c r="C301" s="361" t="s">
        <v>1406</v>
      </c>
      <c r="D301" s="361" t="s">
        <v>1433</v>
      </c>
      <c r="E301" s="361" t="s">
        <v>1434</v>
      </c>
      <c r="F301" s="364">
        <v>141</v>
      </c>
      <c r="G301" s="364">
        <v>9870</v>
      </c>
      <c r="H301" s="364">
        <v>1</v>
      </c>
      <c r="I301" s="364">
        <v>70</v>
      </c>
      <c r="J301" s="364">
        <v>130</v>
      </c>
      <c r="K301" s="364">
        <v>9100</v>
      </c>
      <c r="L301" s="364">
        <v>0.92198581560283688</v>
      </c>
      <c r="M301" s="364">
        <v>70</v>
      </c>
      <c r="N301" s="364">
        <v>188</v>
      </c>
      <c r="O301" s="364">
        <v>13160</v>
      </c>
      <c r="P301" s="408">
        <v>1.3333333333333333</v>
      </c>
      <c r="Q301" s="365">
        <v>70</v>
      </c>
    </row>
    <row r="302" spans="1:17" ht="14.4" customHeight="1" x14ac:dyDescent="0.3">
      <c r="A302" s="360" t="s">
        <v>1532</v>
      </c>
      <c r="B302" s="361" t="s">
        <v>1421</v>
      </c>
      <c r="C302" s="361" t="s">
        <v>1406</v>
      </c>
      <c r="D302" s="361" t="s">
        <v>1435</v>
      </c>
      <c r="E302" s="361" t="s">
        <v>1434</v>
      </c>
      <c r="F302" s="364">
        <v>30</v>
      </c>
      <c r="G302" s="364">
        <v>6060</v>
      </c>
      <c r="H302" s="364">
        <v>1</v>
      </c>
      <c r="I302" s="364">
        <v>202</v>
      </c>
      <c r="J302" s="364">
        <v>41</v>
      </c>
      <c r="K302" s="364">
        <v>8282</v>
      </c>
      <c r="L302" s="364">
        <v>1.3666666666666667</v>
      </c>
      <c r="M302" s="364">
        <v>202</v>
      </c>
      <c r="N302" s="364">
        <v>63</v>
      </c>
      <c r="O302" s="364">
        <v>12789</v>
      </c>
      <c r="P302" s="408">
        <v>2.1103960396039603</v>
      </c>
      <c r="Q302" s="365">
        <v>203</v>
      </c>
    </row>
    <row r="303" spans="1:17" ht="14.4" customHeight="1" x14ac:dyDescent="0.3">
      <c r="A303" s="360" t="s">
        <v>1532</v>
      </c>
      <c r="B303" s="361" t="s">
        <v>1421</v>
      </c>
      <c r="C303" s="361" t="s">
        <v>1406</v>
      </c>
      <c r="D303" s="361" t="s">
        <v>1437</v>
      </c>
      <c r="E303" s="361" t="s">
        <v>1438</v>
      </c>
      <c r="F303" s="364">
        <v>28</v>
      </c>
      <c r="G303" s="364">
        <v>8148</v>
      </c>
      <c r="H303" s="364">
        <v>1</v>
      </c>
      <c r="I303" s="364">
        <v>291</v>
      </c>
      <c r="J303" s="364">
        <v>143</v>
      </c>
      <c r="K303" s="364">
        <v>41613</v>
      </c>
      <c r="L303" s="364">
        <v>5.1071428571428568</v>
      </c>
      <c r="M303" s="364">
        <v>291</v>
      </c>
      <c r="N303" s="364">
        <v>58</v>
      </c>
      <c r="O303" s="364">
        <v>16936</v>
      </c>
      <c r="P303" s="408">
        <v>2.0785468826705942</v>
      </c>
      <c r="Q303" s="365">
        <v>292</v>
      </c>
    </row>
    <row r="304" spans="1:17" ht="14.4" customHeight="1" x14ac:dyDescent="0.3">
      <c r="A304" s="360" t="s">
        <v>1532</v>
      </c>
      <c r="B304" s="361" t="s">
        <v>1421</v>
      </c>
      <c r="C304" s="361" t="s">
        <v>1406</v>
      </c>
      <c r="D304" s="361" t="s">
        <v>1441</v>
      </c>
      <c r="E304" s="361" t="s">
        <v>1442</v>
      </c>
      <c r="F304" s="364">
        <v>6</v>
      </c>
      <c r="G304" s="364">
        <v>642</v>
      </c>
      <c r="H304" s="364">
        <v>1</v>
      </c>
      <c r="I304" s="364">
        <v>107</v>
      </c>
      <c r="J304" s="364">
        <v>5</v>
      </c>
      <c r="K304" s="364">
        <v>535</v>
      </c>
      <c r="L304" s="364">
        <v>0.83333333333333337</v>
      </c>
      <c r="M304" s="364">
        <v>107</v>
      </c>
      <c r="N304" s="364">
        <v>1</v>
      </c>
      <c r="O304" s="364">
        <v>108</v>
      </c>
      <c r="P304" s="408">
        <v>0.16822429906542055</v>
      </c>
      <c r="Q304" s="365">
        <v>108</v>
      </c>
    </row>
    <row r="305" spans="1:17" ht="14.4" customHeight="1" x14ac:dyDescent="0.3">
      <c r="A305" s="360" t="s">
        <v>1532</v>
      </c>
      <c r="B305" s="361" t="s">
        <v>1421</v>
      </c>
      <c r="C305" s="361" t="s">
        <v>1406</v>
      </c>
      <c r="D305" s="361" t="s">
        <v>1443</v>
      </c>
      <c r="E305" s="361" t="s">
        <v>1444</v>
      </c>
      <c r="F305" s="364">
        <v>3</v>
      </c>
      <c r="G305" s="364">
        <v>276</v>
      </c>
      <c r="H305" s="364">
        <v>1</v>
      </c>
      <c r="I305" s="364">
        <v>92</v>
      </c>
      <c r="J305" s="364">
        <v>9</v>
      </c>
      <c r="K305" s="364">
        <v>828</v>
      </c>
      <c r="L305" s="364">
        <v>3</v>
      </c>
      <c r="M305" s="364">
        <v>92</v>
      </c>
      <c r="N305" s="364">
        <v>3</v>
      </c>
      <c r="O305" s="364">
        <v>279</v>
      </c>
      <c r="P305" s="408">
        <v>1.0108695652173914</v>
      </c>
      <c r="Q305" s="365">
        <v>93</v>
      </c>
    </row>
    <row r="306" spans="1:17" ht="14.4" customHeight="1" x14ac:dyDescent="0.3">
      <c r="A306" s="360" t="s">
        <v>1532</v>
      </c>
      <c r="B306" s="361" t="s">
        <v>1421</v>
      </c>
      <c r="C306" s="361" t="s">
        <v>1406</v>
      </c>
      <c r="D306" s="361" t="s">
        <v>1447</v>
      </c>
      <c r="E306" s="361" t="s">
        <v>1448</v>
      </c>
      <c r="F306" s="364">
        <v>11</v>
      </c>
      <c r="G306" s="364">
        <v>3311</v>
      </c>
      <c r="H306" s="364">
        <v>1</v>
      </c>
      <c r="I306" s="364">
        <v>301</v>
      </c>
      <c r="J306" s="364">
        <v>19</v>
      </c>
      <c r="K306" s="364">
        <v>5738</v>
      </c>
      <c r="L306" s="364">
        <v>1.7330111748716399</v>
      </c>
      <c r="M306" s="364">
        <v>302</v>
      </c>
      <c r="N306" s="364">
        <v>14</v>
      </c>
      <c r="O306" s="364">
        <v>4242</v>
      </c>
      <c r="P306" s="408">
        <v>1.2811839323467231</v>
      </c>
      <c r="Q306" s="365">
        <v>303</v>
      </c>
    </row>
    <row r="307" spans="1:17" ht="14.4" customHeight="1" x14ac:dyDescent="0.3">
      <c r="A307" s="360" t="s">
        <v>1532</v>
      </c>
      <c r="B307" s="361" t="s">
        <v>1421</v>
      </c>
      <c r="C307" s="361" t="s">
        <v>1406</v>
      </c>
      <c r="D307" s="361" t="s">
        <v>1449</v>
      </c>
      <c r="E307" s="361" t="s">
        <v>1450</v>
      </c>
      <c r="F307" s="364">
        <v>61</v>
      </c>
      <c r="G307" s="364">
        <v>8113</v>
      </c>
      <c r="H307" s="364">
        <v>1</v>
      </c>
      <c r="I307" s="364">
        <v>133</v>
      </c>
      <c r="J307" s="364">
        <v>61</v>
      </c>
      <c r="K307" s="364">
        <v>8113</v>
      </c>
      <c r="L307" s="364">
        <v>1</v>
      </c>
      <c r="M307" s="364">
        <v>133</v>
      </c>
      <c r="N307" s="364">
        <v>85</v>
      </c>
      <c r="O307" s="364">
        <v>11390</v>
      </c>
      <c r="P307" s="408">
        <v>1.4039196351534575</v>
      </c>
      <c r="Q307" s="365">
        <v>134</v>
      </c>
    </row>
    <row r="308" spans="1:17" ht="14.4" customHeight="1" x14ac:dyDescent="0.3">
      <c r="A308" s="360" t="s">
        <v>1532</v>
      </c>
      <c r="B308" s="361" t="s">
        <v>1421</v>
      </c>
      <c r="C308" s="361" t="s">
        <v>1406</v>
      </c>
      <c r="D308" s="361" t="s">
        <v>1452</v>
      </c>
      <c r="E308" s="361" t="s">
        <v>1453</v>
      </c>
      <c r="F308" s="364">
        <v>11</v>
      </c>
      <c r="G308" s="364">
        <v>1540</v>
      </c>
      <c r="H308" s="364">
        <v>1</v>
      </c>
      <c r="I308" s="364">
        <v>140</v>
      </c>
      <c r="J308" s="364">
        <v>19</v>
      </c>
      <c r="K308" s="364">
        <v>2660</v>
      </c>
      <c r="L308" s="364">
        <v>1.7272727272727273</v>
      </c>
      <c r="M308" s="364">
        <v>140</v>
      </c>
      <c r="N308" s="364">
        <v>14</v>
      </c>
      <c r="O308" s="364">
        <v>1974</v>
      </c>
      <c r="P308" s="408">
        <v>1.2818181818181817</v>
      </c>
      <c r="Q308" s="365">
        <v>141</v>
      </c>
    </row>
    <row r="309" spans="1:17" ht="14.4" customHeight="1" x14ac:dyDescent="0.3">
      <c r="A309" s="360" t="s">
        <v>1532</v>
      </c>
      <c r="B309" s="361" t="s">
        <v>1421</v>
      </c>
      <c r="C309" s="361" t="s">
        <v>1406</v>
      </c>
      <c r="D309" s="361" t="s">
        <v>1454</v>
      </c>
      <c r="E309" s="361" t="s">
        <v>1453</v>
      </c>
      <c r="F309" s="364">
        <v>61</v>
      </c>
      <c r="G309" s="364">
        <v>4758</v>
      </c>
      <c r="H309" s="364">
        <v>1</v>
      </c>
      <c r="I309" s="364">
        <v>78</v>
      </c>
      <c r="J309" s="364">
        <v>61</v>
      </c>
      <c r="K309" s="364">
        <v>4758</v>
      </c>
      <c r="L309" s="364">
        <v>1</v>
      </c>
      <c r="M309" s="364">
        <v>78</v>
      </c>
      <c r="N309" s="364">
        <v>85</v>
      </c>
      <c r="O309" s="364">
        <v>6630</v>
      </c>
      <c r="P309" s="408">
        <v>1.3934426229508197</v>
      </c>
      <c r="Q309" s="365">
        <v>78</v>
      </c>
    </row>
    <row r="310" spans="1:17" ht="14.4" customHeight="1" x14ac:dyDescent="0.3">
      <c r="A310" s="360" t="s">
        <v>1532</v>
      </c>
      <c r="B310" s="361" t="s">
        <v>1421</v>
      </c>
      <c r="C310" s="361" t="s">
        <v>1406</v>
      </c>
      <c r="D310" s="361" t="s">
        <v>1455</v>
      </c>
      <c r="E310" s="361" t="s">
        <v>1456</v>
      </c>
      <c r="F310" s="364"/>
      <c r="G310" s="364"/>
      <c r="H310" s="364"/>
      <c r="I310" s="364"/>
      <c r="J310" s="364">
        <v>1</v>
      </c>
      <c r="K310" s="364">
        <v>290</v>
      </c>
      <c r="L310" s="364"/>
      <c r="M310" s="364">
        <v>290</v>
      </c>
      <c r="N310" s="364"/>
      <c r="O310" s="364"/>
      <c r="P310" s="408"/>
      <c r="Q310" s="365"/>
    </row>
    <row r="311" spans="1:17" ht="14.4" customHeight="1" x14ac:dyDescent="0.3">
      <c r="A311" s="360" t="s">
        <v>1532</v>
      </c>
      <c r="B311" s="361" t="s">
        <v>1421</v>
      </c>
      <c r="C311" s="361" t="s">
        <v>1406</v>
      </c>
      <c r="D311" s="361" t="s">
        <v>1457</v>
      </c>
      <c r="E311" s="361" t="s">
        <v>1458</v>
      </c>
      <c r="F311" s="364"/>
      <c r="G311" s="364"/>
      <c r="H311" s="364"/>
      <c r="I311" s="364"/>
      <c r="J311" s="364">
        <v>1</v>
      </c>
      <c r="K311" s="364">
        <v>609</v>
      </c>
      <c r="L311" s="364"/>
      <c r="M311" s="364">
        <v>609</v>
      </c>
      <c r="N311" s="364">
        <v>1</v>
      </c>
      <c r="O311" s="364">
        <v>612</v>
      </c>
      <c r="P311" s="408"/>
      <c r="Q311" s="365">
        <v>612</v>
      </c>
    </row>
    <row r="312" spans="1:17" ht="14.4" customHeight="1" x14ac:dyDescent="0.3">
      <c r="A312" s="360" t="s">
        <v>1532</v>
      </c>
      <c r="B312" s="361" t="s">
        <v>1421</v>
      </c>
      <c r="C312" s="361" t="s">
        <v>1406</v>
      </c>
      <c r="D312" s="361" t="s">
        <v>1467</v>
      </c>
      <c r="E312" s="361" t="s">
        <v>1468</v>
      </c>
      <c r="F312" s="364">
        <v>2</v>
      </c>
      <c r="G312" s="364">
        <v>2368</v>
      </c>
      <c r="H312" s="364">
        <v>1</v>
      </c>
      <c r="I312" s="364">
        <v>1184</v>
      </c>
      <c r="J312" s="364">
        <v>4</v>
      </c>
      <c r="K312" s="364">
        <v>4744</v>
      </c>
      <c r="L312" s="364">
        <v>2.0033783783783785</v>
      </c>
      <c r="M312" s="364">
        <v>1186</v>
      </c>
      <c r="N312" s="364">
        <v>1</v>
      </c>
      <c r="O312" s="364">
        <v>1189</v>
      </c>
      <c r="P312" s="408">
        <v>0.50211148648648651</v>
      </c>
      <c r="Q312" s="365">
        <v>1189</v>
      </c>
    </row>
    <row r="313" spans="1:17" ht="14.4" customHeight="1" x14ac:dyDescent="0.3">
      <c r="A313" s="360" t="s">
        <v>1532</v>
      </c>
      <c r="B313" s="361" t="s">
        <v>1421</v>
      </c>
      <c r="C313" s="361" t="s">
        <v>1406</v>
      </c>
      <c r="D313" s="361" t="s">
        <v>1469</v>
      </c>
      <c r="E313" s="361" t="s">
        <v>1470</v>
      </c>
      <c r="F313" s="364">
        <v>1</v>
      </c>
      <c r="G313" s="364">
        <v>158</v>
      </c>
      <c r="H313" s="364">
        <v>1</v>
      </c>
      <c r="I313" s="364">
        <v>158</v>
      </c>
      <c r="J313" s="364">
        <v>5</v>
      </c>
      <c r="K313" s="364">
        <v>790</v>
      </c>
      <c r="L313" s="364">
        <v>5</v>
      </c>
      <c r="M313" s="364">
        <v>158</v>
      </c>
      <c r="N313" s="364">
        <v>2</v>
      </c>
      <c r="O313" s="364">
        <v>318</v>
      </c>
      <c r="P313" s="408">
        <v>2.0126582278481013</v>
      </c>
      <c r="Q313" s="365">
        <v>159</v>
      </c>
    </row>
    <row r="314" spans="1:17" ht="14.4" customHeight="1" x14ac:dyDescent="0.3">
      <c r="A314" s="360" t="s">
        <v>1532</v>
      </c>
      <c r="B314" s="361" t="s">
        <v>1421</v>
      </c>
      <c r="C314" s="361" t="s">
        <v>1406</v>
      </c>
      <c r="D314" s="361" t="s">
        <v>1483</v>
      </c>
      <c r="E314" s="361" t="s">
        <v>1484</v>
      </c>
      <c r="F314" s="364">
        <v>229</v>
      </c>
      <c r="G314" s="364">
        <v>3664</v>
      </c>
      <c r="H314" s="364">
        <v>1</v>
      </c>
      <c r="I314" s="364">
        <v>16</v>
      </c>
      <c r="J314" s="364">
        <v>192</v>
      </c>
      <c r="K314" s="364">
        <v>3072</v>
      </c>
      <c r="L314" s="364">
        <v>0.83842794759825323</v>
      </c>
      <c r="M314" s="364">
        <v>16</v>
      </c>
      <c r="N314" s="364">
        <v>237</v>
      </c>
      <c r="O314" s="364">
        <v>3792</v>
      </c>
      <c r="P314" s="408">
        <v>1.034934497816594</v>
      </c>
      <c r="Q314" s="365">
        <v>16</v>
      </c>
    </row>
    <row r="315" spans="1:17" ht="14.4" customHeight="1" x14ac:dyDescent="0.3">
      <c r="A315" s="360" t="s">
        <v>1533</v>
      </c>
      <c r="B315" s="361" t="s">
        <v>1421</v>
      </c>
      <c r="C315" s="361" t="s">
        <v>1406</v>
      </c>
      <c r="D315" s="361" t="s">
        <v>1427</v>
      </c>
      <c r="E315" s="361" t="s">
        <v>1428</v>
      </c>
      <c r="F315" s="364">
        <v>10</v>
      </c>
      <c r="G315" s="364">
        <v>2590</v>
      </c>
      <c r="H315" s="364">
        <v>1</v>
      </c>
      <c r="I315" s="364">
        <v>259</v>
      </c>
      <c r="J315" s="364">
        <v>10</v>
      </c>
      <c r="K315" s="364">
        <v>2610</v>
      </c>
      <c r="L315" s="364">
        <v>1.0077220077220077</v>
      </c>
      <c r="M315" s="364">
        <v>261</v>
      </c>
      <c r="N315" s="364">
        <v>14</v>
      </c>
      <c r="O315" s="364">
        <v>3668</v>
      </c>
      <c r="P315" s="408">
        <v>1.4162162162162162</v>
      </c>
      <c r="Q315" s="365">
        <v>262</v>
      </c>
    </row>
    <row r="316" spans="1:17" ht="14.4" customHeight="1" x14ac:dyDescent="0.3">
      <c r="A316" s="360" t="s">
        <v>1533</v>
      </c>
      <c r="B316" s="361" t="s">
        <v>1421</v>
      </c>
      <c r="C316" s="361" t="s">
        <v>1406</v>
      </c>
      <c r="D316" s="361" t="s">
        <v>1429</v>
      </c>
      <c r="E316" s="361" t="s">
        <v>1430</v>
      </c>
      <c r="F316" s="364">
        <v>19</v>
      </c>
      <c r="G316" s="364">
        <v>3021</v>
      </c>
      <c r="H316" s="364">
        <v>1</v>
      </c>
      <c r="I316" s="364">
        <v>159</v>
      </c>
      <c r="J316" s="364">
        <v>17</v>
      </c>
      <c r="K316" s="364">
        <v>2703</v>
      </c>
      <c r="L316" s="364">
        <v>0.89473684210526316</v>
      </c>
      <c r="M316" s="364">
        <v>159</v>
      </c>
      <c r="N316" s="364">
        <v>22</v>
      </c>
      <c r="O316" s="364">
        <v>3520</v>
      </c>
      <c r="P316" s="408">
        <v>1.1651770936775903</v>
      </c>
      <c r="Q316" s="365">
        <v>160</v>
      </c>
    </row>
    <row r="317" spans="1:17" ht="14.4" customHeight="1" x14ac:dyDescent="0.3">
      <c r="A317" s="360" t="s">
        <v>1533</v>
      </c>
      <c r="B317" s="361" t="s">
        <v>1421</v>
      </c>
      <c r="C317" s="361" t="s">
        <v>1406</v>
      </c>
      <c r="D317" s="361" t="s">
        <v>1433</v>
      </c>
      <c r="E317" s="361" t="s">
        <v>1434</v>
      </c>
      <c r="F317" s="364">
        <v>8</v>
      </c>
      <c r="G317" s="364">
        <v>560</v>
      </c>
      <c r="H317" s="364">
        <v>1</v>
      </c>
      <c r="I317" s="364">
        <v>70</v>
      </c>
      <c r="J317" s="364">
        <v>7</v>
      </c>
      <c r="K317" s="364">
        <v>490</v>
      </c>
      <c r="L317" s="364">
        <v>0.875</v>
      </c>
      <c r="M317" s="364">
        <v>70</v>
      </c>
      <c r="N317" s="364">
        <v>7</v>
      </c>
      <c r="O317" s="364">
        <v>490</v>
      </c>
      <c r="P317" s="408">
        <v>0.875</v>
      </c>
      <c r="Q317" s="365">
        <v>70</v>
      </c>
    </row>
    <row r="318" spans="1:17" ht="14.4" customHeight="1" x14ac:dyDescent="0.3">
      <c r="A318" s="360" t="s">
        <v>1533</v>
      </c>
      <c r="B318" s="361" t="s">
        <v>1421</v>
      </c>
      <c r="C318" s="361" t="s">
        <v>1406</v>
      </c>
      <c r="D318" s="361" t="s">
        <v>1435</v>
      </c>
      <c r="E318" s="361" t="s">
        <v>1434</v>
      </c>
      <c r="F318" s="364">
        <v>16</v>
      </c>
      <c r="G318" s="364">
        <v>3232</v>
      </c>
      <c r="H318" s="364">
        <v>1</v>
      </c>
      <c r="I318" s="364">
        <v>202</v>
      </c>
      <c r="J318" s="364">
        <v>33</v>
      </c>
      <c r="K318" s="364">
        <v>6666</v>
      </c>
      <c r="L318" s="364">
        <v>2.0625</v>
      </c>
      <c r="M318" s="364">
        <v>202</v>
      </c>
      <c r="N318" s="364">
        <v>36</v>
      </c>
      <c r="O318" s="364">
        <v>7308</v>
      </c>
      <c r="P318" s="408">
        <v>2.261138613861386</v>
      </c>
      <c r="Q318" s="365">
        <v>203</v>
      </c>
    </row>
    <row r="319" spans="1:17" ht="14.4" customHeight="1" x14ac:dyDescent="0.3">
      <c r="A319" s="360" t="s">
        <v>1533</v>
      </c>
      <c r="B319" s="361" t="s">
        <v>1421</v>
      </c>
      <c r="C319" s="361" t="s">
        <v>1406</v>
      </c>
      <c r="D319" s="361" t="s">
        <v>1437</v>
      </c>
      <c r="E319" s="361" t="s">
        <v>1438</v>
      </c>
      <c r="F319" s="364">
        <v>28</v>
      </c>
      <c r="G319" s="364">
        <v>8148</v>
      </c>
      <c r="H319" s="364">
        <v>1</v>
      </c>
      <c r="I319" s="364">
        <v>291</v>
      </c>
      <c r="J319" s="364">
        <v>38</v>
      </c>
      <c r="K319" s="364">
        <v>11058</v>
      </c>
      <c r="L319" s="364">
        <v>1.3571428571428572</v>
      </c>
      <c r="M319" s="364">
        <v>291</v>
      </c>
      <c r="N319" s="364">
        <v>97</v>
      </c>
      <c r="O319" s="364">
        <v>28324</v>
      </c>
      <c r="P319" s="408">
        <v>3.4761904761904763</v>
      </c>
      <c r="Q319" s="365">
        <v>292</v>
      </c>
    </row>
    <row r="320" spans="1:17" ht="14.4" customHeight="1" x14ac:dyDescent="0.3">
      <c r="A320" s="360" t="s">
        <v>1533</v>
      </c>
      <c r="B320" s="361" t="s">
        <v>1421</v>
      </c>
      <c r="C320" s="361" t="s">
        <v>1406</v>
      </c>
      <c r="D320" s="361" t="s">
        <v>1439</v>
      </c>
      <c r="E320" s="361" t="s">
        <v>1440</v>
      </c>
      <c r="F320" s="364"/>
      <c r="G320" s="364"/>
      <c r="H320" s="364"/>
      <c r="I320" s="364"/>
      <c r="J320" s="364">
        <v>1</v>
      </c>
      <c r="K320" s="364">
        <v>215</v>
      </c>
      <c r="L320" s="364"/>
      <c r="M320" s="364">
        <v>215</v>
      </c>
      <c r="N320" s="364">
        <v>2</v>
      </c>
      <c r="O320" s="364">
        <v>432</v>
      </c>
      <c r="P320" s="408"/>
      <c r="Q320" s="365">
        <v>216</v>
      </c>
    </row>
    <row r="321" spans="1:17" ht="14.4" customHeight="1" x14ac:dyDescent="0.3">
      <c r="A321" s="360" t="s">
        <v>1533</v>
      </c>
      <c r="B321" s="361" t="s">
        <v>1421</v>
      </c>
      <c r="C321" s="361" t="s">
        <v>1406</v>
      </c>
      <c r="D321" s="361" t="s">
        <v>1441</v>
      </c>
      <c r="E321" s="361" t="s">
        <v>1442</v>
      </c>
      <c r="F321" s="364">
        <v>1</v>
      </c>
      <c r="G321" s="364">
        <v>107</v>
      </c>
      <c r="H321" s="364">
        <v>1</v>
      </c>
      <c r="I321" s="364">
        <v>107</v>
      </c>
      <c r="J321" s="364">
        <v>2</v>
      </c>
      <c r="K321" s="364">
        <v>214</v>
      </c>
      <c r="L321" s="364">
        <v>2</v>
      </c>
      <c r="M321" s="364">
        <v>107</v>
      </c>
      <c r="N321" s="364">
        <v>4</v>
      </c>
      <c r="O321" s="364">
        <v>432</v>
      </c>
      <c r="P321" s="408">
        <v>4.037383177570093</v>
      </c>
      <c r="Q321" s="365">
        <v>108</v>
      </c>
    </row>
    <row r="322" spans="1:17" ht="14.4" customHeight="1" x14ac:dyDescent="0.3">
      <c r="A322" s="360" t="s">
        <v>1533</v>
      </c>
      <c r="B322" s="361" t="s">
        <v>1421</v>
      </c>
      <c r="C322" s="361" t="s">
        <v>1406</v>
      </c>
      <c r="D322" s="361" t="s">
        <v>1443</v>
      </c>
      <c r="E322" s="361" t="s">
        <v>1444</v>
      </c>
      <c r="F322" s="364"/>
      <c r="G322" s="364"/>
      <c r="H322" s="364"/>
      <c r="I322" s="364"/>
      <c r="J322" s="364">
        <v>3</v>
      </c>
      <c r="K322" s="364">
        <v>276</v>
      </c>
      <c r="L322" s="364"/>
      <c r="M322" s="364">
        <v>92</v>
      </c>
      <c r="N322" s="364">
        <v>6</v>
      </c>
      <c r="O322" s="364">
        <v>558</v>
      </c>
      <c r="P322" s="408"/>
      <c r="Q322" s="365">
        <v>93</v>
      </c>
    </row>
    <row r="323" spans="1:17" ht="14.4" customHeight="1" x14ac:dyDescent="0.3">
      <c r="A323" s="360" t="s">
        <v>1533</v>
      </c>
      <c r="B323" s="361" t="s">
        <v>1421</v>
      </c>
      <c r="C323" s="361" t="s">
        <v>1406</v>
      </c>
      <c r="D323" s="361" t="s">
        <v>1445</v>
      </c>
      <c r="E323" s="361" t="s">
        <v>1446</v>
      </c>
      <c r="F323" s="364"/>
      <c r="G323" s="364"/>
      <c r="H323" s="364"/>
      <c r="I323" s="364"/>
      <c r="J323" s="364">
        <v>1</v>
      </c>
      <c r="K323" s="364">
        <v>219</v>
      </c>
      <c r="L323" s="364"/>
      <c r="M323" s="364">
        <v>219</v>
      </c>
      <c r="N323" s="364"/>
      <c r="O323" s="364"/>
      <c r="P323" s="408"/>
      <c r="Q323" s="365"/>
    </row>
    <row r="324" spans="1:17" ht="14.4" customHeight="1" x14ac:dyDescent="0.3">
      <c r="A324" s="360" t="s">
        <v>1533</v>
      </c>
      <c r="B324" s="361" t="s">
        <v>1421</v>
      </c>
      <c r="C324" s="361" t="s">
        <v>1406</v>
      </c>
      <c r="D324" s="361" t="s">
        <v>1447</v>
      </c>
      <c r="E324" s="361" t="s">
        <v>1448</v>
      </c>
      <c r="F324" s="364">
        <v>8</v>
      </c>
      <c r="G324" s="364">
        <v>2408</v>
      </c>
      <c r="H324" s="364">
        <v>1</v>
      </c>
      <c r="I324" s="364">
        <v>301</v>
      </c>
      <c r="J324" s="364">
        <v>10</v>
      </c>
      <c r="K324" s="364">
        <v>3020</v>
      </c>
      <c r="L324" s="364">
        <v>1.2541528239202657</v>
      </c>
      <c r="M324" s="364">
        <v>302</v>
      </c>
      <c r="N324" s="364">
        <v>13</v>
      </c>
      <c r="O324" s="364">
        <v>3939</v>
      </c>
      <c r="P324" s="408">
        <v>1.635797342192691</v>
      </c>
      <c r="Q324" s="365">
        <v>303</v>
      </c>
    </row>
    <row r="325" spans="1:17" ht="14.4" customHeight="1" x14ac:dyDescent="0.3">
      <c r="A325" s="360" t="s">
        <v>1533</v>
      </c>
      <c r="B325" s="361" t="s">
        <v>1421</v>
      </c>
      <c r="C325" s="361" t="s">
        <v>1406</v>
      </c>
      <c r="D325" s="361" t="s">
        <v>1449</v>
      </c>
      <c r="E325" s="361" t="s">
        <v>1450</v>
      </c>
      <c r="F325" s="364">
        <v>4</v>
      </c>
      <c r="G325" s="364">
        <v>532</v>
      </c>
      <c r="H325" s="364">
        <v>1</v>
      </c>
      <c r="I325" s="364">
        <v>133</v>
      </c>
      <c r="J325" s="364">
        <v>4</v>
      </c>
      <c r="K325" s="364">
        <v>532</v>
      </c>
      <c r="L325" s="364">
        <v>1</v>
      </c>
      <c r="M325" s="364">
        <v>133</v>
      </c>
      <c r="N325" s="364">
        <v>9</v>
      </c>
      <c r="O325" s="364">
        <v>1206</v>
      </c>
      <c r="P325" s="408">
        <v>2.2669172932330826</v>
      </c>
      <c r="Q325" s="365">
        <v>134</v>
      </c>
    </row>
    <row r="326" spans="1:17" ht="14.4" customHeight="1" x14ac:dyDescent="0.3">
      <c r="A326" s="360" t="s">
        <v>1533</v>
      </c>
      <c r="B326" s="361" t="s">
        <v>1421</v>
      </c>
      <c r="C326" s="361" t="s">
        <v>1406</v>
      </c>
      <c r="D326" s="361" t="s">
        <v>1451</v>
      </c>
      <c r="E326" s="361" t="s">
        <v>1450</v>
      </c>
      <c r="F326" s="364"/>
      <c r="G326" s="364"/>
      <c r="H326" s="364"/>
      <c r="I326" s="364"/>
      <c r="J326" s="364"/>
      <c r="K326" s="364"/>
      <c r="L326" s="364"/>
      <c r="M326" s="364"/>
      <c r="N326" s="364">
        <v>1</v>
      </c>
      <c r="O326" s="364">
        <v>175</v>
      </c>
      <c r="P326" s="408"/>
      <c r="Q326" s="365">
        <v>175</v>
      </c>
    </row>
    <row r="327" spans="1:17" ht="14.4" customHeight="1" x14ac:dyDescent="0.3">
      <c r="A327" s="360" t="s">
        <v>1533</v>
      </c>
      <c r="B327" s="361" t="s">
        <v>1421</v>
      </c>
      <c r="C327" s="361" t="s">
        <v>1406</v>
      </c>
      <c r="D327" s="361" t="s">
        <v>1452</v>
      </c>
      <c r="E327" s="361" t="s">
        <v>1453</v>
      </c>
      <c r="F327" s="364">
        <v>8</v>
      </c>
      <c r="G327" s="364">
        <v>1120</v>
      </c>
      <c r="H327" s="364">
        <v>1</v>
      </c>
      <c r="I327" s="364">
        <v>140</v>
      </c>
      <c r="J327" s="364">
        <v>10</v>
      </c>
      <c r="K327" s="364">
        <v>1400</v>
      </c>
      <c r="L327" s="364">
        <v>1.25</v>
      </c>
      <c r="M327" s="364">
        <v>140</v>
      </c>
      <c r="N327" s="364">
        <v>13</v>
      </c>
      <c r="O327" s="364">
        <v>1833</v>
      </c>
      <c r="P327" s="408">
        <v>1.6366071428571429</v>
      </c>
      <c r="Q327" s="365">
        <v>141</v>
      </c>
    </row>
    <row r="328" spans="1:17" ht="14.4" customHeight="1" x14ac:dyDescent="0.3">
      <c r="A328" s="360" t="s">
        <v>1533</v>
      </c>
      <c r="B328" s="361" t="s">
        <v>1421</v>
      </c>
      <c r="C328" s="361" t="s">
        <v>1406</v>
      </c>
      <c r="D328" s="361" t="s">
        <v>1454</v>
      </c>
      <c r="E328" s="361" t="s">
        <v>1453</v>
      </c>
      <c r="F328" s="364">
        <v>4</v>
      </c>
      <c r="G328" s="364">
        <v>312</v>
      </c>
      <c r="H328" s="364">
        <v>1</v>
      </c>
      <c r="I328" s="364">
        <v>78</v>
      </c>
      <c r="J328" s="364">
        <v>4</v>
      </c>
      <c r="K328" s="364">
        <v>312</v>
      </c>
      <c r="L328" s="364">
        <v>1</v>
      </c>
      <c r="M328" s="364">
        <v>78</v>
      </c>
      <c r="N328" s="364">
        <v>9</v>
      </c>
      <c r="O328" s="364">
        <v>702</v>
      </c>
      <c r="P328" s="408">
        <v>2.25</v>
      </c>
      <c r="Q328" s="365">
        <v>78</v>
      </c>
    </row>
    <row r="329" spans="1:17" ht="14.4" customHeight="1" x14ac:dyDescent="0.3">
      <c r="A329" s="360" t="s">
        <v>1533</v>
      </c>
      <c r="B329" s="361" t="s">
        <v>1421</v>
      </c>
      <c r="C329" s="361" t="s">
        <v>1406</v>
      </c>
      <c r="D329" s="361" t="s">
        <v>1455</v>
      </c>
      <c r="E329" s="361" t="s">
        <v>1456</v>
      </c>
      <c r="F329" s="364"/>
      <c r="G329" s="364"/>
      <c r="H329" s="364"/>
      <c r="I329" s="364"/>
      <c r="J329" s="364"/>
      <c r="K329" s="364"/>
      <c r="L329" s="364"/>
      <c r="M329" s="364"/>
      <c r="N329" s="364">
        <v>1</v>
      </c>
      <c r="O329" s="364">
        <v>291</v>
      </c>
      <c r="P329" s="408"/>
      <c r="Q329" s="365">
        <v>291</v>
      </c>
    </row>
    <row r="330" spans="1:17" ht="14.4" customHeight="1" x14ac:dyDescent="0.3">
      <c r="A330" s="360" t="s">
        <v>1533</v>
      </c>
      <c r="B330" s="361" t="s">
        <v>1421</v>
      </c>
      <c r="C330" s="361" t="s">
        <v>1406</v>
      </c>
      <c r="D330" s="361" t="s">
        <v>1457</v>
      </c>
      <c r="E330" s="361" t="s">
        <v>1458</v>
      </c>
      <c r="F330" s="364"/>
      <c r="G330" s="364"/>
      <c r="H330" s="364"/>
      <c r="I330" s="364"/>
      <c r="J330" s="364">
        <v>1</v>
      </c>
      <c r="K330" s="364">
        <v>609</v>
      </c>
      <c r="L330" s="364"/>
      <c r="M330" s="364">
        <v>609</v>
      </c>
      <c r="N330" s="364">
        <v>2</v>
      </c>
      <c r="O330" s="364">
        <v>1224</v>
      </c>
      <c r="P330" s="408"/>
      <c r="Q330" s="365">
        <v>612</v>
      </c>
    </row>
    <row r="331" spans="1:17" ht="14.4" customHeight="1" x14ac:dyDescent="0.3">
      <c r="A331" s="360" t="s">
        <v>1533</v>
      </c>
      <c r="B331" s="361" t="s">
        <v>1421</v>
      </c>
      <c r="C331" s="361" t="s">
        <v>1406</v>
      </c>
      <c r="D331" s="361" t="s">
        <v>1467</v>
      </c>
      <c r="E331" s="361" t="s">
        <v>1468</v>
      </c>
      <c r="F331" s="364">
        <v>1</v>
      </c>
      <c r="G331" s="364">
        <v>1184</v>
      </c>
      <c r="H331" s="364">
        <v>1</v>
      </c>
      <c r="I331" s="364">
        <v>1184</v>
      </c>
      <c r="J331" s="364">
        <v>1</v>
      </c>
      <c r="K331" s="364">
        <v>1186</v>
      </c>
      <c r="L331" s="364">
        <v>1.0016891891891893</v>
      </c>
      <c r="M331" s="364">
        <v>1186</v>
      </c>
      <c r="N331" s="364">
        <v>3</v>
      </c>
      <c r="O331" s="364">
        <v>3567</v>
      </c>
      <c r="P331" s="408">
        <v>3.0126689189189189</v>
      </c>
      <c r="Q331" s="365">
        <v>1189</v>
      </c>
    </row>
    <row r="332" spans="1:17" ht="14.4" customHeight="1" x14ac:dyDescent="0.3">
      <c r="A332" s="360" t="s">
        <v>1533</v>
      </c>
      <c r="B332" s="361" t="s">
        <v>1421</v>
      </c>
      <c r="C332" s="361" t="s">
        <v>1406</v>
      </c>
      <c r="D332" s="361" t="s">
        <v>1469</v>
      </c>
      <c r="E332" s="361" t="s">
        <v>1470</v>
      </c>
      <c r="F332" s="364">
        <v>1</v>
      </c>
      <c r="G332" s="364">
        <v>158</v>
      </c>
      <c r="H332" s="364">
        <v>1</v>
      </c>
      <c r="I332" s="364">
        <v>158</v>
      </c>
      <c r="J332" s="364">
        <v>1</v>
      </c>
      <c r="K332" s="364">
        <v>158</v>
      </c>
      <c r="L332" s="364">
        <v>1</v>
      </c>
      <c r="M332" s="364">
        <v>158</v>
      </c>
      <c r="N332" s="364">
        <v>5</v>
      </c>
      <c r="O332" s="364">
        <v>795</v>
      </c>
      <c r="P332" s="408">
        <v>5.0316455696202533</v>
      </c>
      <c r="Q332" s="365">
        <v>159</v>
      </c>
    </row>
    <row r="333" spans="1:17" ht="14.4" customHeight="1" x14ac:dyDescent="0.3">
      <c r="A333" s="360" t="s">
        <v>1533</v>
      </c>
      <c r="B333" s="361" t="s">
        <v>1421</v>
      </c>
      <c r="C333" s="361" t="s">
        <v>1406</v>
      </c>
      <c r="D333" s="361" t="s">
        <v>1471</v>
      </c>
      <c r="E333" s="361" t="s">
        <v>1472</v>
      </c>
      <c r="F333" s="364"/>
      <c r="G333" s="364"/>
      <c r="H333" s="364"/>
      <c r="I333" s="364"/>
      <c r="J333" s="364">
        <v>1</v>
      </c>
      <c r="K333" s="364">
        <v>318</v>
      </c>
      <c r="L333" s="364"/>
      <c r="M333" s="364">
        <v>318</v>
      </c>
      <c r="N333" s="364"/>
      <c r="O333" s="364"/>
      <c r="P333" s="408"/>
      <c r="Q333" s="365"/>
    </row>
    <row r="334" spans="1:17" ht="14.4" customHeight="1" x14ac:dyDescent="0.3">
      <c r="A334" s="360" t="s">
        <v>1533</v>
      </c>
      <c r="B334" s="361" t="s">
        <v>1421</v>
      </c>
      <c r="C334" s="361" t="s">
        <v>1406</v>
      </c>
      <c r="D334" s="361" t="s">
        <v>1483</v>
      </c>
      <c r="E334" s="361" t="s">
        <v>1484</v>
      </c>
      <c r="F334" s="364">
        <v>29</v>
      </c>
      <c r="G334" s="364">
        <v>464</v>
      </c>
      <c r="H334" s="364">
        <v>1</v>
      </c>
      <c r="I334" s="364">
        <v>16</v>
      </c>
      <c r="J334" s="364">
        <v>31</v>
      </c>
      <c r="K334" s="364">
        <v>496</v>
      </c>
      <c r="L334" s="364">
        <v>1.0689655172413792</v>
      </c>
      <c r="M334" s="364">
        <v>16</v>
      </c>
      <c r="N334" s="364">
        <v>38</v>
      </c>
      <c r="O334" s="364">
        <v>608</v>
      </c>
      <c r="P334" s="408">
        <v>1.3103448275862069</v>
      </c>
      <c r="Q334" s="365">
        <v>16</v>
      </c>
    </row>
    <row r="335" spans="1:17" ht="14.4" customHeight="1" x14ac:dyDescent="0.3">
      <c r="A335" s="360" t="s">
        <v>1534</v>
      </c>
      <c r="B335" s="361" t="s">
        <v>1421</v>
      </c>
      <c r="C335" s="361" t="s">
        <v>1406</v>
      </c>
      <c r="D335" s="361" t="s">
        <v>1449</v>
      </c>
      <c r="E335" s="361" t="s">
        <v>1450</v>
      </c>
      <c r="F335" s="364">
        <v>1</v>
      </c>
      <c r="G335" s="364">
        <v>133</v>
      </c>
      <c r="H335" s="364">
        <v>1</v>
      </c>
      <c r="I335" s="364">
        <v>133</v>
      </c>
      <c r="J335" s="364"/>
      <c r="K335" s="364"/>
      <c r="L335" s="364"/>
      <c r="M335" s="364"/>
      <c r="N335" s="364"/>
      <c r="O335" s="364"/>
      <c r="P335" s="408"/>
      <c r="Q335" s="365"/>
    </row>
    <row r="336" spans="1:17" ht="14.4" customHeight="1" x14ac:dyDescent="0.3">
      <c r="A336" s="360" t="s">
        <v>1534</v>
      </c>
      <c r="B336" s="361" t="s">
        <v>1421</v>
      </c>
      <c r="C336" s="361" t="s">
        <v>1406</v>
      </c>
      <c r="D336" s="361" t="s">
        <v>1454</v>
      </c>
      <c r="E336" s="361" t="s">
        <v>1453</v>
      </c>
      <c r="F336" s="364">
        <v>1</v>
      </c>
      <c r="G336" s="364">
        <v>78</v>
      </c>
      <c r="H336" s="364">
        <v>1</v>
      </c>
      <c r="I336" s="364">
        <v>78</v>
      </c>
      <c r="J336" s="364"/>
      <c r="K336" s="364"/>
      <c r="L336" s="364"/>
      <c r="M336" s="364"/>
      <c r="N336" s="364"/>
      <c r="O336" s="364"/>
      <c r="P336" s="408"/>
      <c r="Q336" s="365"/>
    </row>
    <row r="337" spans="1:17" ht="14.4" customHeight="1" x14ac:dyDescent="0.3">
      <c r="A337" s="360" t="s">
        <v>1534</v>
      </c>
      <c r="B337" s="361" t="s">
        <v>1421</v>
      </c>
      <c r="C337" s="361" t="s">
        <v>1406</v>
      </c>
      <c r="D337" s="361" t="s">
        <v>1477</v>
      </c>
      <c r="E337" s="361" t="s">
        <v>1478</v>
      </c>
      <c r="F337" s="364">
        <v>1</v>
      </c>
      <c r="G337" s="364">
        <v>486</v>
      </c>
      <c r="H337" s="364">
        <v>1</v>
      </c>
      <c r="I337" s="364">
        <v>486</v>
      </c>
      <c r="J337" s="364"/>
      <c r="K337" s="364"/>
      <c r="L337" s="364"/>
      <c r="M337" s="364"/>
      <c r="N337" s="364"/>
      <c r="O337" s="364"/>
      <c r="P337" s="408"/>
      <c r="Q337" s="365"/>
    </row>
    <row r="338" spans="1:17" ht="14.4" customHeight="1" x14ac:dyDescent="0.3">
      <c r="A338" s="360" t="s">
        <v>1534</v>
      </c>
      <c r="B338" s="361" t="s">
        <v>1421</v>
      </c>
      <c r="C338" s="361" t="s">
        <v>1406</v>
      </c>
      <c r="D338" s="361" t="s">
        <v>1483</v>
      </c>
      <c r="E338" s="361" t="s">
        <v>1484</v>
      </c>
      <c r="F338" s="364">
        <v>1</v>
      </c>
      <c r="G338" s="364">
        <v>16</v>
      </c>
      <c r="H338" s="364">
        <v>1</v>
      </c>
      <c r="I338" s="364">
        <v>16</v>
      </c>
      <c r="J338" s="364"/>
      <c r="K338" s="364"/>
      <c r="L338" s="364"/>
      <c r="M338" s="364"/>
      <c r="N338" s="364"/>
      <c r="O338" s="364"/>
      <c r="P338" s="408"/>
      <c r="Q338" s="365"/>
    </row>
    <row r="339" spans="1:17" ht="14.4" customHeight="1" x14ac:dyDescent="0.3">
      <c r="A339" s="360" t="s">
        <v>1535</v>
      </c>
      <c r="B339" s="361" t="s">
        <v>1421</v>
      </c>
      <c r="C339" s="361" t="s">
        <v>1406</v>
      </c>
      <c r="D339" s="361" t="s">
        <v>1439</v>
      </c>
      <c r="E339" s="361" t="s">
        <v>1440</v>
      </c>
      <c r="F339" s="364">
        <v>5</v>
      </c>
      <c r="G339" s="364">
        <v>1065</v>
      </c>
      <c r="H339" s="364">
        <v>1</v>
      </c>
      <c r="I339" s="364">
        <v>213</v>
      </c>
      <c r="J339" s="364">
        <v>2</v>
      </c>
      <c r="K339" s="364">
        <v>430</v>
      </c>
      <c r="L339" s="364">
        <v>0.40375586854460094</v>
      </c>
      <c r="M339" s="364">
        <v>215</v>
      </c>
      <c r="N339" s="364"/>
      <c r="O339" s="364"/>
      <c r="P339" s="408"/>
      <c r="Q339" s="365"/>
    </row>
    <row r="340" spans="1:17" ht="14.4" customHeight="1" x14ac:dyDescent="0.3">
      <c r="A340" s="360" t="s">
        <v>1535</v>
      </c>
      <c r="B340" s="361" t="s">
        <v>1421</v>
      </c>
      <c r="C340" s="361" t="s">
        <v>1406</v>
      </c>
      <c r="D340" s="361" t="s">
        <v>1451</v>
      </c>
      <c r="E340" s="361" t="s">
        <v>1450</v>
      </c>
      <c r="F340" s="364">
        <v>5</v>
      </c>
      <c r="G340" s="364">
        <v>870</v>
      </c>
      <c r="H340" s="364">
        <v>1</v>
      </c>
      <c r="I340" s="364">
        <v>174</v>
      </c>
      <c r="J340" s="364">
        <v>2</v>
      </c>
      <c r="K340" s="364">
        <v>348</v>
      </c>
      <c r="L340" s="364">
        <v>0.4</v>
      </c>
      <c r="M340" s="364">
        <v>174</v>
      </c>
      <c r="N340" s="364"/>
      <c r="O340" s="364"/>
      <c r="P340" s="408"/>
      <c r="Q340" s="365"/>
    </row>
    <row r="341" spans="1:17" ht="14.4" customHeight="1" x14ac:dyDescent="0.3">
      <c r="A341" s="360" t="s">
        <v>1535</v>
      </c>
      <c r="B341" s="361" t="s">
        <v>1421</v>
      </c>
      <c r="C341" s="361" t="s">
        <v>1406</v>
      </c>
      <c r="D341" s="361" t="s">
        <v>1461</v>
      </c>
      <c r="E341" s="361" t="s">
        <v>1462</v>
      </c>
      <c r="F341" s="364"/>
      <c r="G341" s="364"/>
      <c r="H341" s="364"/>
      <c r="I341" s="364"/>
      <c r="J341" s="364">
        <v>1</v>
      </c>
      <c r="K341" s="364">
        <v>582</v>
      </c>
      <c r="L341" s="364"/>
      <c r="M341" s="364">
        <v>582</v>
      </c>
      <c r="N341" s="364"/>
      <c r="O341" s="364"/>
      <c r="P341" s="408"/>
      <c r="Q341" s="365"/>
    </row>
    <row r="342" spans="1:17" ht="14.4" customHeight="1" x14ac:dyDescent="0.3">
      <c r="A342" s="360" t="s">
        <v>1535</v>
      </c>
      <c r="B342" s="361" t="s">
        <v>1421</v>
      </c>
      <c r="C342" s="361" t="s">
        <v>1406</v>
      </c>
      <c r="D342" s="361" t="s">
        <v>1463</v>
      </c>
      <c r="E342" s="361" t="s">
        <v>1464</v>
      </c>
      <c r="F342" s="364"/>
      <c r="G342" s="364"/>
      <c r="H342" s="364"/>
      <c r="I342" s="364"/>
      <c r="J342" s="364">
        <v>1</v>
      </c>
      <c r="K342" s="364">
        <v>1015</v>
      </c>
      <c r="L342" s="364"/>
      <c r="M342" s="364">
        <v>1015</v>
      </c>
      <c r="N342" s="364"/>
      <c r="O342" s="364"/>
      <c r="P342" s="408"/>
      <c r="Q342" s="365"/>
    </row>
    <row r="343" spans="1:17" ht="14.4" customHeight="1" x14ac:dyDescent="0.3">
      <c r="A343" s="360" t="s">
        <v>1535</v>
      </c>
      <c r="B343" s="361" t="s">
        <v>1421</v>
      </c>
      <c r="C343" s="361" t="s">
        <v>1406</v>
      </c>
      <c r="D343" s="361" t="s">
        <v>1471</v>
      </c>
      <c r="E343" s="361" t="s">
        <v>1472</v>
      </c>
      <c r="F343" s="364">
        <v>1</v>
      </c>
      <c r="G343" s="364">
        <v>316</v>
      </c>
      <c r="H343" s="364">
        <v>1</v>
      </c>
      <c r="I343" s="364">
        <v>316</v>
      </c>
      <c r="J343" s="364"/>
      <c r="K343" s="364"/>
      <c r="L343" s="364"/>
      <c r="M343" s="364"/>
      <c r="N343" s="364"/>
      <c r="O343" s="364"/>
      <c r="P343" s="408"/>
      <c r="Q343" s="365"/>
    </row>
    <row r="344" spans="1:17" ht="14.4" customHeight="1" x14ac:dyDescent="0.3">
      <c r="A344" s="360" t="s">
        <v>1535</v>
      </c>
      <c r="B344" s="361" t="s">
        <v>1421</v>
      </c>
      <c r="C344" s="361" t="s">
        <v>1406</v>
      </c>
      <c r="D344" s="361" t="s">
        <v>1483</v>
      </c>
      <c r="E344" s="361" t="s">
        <v>1484</v>
      </c>
      <c r="F344" s="364">
        <v>5</v>
      </c>
      <c r="G344" s="364">
        <v>80</v>
      </c>
      <c r="H344" s="364">
        <v>1</v>
      </c>
      <c r="I344" s="364">
        <v>16</v>
      </c>
      <c r="J344" s="364">
        <v>2</v>
      </c>
      <c r="K344" s="364">
        <v>32</v>
      </c>
      <c r="L344" s="364">
        <v>0.4</v>
      </c>
      <c r="M344" s="364">
        <v>16</v>
      </c>
      <c r="N344" s="364"/>
      <c r="O344" s="364"/>
      <c r="P344" s="408"/>
      <c r="Q344" s="365"/>
    </row>
    <row r="345" spans="1:17" ht="14.4" customHeight="1" x14ac:dyDescent="0.3">
      <c r="A345" s="360" t="s">
        <v>1536</v>
      </c>
      <c r="B345" s="361" t="s">
        <v>1421</v>
      </c>
      <c r="C345" s="361" t="s">
        <v>1406</v>
      </c>
      <c r="D345" s="361" t="s">
        <v>1427</v>
      </c>
      <c r="E345" s="361" t="s">
        <v>1428</v>
      </c>
      <c r="F345" s="364">
        <v>2</v>
      </c>
      <c r="G345" s="364">
        <v>518</v>
      </c>
      <c r="H345" s="364">
        <v>1</v>
      </c>
      <c r="I345" s="364">
        <v>259</v>
      </c>
      <c r="J345" s="364">
        <v>1</v>
      </c>
      <c r="K345" s="364">
        <v>261</v>
      </c>
      <c r="L345" s="364">
        <v>0.50386100386100385</v>
      </c>
      <c r="M345" s="364">
        <v>261</v>
      </c>
      <c r="N345" s="364">
        <v>6</v>
      </c>
      <c r="O345" s="364">
        <v>1572</v>
      </c>
      <c r="P345" s="408">
        <v>3.0347490347490349</v>
      </c>
      <c r="Q345" s="365">
        <v>262</v>
      </c>
    </row>
    <row r="346" spans="1:17" ht="14.4" customHeight="1" x14ac:dyDescent="0.3">
      <c r="A346" s="360" t="s">
        <v>1536</v>
      </c>
      <c r="B346" s="361" t="s">
        <v>1421</v>
      </c>
      <c r="C346" s="361" t="s">
        <v>1406</v>
      </c>
      <c r="D346" s="361" t="s">
        <v>1429</v>
      </c>
      <c r="E346" s="361" t="s">
        <v>1430</v>
      </c>
      <c r="F346" s="364">
        <v>1</v>
      </c>
      <c r="G346" s="364">
        <v>159</v>
      </c>
      <c r="H346" s="364">
        <v>1</v>
      </c>
      <c r="I346" s="364">
        <v>159</v>
      </c>
      <c r="J346" s="364">
        <v>3</v>
      </c>
      <c r="K346" s="364">
        <v>477</v>
      </c>
      <c r="L346" s="364">
        <v>3</v>
      </c>
      <c r="M346" s="364">
        <v>159</v>
      </c>
      <c r="N346" s="364">
        <v>2</v>
      </c>
      <c r="O346" s="364">
        <v>320</v>
      </c>
      <c r="P346" s="408">
        <v>2.0125786163522013</v>
      </c>
      <c r="Q346" s="365">
        <v>160</v>
      </c>
    </row>
    <row r="347" spans="1:17" ht="14.4" customHeight="1" x14ac:dyDescent="0.3">
      <c r="A347" s="360" t="s">
        <v>1536</v>
      </c>
      <c r="B347" s="361" t="s">
        <v>1421</v>
      </c>
      <c r="C347" s="361" t="s">
        <v>1406</v>
      </c>
      <c r="D347" s="361" t="s">
        <v>1433</v>
      </c>
      <c r="E347" s="361" t="s">
        <v>1434</v>
      </c>
      <c r="F347" s="364">
        <v>2</v>
      </c>
      <c r="G347" s="364">
        <v>140</v>
      </c>
      <c r="H347" s="364">
        <v>1</v>
      </c>
      <c r="I347" s="364">
        <v>70</v>
      </c>
      <c r="J347" s="364">
        <v>2</v>
      </c>
      <c r="K347" s="364">
        <v>140</v>
      </c>
      <c r="L347" s="364">
        <v>1</v>
      </c>
      <c r="M347" s="364">
        <v>70</v>
      </c>
      <c r="N347" s="364">
        <v>5</v>
      </c>
      <c r="O347" s="364">
        <v>350</v>
      </c>
      <c r="P347" s="408">
        <v>2.5</v>
      </c>
      <c r="Q347" s="365">
        <v>70</v>
      </c>
    </row>
    <row r="348" spans="1:17" ht="14.4" customHeight="1" x14ac:dyDescent="0.3">
      <c r="A348" s="360" t="s">
        <v>1536</v>
      </c>
      <c r="B348" s="361" t="s">
        <v>1421</v>
      </c>
      <c r="C348" s="361" t="s">
        <v>1406</v>
      </c>
      <c r="D348" s="361" t="s">
        <v>1435</v>
      </c>
      <c r="E348" s="361" t="s">
        <v>1434</v>
      </c>
      <c r="F348" s="364">
        <v>4</v>
      </c>
      <c r="G348" s="364">
        <v>808</v>
      </c>
      <c r="H348" s="364">
        <v>1</v>
      </c>
      <c r="I348" s="364">
        <v>202</v>
      </c>
      <c r="J348" s="364">
        <v>1</v>
      </c>
      <c r="K348" s="364">
        <v>202</v>
      </c>
      <c r="L348" s="364">
        <v>0.25</v>
      </c>
      <c r="M348" s="364">
        <v>202</v>
      </c>
      <c r="N348" s="364">
        <v>15</v>
      </c>
      <c r="O348" s="364">
        <v>3045</v>
      </c>
      <c r="P348" s="408">
        <v>3.7685643564356437</v>
      </c>
      <c r="Q348" s="365">
        <v>203</v>
      </c>
    </row>
    <row r="349" spans="1:17" ht="14.4" customHeight="1" x14ac:dyDescent="0.3">
      <c r="A349" s="360" t="s">
        <v>1536</v>
      </c>
      <c r="B349" s="361" t="s">
        <v>1421</v>
      </c>
      <c r="C349" s="361" t="s">
        <v>1406</v>
      </c>
      <c r="D349" s="361" t="s">
        <v>1439</v>
      </c>
      <c r="E349" s="361" t="s">
        <v>1440</v>
      </c>
      <c r="F349" s="364">
        <v>2</v>
      </c>
      <c r="G349" s="364">
        <v>426</v>
      </c>
      <c r="H349" s="364">
        <v>1</v>
      </c>
      <c r="I349" s="364">
        <v>213</v>
      </c>
      <c r="J349" s="364">
        <v>3</v>
      </c>
      <c r="K349" s="364">
        <v>645</v>
      </c>
      <c r="L349" s="364">
        <v>1.5140845070422535</v>
      </c>
      <c r="M349" s="364">
        <v>215</v>
      </c>
      <c r="N349" s="364">
        <v>2</v>
      </c>
      <c r="O349" s="364">
        <v>432</v>
      </c>
      <c r="P349" s="408">
        <v>1.0140845070422535</v>
      </c>
      <c r="Q349" s="365">
        <v>216</v>
      </c>
    </row>
    <row r="350" spans="1:17" ht="14.4" customHeight="1" x14ac:dyDescent="0.3">
      <c r="A350" s="360" t="s">
        <v>1536</v>
      </c>
      <c r="B350" s="361" t="s">
        <v>1421</v>
      </c>
      <c r="C350" s="361" t="s">
        <v>1406</v>
      </c>
      <c r="D350" s="361" t="s">
        <v>1441</v>
      </c>
      <c r="E350" s="361" t="s">
        <v>1442</v>
      </c>
      <c r="F350" s="364"/>
      <c r="G350" s="364"/>
      <c r="H350" s="364"/>
      <c r="I350" s="364"/>
      <c r="J350" s="364">
        <v>2</v>
      </c>
      <c r="K350" s="364">
        <v>214</v>
      </c>
      <c r="L350" s="364"/>
      <c r="M350" s="364">
        <v>107</v>
      </c>
      <c r="N350" s="364">
        <v>1</v>
      </c>
      <c r="O350" s="364">
        <v>108</v>
      </c>
      <c r="P350" s="408"/>
      <c r="Q350" s="365">
        <v>108</v>
      </c>
    </row>
    <row r="351" spans="1:17" ht="14.4" customHeight="1" x14ac:dyDescent="0.3">
      <c r="A351" s="360" t="s">
        <v>1536</v>
      </c>
      <c r="B351" s="361" t="s">
        <v>1421</v>
      </c>
      <c r="C351" s="361" t="s">
        <v>1406</v>
      </c>
      <c r="D351" s="361" t="s">
        <v>1447</v>
      </c>
      <c r="E351" s="361" t="s">
        <v>1448</v>
      </c>
      <c r="F351" s="364">
        <v>3</v>
      </c>
      <c r="G351" s="364">
        <v>903</v>
      </c>
      <c r="H351" s="364">
        <v>1</v>
      </c>
      <c r="I351" s="364">
        <v>301</v>
      </c>
      <c r="J351" s="364">
        <v>1</v>
      </c>
      <c r="K351" s="364">
        <v>302</v>
      </c>
      <c r="L351" s="364">
        <v>0.33444075304540422</v>
      </c>
      <c r="M351" s="364">
        <v>302</v>
      </c>
      <c r="N351" s="364">
        <v>6</v>
      </c>
      <c r="O351" s="364">
        <v>1818</v>
      </c>
      <c r="P351" s="408">
        <v>2.0132890365448506</v>
      </c>
      <c r="Q351" s="365">
        <v>303</v>
      </c>
    </row>
    <row r="352" spans="1:17" ht="14.4" customHeight="1" x14ac:dyDescent="0.3">
      <c r="A352" s="360" t="s">
        <v>1536</v>
      </c>
      <c r="B352" s="361" t="s">
        <v>1421</v>
      </c>
      <c r="C352" s="361" t="s">
        <v>1406</v>
      </c>
      <c r="D352" s="361" t="s">
        <v>1449</v>
      </c>
      <c r="E352" s="361" t="s">
        <v>1450</v>
      </c>
      <c r="F352" s="364">
        <v>1</v>
      </c>
      <c r="G352" s="364">
        <v>133</v>
      </c>
      <c r="H352" s="364">
        <v>1</v>
      </c>
      <c r="I352" s="364">
        <v>133</v>
      </c>
      <c r="J352" s="364">
        <v>4</v>
      </c>
      <c r="K352" s="364">
        <v>532</v>
      </c>
      <c r="L352" s="364">
        <v>4</v>
      </c>
      <c r="M352" s="364">
        <v>133</v>
      </c>
      <c r="N352" s="364">
        <v>2</v>
      </c>
      <c r="O352" s="364">
        <v>268</v>
      </c>
      <c r="P352" s="408">
        <v>2.0150375939849625</v>
      </c>
      <c r="Q352" s="365">
        <v>134</v>
      </c>
    </row>
    <row r="353" spans="1:17" ht="14.4" customHeight="1" x14ac:dyDescent="0.3">
      <c r="A353" s="360" t="s">
        <v>1536</v>
      </c>
      <c r="B353" s="361" t="s">
        <v>1421</v>
      </c>
      <c r="C353" s="361" t="s">
        <v>1406</v>
      </c>
      <c r="D353" s="361" t="s">
        <v>1451</v>
      </c>
      <c r="E353" s="361" t="s">
        <v>1450</v>
      </c>
      <c r="F353" s="364">
        <v>2</v>
      </c>
      <c r="G353" s="364">
        <v>348</v>
      </c>
      <c r="H353" s="364">
        <v>1</v>
      </c>
      <c r="I353" s="364">
        <v>174</v>
      </c>
      <c r="J353" s="364">
        <v>2</v>
      </c>
      <c r="K353" s="364">
        <v>348</v>
      </c>
      <c r="L353" s="364">
        <v>1</v>
      </c>
      <c r="M353" s="364">
        <v>174</v>
      </c>
      <c r="N353" s="364">
        <v>2</v>
      </c>
      <c r="O353" s="364">
        <v>350</v>
      </c>
      <c r="P353" s="408">
        <v>1.0057471264367817</v>
      </c>
      <c r="Q353" s="365">
        <v>175</v>
      </c>
    </row>
    <row r="354" spans="1:17" ht="14.4" customHeight="1" x14ac:dyDescent="0.3">
      <c r="A354" s="360" t="s">
        <v>1536</v>
      </c>
      <c r="B354" s="361" t="s">
        <v>1421</v>
      </c>
      <c r="C354" s="361" t="s">
        <v>1406</v>
      </c>
      <c r="D354" s="361" t="s">
        <v>1452</v>
      </c>
      <c r="E354" s="361" t="s">
        <v>1453</v>
      </c>
      <c r="F354" s="364">
        <v>3</v>
      </c>
      <c r="G354" s="364">
        <v>420</v>
      </c>
      <c r="H354" s="364">
        <v>1</v>
      </c>
      <c r="I354" s="364">
        <v>140</v>
      </c>
      <c r="J354" s="364">
        <v>1</v>
      </c>
      <c r="K354" s="364">
        <v>140</v>
      </c>
      <c r="L354" s="364">
        <v>0.33333333333333331</v>
      </c>
      <c r="M354" s="364">
        <v>140</v>
      </c>
      <c r="N354" s="364">
        <v>6</v>
      </c>
      <c r="O354" s="364">
        <v>846</v>
      </c>
      <c r="P354" s="408">
        <v>2.0142857142857142</v>
      </c>
      <c r="Q354" s="365">
        <v>141</v>
      </c>
    </row>
    <row r="355" spans="1:17" ht="14.4" customHeight="1" x14ac:dyDescent="0.3">
      <c r="A355" s="360" t="s">
        <v>1536</v>
      </c>
      <c r="B355" s="361" t="s">
        <v>1421</v>
      </c>
      <c r="C355" s="361" t="s">
        <v>1406</v>
      </c>
      <c r="D355" s="361" t="s">
        <v>1454</v>
      </c>
      <c r="E355" s="361" t="s">
        <v>1453</v>
      </c>
      <c r="F355" s="364">
        <v>1</v>
      </c>
      <c r="G355" s="364">
        <v>78</v>
      </c>
      <c r="H355" s="364">
        <v>1</v>
      </c>
      <c r="I355" s="364">
        <v>78</v>
      </c>
      <c r="J355" s="364">
        <v>3</v>
      </c>
      <c r="K355" s="364">
        <v>234</v>
      </c>
      <c r="L355" s="364">
        <v>3</v>
      </c>
      <c r="M355" s="364">
        <v>78</v>
      </c>
      <c r="N355" s="364">
        <v>2</v>
      </c>
      <c r="O355" s="364">
        <v>156</v>
      </c>
      <c r="P355" s="408">
        <v>2</v>
      </c>
      <c r="Q355" s="365">
        <v>78</v>
      </c>
    </row>
    <row r="356" spans="1:17" ht="14.4" customHeight="1" x14ac:dyDescent="0.3">
      <c r="A356" s="360" t="s">
        <v>1536</v>
      </c>
      <c r="B356" s="361" t="s">
        <v>1421</v>
      </c>
      <c r="C356" s="361" t="s">
        <v>1406</v>
      </c>
      <c r="D356" s="361" t="s">
        <v>1461</v>
      </c>
      <c r="E356" s="361" t="s">
        <v>1462</v>
      </c>
      <c r="F356" s="364"/>
      <c r="G356" s="364"/>
      <c r="H356" s="364"/>
      <c r="I356" s="364"/>
      <c r="J356" s="364">
        <v>1</v>
      </c>
      <c r="K356" s="364">
        <v>582</v>
      </c>
      <c r="L356" s="364"/>
      <c r="M356" s="364">
        <v>582</v>
      </c>
      <c r="N356" s="364"/>
      <c r="O356" s="364"/>
      <c r="P356" s="408"/>
      <c r="Q356" s="365"/>
    </row>
    <row r="357" spans="1:17" ht="14.4" customHeight="1" x14ac:dyDescent="0.3">
      <c r="A357" s="360" t="s">
        <v>1536</v>
      </c>
      <c r="B357" s="361" t="s">
        <v>1421</v>
      </c>
      <c r="C357" s="361" t="s">
        <v>1406</v>
      </c>
      <c r="D357" s="361" t="s">
        <v>1463</v>
      </c>
      <c r="E357" s="361" t="s">
        <v>1464</v>
      </c>
      <c r="F357" s="364"/>
      <c r="G357" s="364"/>
      <c r="H357" s="364"/>
      <c r="I357" s="364"/>
      <c r="J357" s="364">
        <v>2</v>
      </c>
      <c r="K357" s="364">
        <v>2030</v>
      </c>
      <c r="L357" s="364"/>
      <c r="M357" s="364">
        <v>1015</v>
      </c>
      <c r="N357" s="364"/>
      <c r="O357" s="364"/>
      <c r="P357" s="408"/>
      <c r="Q357" s="365"/>
    </row>
    <row r="358" spans="1:17" ht="14.4" customHeight="1" x14ac:dyDescent="0.3">
      <c r="A358" s="360" t="s">
        <v>1536</v>
      </c>
      <c r="B358" s="361" t="s">
        <v>1421</v>
      </c>
      <c r="C358" s="361" t="s">
        <v>1406</v>
      </c>
      <c r="D358" s="361" t="s">
        <v>1469</v>
      </c>
      <c r="E358" s="361" t="s">
        <v>1470</v>
      </c>
      <c r="F358" s="364"/>
      <c r="G358" s="364"/>
      <c r="H358" s="364"/>
      <c r="I358" s="364"/>
      <c r="J358" s="364">
        <v>2</v>
      </c>
      <c r="K358" s="364">
        <v>316</v>
      </c>
      <c r="L358" s="364"/>
      <c r="M358" s="364">
        <v>158</v>
      </c>
      <c r="N358" s="364">
        <v>2</v>
      </c>
      <c r="O358" s="364">
        <v>318</v>
      </c>
      <c r="P358" s="408"/>
      <c r="Q358" s="365">
        <v>159</v>
      </c>
    </row>
    <row r="359" spans="1:17" ht="14.4" customHeight="1" x14ac:dyDescent="0.3">
      <c r="A359" s="360" t="s">
        <v>1536</v>
      </c>
      <c r="B359" s="361" t="s">
        <v>1421</v>
      </c>
      <c r="C359" s="361" t="s">
        <v>1406</v>
      </c>
      <c r="D359" s="361" t="s">
        <v>1475</v>
      </c>
      <c r="E359" s="361" t="s">
        <v>1476</v>
      </c>
      <c r="F359" s="364">
        <v>1</v>
      </c>
      <c r="G359" s="364">
        <v>382</v>
      </c>
      <c r="H359" s="364">
        <v>1</v>
      </c>
      <c r="I359" s="364">
        <v>382</v>
      </c>
      <c r="J359" s="364"/>
      <c r="K359" s="364"/>
      <c r="L359" s="364"/>
      <c r="M359" s="364"/>
      <c r="N359" s="364"/>
      <c r="O359" s="364"/>
      <c r="P359" s="408"/>
      <c r="Q359" s="365"/>
    </row>
    <row r="360" spans="1:17" ht="14.4" customHeight="1" x14ac:dyDescent="0.3">
      <c r="A360" s="360" t="s">
        <v>1536</v>
      </c>
      <c r="B360" s="361" t="s">
        <v>1421</v>
      </c>
      <c r="C360" s="361" t="s">
        <v>1406</v>
      </c>
      <c r="D360" s="361" t="s">
        <v>1477</v>
      </c>
      <c r="E360" s="361" t="s">
        <v>1478</v>
      </c>
      <c r="F360" s="364">
        <v>1</v>
      </c>
      <c r="G360" s="364">
        <v>486</v>
      </c>
      <c r="H360" s="364">
        <v>1</v>
      </c>
      <c r="I360" s="364">
        <v>486</v>
      </c>
      <c r="J360" s="364"/>
      <c r="K360" s="364"/>
      <c r="L360" s="364"/>
      <c r="M360" s="364"/>
      <c r="N360" s="364"/>
      <c r="O360" s="364"/>
      <c r="P360" s="408"/>
      <c r="Q360" s="365"/>
    </row>
    <row r="361" spans="1:17" ht="14.4" customHeight="1" x14ac:dyDescent="0.3">
      <c r="A361" s="360" t="s">
        <v>1536</v>
      </c>
      <c r="B361" s="361" t="s">
        <v>1421</v>
      </c>
      <c r="C361" s="361" t="s">
        <v>1406</v>
      </c>
      <c r="D361" s="361" t="s">
        <v>1483</v>
      </c>
      <c r="E361" s="361" t="s">
        <v>1484</v>
      </c>
      <c r="F361" s="364">
        <v>7</v>
      </c>
      <c r="G361" s="364">
        <v>112</v>
      </c>
      <c r="H361" s="364">
        <v>1</v>
      </c>
      <c r="I361" s="364">
        <v>16</v>
      </c>
      <c r="J361" s="364">
        <v>7</v>
      </c>
      <c r="K361" s="364">
        <v>112</v>
      </c>
      <c r="L361" s="364">
        <v>1</v>
      </c>
      <c r="M361" s="364">
        <v>16</v>
      </c>
      <c r="N361" s="364">
        <v>11</v>
      </c>
      <c r="O361" s="364">
        <v>176</v>
      </c>
      <c r="P361" s="408">
        <v>1.5714285714285714</v>
      </c>
      <c r="Q361" s="365">
        <v>16</v>
      </c>
    </row>
    <row r="362" spans="1:17" ht="14.4" customHeight="1" x14ac:dyDescent="0.3">
      <c r="A362" s="360" t="s">
        <v>1537</v>
      </c>
      <c r="B362" s="361" t="s">
        <v>1421</v>
      </c>
      <c r="C362" s="361" t="s">
        <v>1406</v>
      </c>
      <c r="D362" s="361" t="s">
        <v>1427</v>
      </c>
      <c r="E362" s="361" t="s">
        <v>1428</v>
      </c>
      <c r="F362" s="364">
        <v>19</v>
      </c>
      <c r="G362" s="364">
        <v>4921</v>
      </c>
      <c r="H362" s="364">
        <v>1</v>
      </c>
      <c r="I362" s="364">
        <v>259</v>
      </c>
      <c r="J362" s="364">
        <v>38</v>
      </c>
      <c r="K362" s="364">
        <v>9918</v>
      </c>
      <c r="L362" s="364">
        <v>2.0154440154440154</v>
      </c>
      <c r="M362" s="364">
        <v>261</v>
      </c>
      <c r="N362" s="364">
        <v>27</v>
      </c>
      <c r="O362" s="364">
        <v>7074</v>
      </c>
      <c r="P362" s="408">
        <v>1.4375127006705954</v>
      </c>
      <c r="Q362" s="365">
        <v>262</v>
      </c>
    </row>
    <row r="363" spans="1:17" ht="14.4" customHeight="1" x14ac:dyDescent="0.3">
      <c r="A363" s="360" t="s">
        <v>1537</v>
      </c>
      <c r="B363" s="361" t="s">
        <v>1421</v>
      </c>
      <c r="C363" s="361" t="s">
        <v>1406</v>
      </c>
      <c r="D363" s="361" t="s">
        <v>1429</v>
      </c>
      <c r="E363" s="361" t="s">
        <v>1430</v>
      </c>
      <c r="F363" s="364">
        <v>187</v>
      </c>
      <c r="G363" s="364">
        <v>29733</v>
      </c>
      <c r="H363" s="364">
        <v>1</v>
      </c>
      <c r="I363" s="364">
        <v>159</v>
      </c>
      <c r="J363" s="364">
        <v>197</v>
      </c>
      <c r="K363" s="364">
        <v>31323</v>
      </c>
      <c r="L363" s="364">
        <v>1.053475935828877</v>
      </c>
      <c r="M363" s="364">
        <v>159</v>
      </c>
      <c r="N363" s="364">
        <v>216</v>
      </c>
      <c r="O363" s="364">
        <v>34560</v>
      </c>
      <c r="P363" s="408">
        <v>1.1623448693371001</v>
      </c>
      <c r="Q363" s="365">
        <v>160</v>
      </c>
    </row>
    <row r="364" spans="1:17" ht="14.4" customHeight="1" x14ac:dyDescent="0.3">
      <c r="A364" s="360" t="s">
        <v>1537</v>
      </c>
      <c r="B364" s="361" t="s">
        <v>1421</v>
      </c>
      <c r="C364" s="361" t="s">
        <v>1406</v>
      </c>
      <c r="D364" s="361" t="s">
        <v>1433</v>
      </c>
      <c r="E364" s="361" t="s">
        <v>1434</v>
      </c>
      <c r="F364" s="364">
        <v>593</v>
      </c>
      <c r="G364" s="364">
        <v>41510</v>
      </c>
      <c r="H364" s="364">
        <v>1</v>
      </c>
      <c r="I364" s="364">
        <v>70</v>
      </c>
      <c r="J364" s="364">
        <v>701</v>
      </c>
      <c r="K364" s="364">
        <v>49070</v>
      </c>
      <c r="L364" s="364">
        <v>1.1821247892074198</v>
      </c>
      <c r="M364" s="364">
        <v>70</v>
      </c>
      <c r="N364" s="364">
        <v>689</v>
      </c>
      <c r="O364" s="364">
        <v>48230</v>
      </c>
      <c r="P364" s="408">
        <v>1.1618887015177066</v>
      </c>
      <c r="Q364" s="365">
        <v>70</v>
      </c>
    </row>
    <row r="365" spans="1:17" ht="14.4" customHeight="1" x14ac:dyDescent="0.3">
      <c r="A365" s="360" t="s">
        <v>1537</v>
      </c>
      <c r="B365" s="361" t="s">
        <v>1421</v>
      </c>
      <c r="C365" s="361" t="s">
        <v>1406</v>
      </c>
      <c r="D365" s="361" t="s">
        <v>1435</v>
      </c>
      <c r="E365" s="361" t="s">
        <v>1434</v>
      </c>
      <c r="F365" s="364">
        <v>71</v>
      </c>
      <c r="G365" s="364">
        <v>14342</v>
      </c>
      <c r="H365" s="364">
        <v>1</v>
      </c>
      <c r="I365" s="364">
        <v>202</v>
      </c>
      <c r="J365" s="364">
        <v>121</v>
      </c>
      <c r="K365" s="364">
        <v>24442</v>
      </c>
      <c r="L365" s="364">
        <v>1.704225352112676</v>
      </c>
      <c r="M365" s="364">
        <v>202</v>
      </c>
      <c r="N365" s="364">
        <v>83</v>
      </c>
      <c r="O365" s="364">
        <v>16849</v>
      </c>
      <c r="P365" s="408">
        <v>1.1748012829451959</v>
      </c>
      <c r="Q365" s="365">
        <v>203</v>
      </c>
    </row>
    <row r="366" spans="1:17" ht="14.4" customHeight="1" x14ac:dyDescent="0.3">
      <c r="A366" s="360" t="s">
        <v>1537</v>
      </c>
      <c r="B366" s="361" t="s">
        <v>1421</v>
      </c>
      <c r="C366" s="361" t="s">
        <v>1406</v>
      </c>
      <c r="D366" s="361" t="s">
        <v>1437</v>
      </c>
      <c r="E366" s="361" t="s">
        <v>1438</v>
      </c>
      <c r="F366" s="364">
        <v>444</v>
      </c>
      <c r="G366" s="364">
        <v>129204</v>
      </c>
      <c r="H366" s="364">
        <v>1</v>
      </c>
      <c r="I366" s="364">
        <v>291</v>
      </c>
      <c r="J366" s="364">
        <v>296</v>
      </c>
      <c r="K366" s="364">
        <v>86136</v>
      </c>
      <c r="L366" s="364">
        <v>0.66666666666666663</v>
      </c>
      <c r="M366" s="364">
        <v>291</v>
      </c>
      <c r="N366" s="364">
        <v>516</v>
      </c>
      <c r="O366" s="364">
        <v>150672</v>
      </c>
      <c r="P366" s="408">
        <v>1.1661558465682178</v>
      </c>
      <c r="Q366" s="365">
        <v>292</v>
      </c>
    </row>
    <row r="367" spans="1:17" ht="14.4" customHeight="1" x14ac:dyDescent="0.3">
      <c r="A367" s="360" t="s">
        <v>1537</v>
      </c>
      <c r="B367" s="361" t="s">
        <v>1421</v>
      </c>
      <c r="C367" s="361" t="s">
        <v>1406</v>
      </c>
      <c r="D367" s="361" t="s">
        <v>1439</v>
      </c>
      <c r="E367" s="361" t="s">
        <v>1440</v>
      </c>
      <c r="F367" s="364">
        <v>1</v>
      </c>
      <c r="G367" s="364">
        <v>213</v>
      </c>
      <c r="H367" s="364">
        <v>1</v>
      </c>
      <c r="I367" s="364">
        <v>213</v>
      </c>
      <c r="J367" s="364">
        <v>2</v>
      </c>
      <c r="K367" s="364">
        <v>430</v>
      </c>
      <c r="L367" s="364">
        <v>2.0187793427230045</v>
      </c>
      <c r="M367" s="364">
        <v>215</v>
      </c>
      <c r="N367" s="364">
        <v>3</v>
      </c>
      <c r="O367" s="364">
        <v>648</v>
      </c>
      <c r="P367" s="408">
        <v>3.0422535211267605</v>
      </c>
      <c r="Q367" s="365">
        <v>216</v>
      </c>
    </row>
    <row r="368" spans="1:17" ht="14.4" customHeight="1" x14ac:dyDescent="0.3">
      <c r="A368" s="360" t="s">
        <v>1537</v>
      </c>
      <c r="B368" s="361" t="s">
        <v>1421</v>
      </c>
      <c r="C368" s="361" t="s">
        <v>1406</v>
      </c>
      <c r="D368" s="361" t="s">
        <v>1441</v>
      </c>
      <c r="E368" s="361" t="s">
        <v>1442</v>
      </c>
      <c r="F368" s="364">
        <v>10</v>
      </c>
      <c r="G368" s="364">
        <v>1070</v>
      </c>
      <c r="H368" s="364">
        <v>1</v>
      </c>
      <c r="I368" s="364">
        <v>107</v>
      </c>
      <c r="J368" s="364">
        <v>10</v>
      </c>
      <c r="K368" s="364">
        <v>1070</v>
      </c>
      <c r="L368" s="364">
        <v>1</v>
      </c>
      <c r="M368" s="364">
        <v>107</v>
      </c>
      <c r="N368" s="364">
        <v>14</v>
      </c>
      <c r="O368" s="364">
        <v>1512</v>
      </c>
      <c r="P368" s="408">
        <v>1.4130841121495328</v>
      </c>
      <c r="Q368" s="365">
        <v>108</v>
      </c>
    </row>
    <row r="369" spans="1:17" ht="14.4" customHeight="1" x14ac:dyDescent="0.3">
      <c r="A369" s="360" t="s">
        <v>1537</v>
      </c>
      <c r="B369" s="361" t="s">
        <v>1421</v>
      </c>
      <c r="C369" s="361" t="s">
        <v>1406</v>
      </c>
      <c r="D369" s="361" t="s">
        <v>1443</v>
      </c>
      <c r="E369" s="361" t="s">
        <v>1444</v>
      </c>
      <c r="F369" s="364">
        <v>7</v>
      </c>
      <c r="G369" s="364">
        <v>644</v>
      </c>
      <c r="H369" s="364">
        <v>1</v>
      </c>
      <c r="I369" s="364">
        <v>92</v>
      </c>
      <c r="J369" s="364">
        <v>3</v>
      </c>
      <c r="K369" s="364">
        <v>276</v>
      </c>
      <c r="L369" s="364">
        <v>0.42857142857142855</v>
      </c>
      <c r="M369" s="364">
        <v>92</v>
      </c>
      <c r="N369" s="364">
        <v>12</v>
      </c>
      <c r="O369" s="364">
        <v>1116</v>
      </c>
      <c r="P369" s="408">
        <v>1.7329192546583851</v>
      </c>
      <c r="Q369" s="365">
        <v>93</v>
      </c>
    </row>
    <row r="370" spans="1:17" ht="14.4" customHeight="1" x14ac:dyDescent="0.3">
      <c r="A370" s="360" t="s">
        <v>1537</v>
      </c>
      <c r="B370" s="361" t="s">
        <v>1421</v>
      </c>
      <c r="C370" s="361" t="s">
        <v>1406</v>
      </c>
      <c r="D370" s="361" t="s">
        <v>1445</v>
      </c>
      <c r="E370" s="361" t="s">
        <v>1446</v>
      </c>
      <c r="F370" s="364"/>
      <c r="G370" s="364"/>
      <c r="H370" s="364"/>
      <c r="I370" s="364"/>
      <c r="J370" s="364">
        <v>1</v>
      </c>
      <c r="K370" s="364">
        <v>219</v>
      </c>
      <c r="L370" s="364"/>
      <c r="M370" s="364">
        <v>219</v>
      </c>
      <c r="N370" s="364">
        <v>1</v>
      </c>
      <c r="O370" s="364">
        <v>220</v>
      </c>
      <c r="P370" s="408"/>
      <c r="Q370" s="365">
        <v>220</v>
      </c>
    </row>
    <row r="371" spans="1:17" ht="14.4" customHeight="1" x14ac:dyDescent="0.3">
      <c r="A371" s="360" t="s">
        <v>1537</v>
      </c>
      <c r="B371" s="361" t="s">
        <v>1421</v>
      </c>
      <c r="C371" s="361" t="s">
        <v>1406</v>
      </c>
      <c r="D371" s="361" t="s">
        <v>1447</v>
      </c>
      <c r="E371" s="361" t="s">
        <v>1448</v>
      </c>
      <c r="F371" s="364">
        <v>28</v>
      </c>
      <c r="G371" s="364">
        <v>8428</v>
      </c>
      <c r="H371" s="364">
        <v>1</v>
      </c>
      <c r="I371" s="364">
        <v>301</v>
      </c>
      <c r="J371" s="364">
        <v>40</v>
      </c>
      <c r="K371" s="364">
        <v>12080</v>
      </c>
      <c r="L371" s="364">
        <v>1.4333175130517324</v>
      </c>
      <c r="M371" s="364">
        <v>302</v>
      </c>
      <c r="N371" s="364">
        <v>28</v>
      </c>
      <c r="O371" s="364">
        <v>8484</v>
      </c>
      <c r="P371" s="408">
        <v>1.0066445182724253</v>
      </c>
      <c r="Q371" s="365">
        <v>303</v>
      </c>
    </row>
    <row r="372" spans="1:17" ht="14.4" customHeight="1" x14ac:dyDescent="0.3">
      <c r="A372" s="360" t="s">
        <v>1537</v>
      </c>
      <c r="B372" s="361" t="s">
        <v>1421</v>
      </c>
      <c r="C372" s="361" t="s">
        <v>1406</v>
      </c>
      <c r="D372" s="361" t="s">
        <v>1449</v>
      </c>
      <c r="E372" s="361" t="s">
        <v>1450</v>
      </c>
      <c r="F372" s="364">
        <v>256</v>
      </c>
      <c r="G372" s="364">
        <v>34048</v>
      </c>
      <c r="H372" s="364">
        <v>1</v>
      </c>
      <c r="I372" s="364">
        <v>133</v>
      </c>
      <c r="J372" s="364">
        <v>277</v>
      </c>
      <c r="K372" s="364">
        <v>36841</v>
      </c>
      <c r="L372" s="364">
        <v>1.08203125</v>
      </c>
      <c r="M372" s="364">
        <v>133</v>
      </c>
      <c r="N372" s="364">
        <v>287</v>
      </c>
      <c r="O372" s="364">
        <v>38458</v>
      </c>
      <c r="P372" s="408">
        <v>1.1295230263157894</v>
      </c>
      <c r="Q372" s="365">
        <v>134</v>
      </c>
    </row>
    <row r="373" spans="1:17" ht="14.4" customHeight="1" x14ac:dyDescent="0.3">
      <c r="A373" s="360" t="s">
        <v>1537</v>
      </c>
      <c r="B373" s="361" t="s">
        <v>1421</v>
      </c>
      <c r="C373" s="361" t="s">
        <v>1406</v>
      </c>
      <c r="D373" s="361" t="s">
        <v>1451</v>
      </c>
      <c r="E373" s="361" t="s">
        <v>1450</v>
      </c>
      <c r="F373" s="364">
        <v>1</v>
      </c>
      <c r="G373" s="364">
        <v>174</v>
      </c>
      <c r="H373" s="364">
        <v>1</v>
      </c>
      <c r="I373" s="364">
        <v>174</v>
      </c>
      <c r="J373" s="364"/>
      <c r="K373" s="364"/>
      <c r="L373" s="364"/>
      <c r="M373" s="364"/>
      <c r="N373" s="364">
        <v>1</v>
      </c>
      <c r="O373" s="364">
        <v>175</v>
      </c>
      <c r="P373" s="408">
        <v>1.0057471264367817</v>
      </c>
      <c r="Q373" s="365">
        <v>175</v>
      </c>
    </row>
    <row r="374" spans="1:17" ht="14.4" customHeight="1" x14ac:dyDescent="0.3">
      <c r="A374" s="360" t="s">
        <v>1537</v>
      </c>
      <c r="B374" s="361" t="s">
        <v>1421</v>
      </c>
      <c r="C374" s="361" t="s">
        <v>1406</v>
      </c>
      <c r="D374" s="361" t="s">
        <v>1452</v>
      </c>
      <c r="E374" s="361" t="s">
        <v>1453</v>
      </c>
      <c r="F374" s="364">
        <v>28</v>
      </c>
      <c r="G374" s="364">
        <v>3920</v>
      </c>
      <c r="H374" s="364">
        <v>1</v>
      </c>
      <c r="I374" s="364">
        <v>140</v>
      </c>
      <c r="J374" s="364">
        <v>40</v>
      </c>
      <c r="K374" s="364">
        <v>5600</v>
      </c>
      <c r="L374" s="364">
        <v>1.4285714285714286</v>
      </c>
      <c r="M374" s="364">
        <v>140</v>
      </c>
      <c r="N374" s="364">
        <v>28</v>
      </c>
      <c r="O374" s="364">
        <v>3948</v>
      </c>
      <c r="P374" s="408">
        <v>1.0071428571428571</v>
      </c>
      <c r="Q374" s="365">
        <v>141</v>
      </c>
    </row>
    <row r="375" spans="1:17" ht="14.4" customHeight="1" x14ac:dyDescent="0.3">
      <c r="A375" s="360" t="s">
        <v>1537</v>
      </c>
      <c r="B375" s="361" t="s">
        <v>1421</v>
      </c>
      <c r="C375" s="361" t="s">
        <v>1406</v>
      </c>
      <c r="D375" s="361" t="s">
        <v>1454</v>
      </c>
      <c r="E375" s="361" t="s">
        <v>1453</v>
      </c>
      <c r="F375" s="364">
        <v>256</v>
      </c>
      <c r="G375" s="364">
        <v>19968</v>
      </c>
      <c r="H375" s="364">
        <v>1</v>
      </c>
      <c r="I375" s="364">
        <v>78</v>
      </c>
      <c r="J375" s="364">
        <v>277</v>
      </c>
      <c r="K375" s="364">
        <v>21606</v>
      </c>
      <c r="L375" s="364">
        <v>1.08203125</v>
      </c>
      <c r="M375" s="364">
        <v>78</v>
      </c>
      <c r="N375" s="364">
        <v>287</v>
      </c>
      <c r="O375" s="364">
        <v>22386</v>
      </c>
      <c r="P375" s="408">
        <v>1.12109375</v>
      </c>
      <c r="Q375" s="365">
        <v>78</v>
      </c>
    </row>
    <row r="376" spans="1:17" ht="14.4" customHeight="1" x14ac:dyDescent="0.3">
      <c r="A376" s="360" t="s">
        <v>1537</v>
      </c>
      <c r="B376" s="361" t="s">
        <v>1421</v>
      </c>
      <c r="C376" s="361" t="s">
        <v>1406</v>
      </c>
      <c r="D376" s="361" t="s">
        <v>1455</v>
      </c>
      <c r="E376" s="361" t="s">
        <v>1456</v>
      </c>
      <c r="F376" s="364"/>
      <c r="G376" s="364"/>
      <c r="H376" s="364"/>
      <c r="I376" s="364"/>
      <c r="J376" s="364">
        <v>1</v>
      </c>
      <c r="K376" s="364">
        <v>290</v>
      </c>
      <c r="L376" s="364"/>
      <c r="M376" s="364">
        <v>290</v>
      </c>
      <c r="N376" s="364"/>
      <c r="O376" s="364"/>
      <c r="P376" s="408"/>
      <c r="Q376" s="365"/>
    </row>
    <row r="377" spans="1:17" ht="14.4" customHeight="1" x14ac:dyDescent="0.3">
      <c r="A377" s="360" t="s">
        <v>1537</v>
      </c>
      <c r="B377" s="361" t="s">
        <v>1421</v>
      </c>
      <c r="C377" s="361" t="s">
        <v>1406</v>
      </c>
      <c r="D377" s="361" t="s">
        <v>1457</v>
      </c>
      <c r="E377" s="361" t="s">
        <v>1458</v>
      </c>
      <c r="F377" s="364">
        <v>1</v>
      </c>
      <c r="G377" s="364">
        <v>607</v>
      </c>
      <c r="H377" s="364">
        <v>1</v>
      </c>
      <c r="I377" s="364">
        <v>607</v>
      </c>
      <c r="J377" s="364">
        <v>1</v>
      </c>
      <c r="K377" s="364">
        <v>609</v>
      </c>
      <c r="L377" s="364">
        <v>1.0032948929159802</v>
      </c>
      <c r="M377" s="364">
        <v>609</v>
      </c>
      <c r="N377" s="364">
        <v>1</v>
      </c>
      <c r="O377" s="364">
        <v>612</v>
      </c>
      <c r="P377" s="408">
        <v>1.0082372322899507</v>
      </c>
      <c r="Q377" s="365">
        <v>612</v>
      </c>
    </row>
    <row r="378" spans="1:17" ht="14.4" customHeight="1" x14ac:dyDescent="0.3">
      <c r="A378" s="360" t="s">
        <v>1537</v>
      </c>
      <c r="B378" s="361" t="s">
        <v>1421</v>
      </c>
      <c r="C378" s="361" t="s">
        <v>1406</v>
      </c>
      <c r="D378" s="361" t="s">
        <v>1461</v>
      </c>
      <c r="E378" s="361" t="s">
        <v>1462</v>
      </c>
      <c r="F378" s="364">
        <v>1</v>
      </c>
      <c r="G378" s="364">
        <v>580</v>
      </c>
      <c r="H378" s="364">
        <v>1</v>
      </c>
      <c r="I378" s="364">
        <v>580</v>
      </c>
      <c r="J378" s="364"/>
      <c r="K378" s="364"/>
      <c r="L378" s="364"/>
      <c r="M378" s="364"/>
      <c r="N378" s="364"/>
      <c r="O378" s="364"/>
      <c r="P378" s="408"/>
      <c r="Q378" s="365"/>
    </row>
    <row r="379" spans="1:17" ht="14.4" customHeight="1" x14ac:dyDescent="0.3">
      <c r="A379" s="360" t="s">
        <v>1537</v>
      </c>
      <c r="B379" s="361" t="s">
        <v>1421</v>
      </c>
      <c r="C379" s="361" t="s">
        <v>1406</v>
      </c>
      <c r="D379" s="361" t="s">
        <v>1463</v>
      </c>
      <c r="E379" s="361" t="s">
        <v>1464</v>
      </c>
      <c r="F379" s="364">
        <v>1</v>
      </c>
      <c r="G379" s="364">
        <v>1011</v>
      </c>
      <c r="H379" s="364">
        <v>1</v>
      </c>
      <c r="I379" s="364">
        <v>1011</v>
      </c>
      <c r="J379" s="364">
        <v>1</v>
      </c>
      <c r="K379" s="364">
        <v>1015</v>
      </c>
      <c r="L379" s="364">
        <v>1.0039564787339268</v>
      </c>
      <c r="M379" s="364">
        <v>1015</v>
      </c>
      <c r="N379" s="364"/>
      <c r="O379" s="364"/>
      <c r="P379" s="408"/>
      <c r="Q379" s="365"/>
    </row>
    <row r="380" spans="1:17" ht="14.4" customHeight="1" x14ac:dyDescent="0.3">
      <c r="A380" s="360" t="s">
        <v>1537</v>
      </c>
      <c r="B380" s="361" t="s">
        <v>1421</v>
      </c>
      <c r="C380" s="361" t="s">
        <v>1406</v>
      </c>
      <c r="D380" s="361" t="s">
        <v>1467</v>
      </c>
      <c r="E380" s="361" t="s">
        <v>1468</v>
      </c>
      <c r="F380" s="364">
        <v>7</v>
      </c>
      <c r="G380" s="364">
        <v>8288</v>
      </c>
      <c r="H380" s="364">
        <v>1</v>
      </c>
      <c r="I380" s="364">
        <v>1184</v>
      </c>
      <c r="J380" s="364">
        <v>8</v>
      </c>
      <c r="K380" s="364">
        <v>9488</v>
      </c>
      <c r="L380" s="364">
        <v>1.1447876447876448</v>
      </c>
      <c r="M380" s="364">
        <v>1186</v>
      </c>
      <c r="N380" s="364">
        <v>15</v>
      </c>
      <c r="O380" s="364">
        <v>17835</v>
      </c>
      <c r="P380" s="408">
        <v>2.1519063706563708</v>
      </c>
      <c r="Q380" s="365">
        <v>1189</v>
      </c>
    </row>
    <row r="381" spans="1:17" ht="14.4" customHeight="1" x14ac:dyDescent="0.3">
      <c r="A381" s="360" t="s">
        <v>1537</v>
      </c>
      <c r="B381" s="361" t="s">
        <v>1421</v>
      </c>
      <c r="C381" s="361" t="s">
        <v>1406</v>
      </c>
      <c r="D381" s="361" t="s">
        <v>1469</v>
      </c>
      <c r="E381" s="361" t="s">
        <v>1470</v>
      </c>
      <c r="F381" s="364">
        <v>19</v>
      </c>
      <c r="G381" s="364">
        <v>3002</v>
      </c>
      <c r="H381" s="364">
        <v>1</v>
      </c>
      <c r="I381" s="364">
        <v>158</v>
      </c>
      <c r="J381" s="364">
        <v>15</v>
      </c>
      <c r="K381" s="364">
        <v>2370</v>
      </c>
      <c r="L381" s="364">
        <v>0.78947368421052633</v>
      </c>
      <c r="M381" s="364">
        <v>158</v>
      </c>
      <c r="N381" s="364">
        <v>22</v>
      </c>
      <c r="O381" s="364">
        <v>3498</v>
      </c>
      <c r="P381" s="408">
        <v>1.1652231845436376</v>
      </c>
      <c r="Q381" s="365">
        <v>159</v>
      </c>
    </row>
    <row r="382" spans="1:17" ht="14.4" customHeight="1" x14ac:dyDescent="0.3">
      <c r="A382" s="360" t="s">
        <v>1537</v>
      </c>
      <c r="B382" s="361" t="s">
        <v>1421</v>
      </c>
      <c r="C382" s="361" t="s">
        <v>1406</v>
      </c>
      <c r="D382" s="361" t="s">
        <v>1471</v>
      </c>
      <c r="E382" s="361" t="s">
        <v>1472</v>
      </c>
      <c r="F382" s="364">
        <v>1</v>
      </c>
      <c r="G382" s="364">
        <v>316</v>
      </c>
      <c r="H382" s="364">
        <v>1</v>
      </c>
      <c r="I382" s="364">
        <v>316</v>
      </c>
      <c r="J382" s="364">
        <v>1</v>
      </c>
      <c r="K382" s="364">
        <v>318</v>
      </c>
      <c r="L382" s="364">
        <v>1.0063291139240507</v>
      </c>
      <c r="M382" s="364">
        <v>318</v>
      </c>
      <c r="N382" s="364">
        <v>1</v>
      </c>
      <c r="O382" s="364">
        <v>319</v>
      </c>
      <c r="P382" s="408">
        <v>1.009493670886076</v>
      </c>
      <c r="Q382" s="365">
        <v>319</v>
      </c>
    </row>
    <row r="383" spans="1:17" ht="14.4" customHeight="1" x14ac:dyDescent="0.3">
      <c r="A383" s="360" t="s">
        <v>1537</v>
      </c>
      <c r="B383" s="361" t="s">
        <v>1421</v>
      </c>
      <c r="C383" s="361" t="s">
        <v>1406</v>
      </c>
      <c r="D383" s="361" t="s">
        <v>1475</v>
      </c>
      <c r="E383" s="361" t="s">
        <v>1476</v>
      </c>
      <c r="F383" s="364">
        <v>1</v>
      </c>
      <c r="G383" s="364">
        <v>382</v>
      </c>
      <c r="H383" s="364">
        <v>1</v>
      </c>
      <c r="I383" s="364">
        <v>382</v>
      </c>
      <c r="J383" s="364">
        <v>2</v>
      </c>
      <c r="K383" s="364">
        <v>764</v>
      </c>
      <c r="L383" s="364">
        <v>2</v>
      </c>
      <c r="M383" s="364">
        <v>382</v>
      </c>
      <c r="N383" s="364">
        <v>2</v>
      </c>
      <c r="O383" s="364">
        <v>764</v>
      </c>
      <c r="P383" s="408">
        <v>2</v>
      </c>
      <c r="Q383" s="365">
        <v>382</v>
      </c>
    </row>
    <row r="384" spans="1:17" ht="14.4" customHeight="1" x14ac:dyDescent="0.3">
      <c r="A384" s="360" t="s">
        <v>1537</v>
      </c>
      <c r="B384" s="361" t="s">
        <v>1421</v>
      </c>
      <c r="C384" s="361" t="s">
        <v>1406</v>
      </c>
      <c r="D384" s="361" t="s">
        <v>1477</v>
      </c>
      <c r="E384" s="361" t="s">
        <v>1478</v>
      </c>
      <c r="F384" s="364">
        <v>1</v>
      </c>
      <c r="G384" s="364">
        <v>486</v>
      </c>
      <c r="H384" s="364">
        <v>1</v>
      </c>
      <c r="I384" s="364">
        <v>486</v>
      </c>
      <c r="J384" s="364">
        <v>2</v>
      </c>
      <c r="K384" s="364">
        <v>972</v>
      </c>
      <c r="L384" s="364">
        <v>2</v>
      </c>
      <c r="M384" s="364">
        <v>486</v>
      </c>
      <c r="N384" s="364">
        <v>2</v>
      </c>
      <c r="O384" s="364">
        <v>972</v>
      </c>
      <c r="P384" s="408">
        <v>2</v>
      </c>
      <c r="Q384" s="365">
        <v>486</v>
      </c>
    </row>
    <row r="385" spans="1:17" ht="14.4" customHeight="1" x14ac:dyDescent="0.3">
      <c r="A385" s="360" t="s">
        <v>1537</v>
      </c>
      <c r="B385" s="361" t="s">
        <v>1421</v>
      </c>
      <c r="C385" s="361" t="s">
        <v>1406</v>
      </c>
      <c r="D385" s="361" t="s">
        <v>1483</v>
      </c>
      <c r="E385" s="361" t="s">
        <v>1484</v>
      </c>
      <c r="F385" s="364">
        <v>306</v>
      </c>
      <c r="G385" s="364">
        <v>4896</v>
      </c>
      <c r="H385" s="364">
        <v>1</v>
      </c>
      <c r="I385" s="364">
        <v>16</v>
      </c>
      <c r="J385" s="364">
        <v>329</v>
      </c>
      <c r="K385" s="364">
        <v>5264</v>
      </c>
      <c r="L385" s="364">
        <v>1.0751633986928104</v>
      </c>
      <c r="M385" s="364">
        <v>16</v>
      </c>
      <c r="N385" s="364">
        <v>331</v>
      </c>
      <c r="O385" s="364">
        <v>5296</v>
      </c>
      <c r="P385" s="408">
        <v>1.0816993464052287</v>
      </c>
      <c r="Q385" s="365">
        <v>16</v>
      </c>
    </row>
    <row r="386" spans="1:17" ht="14.4" customHeight="1" x14ac:dyDescent="0.3">
      <c r="A386" s="360" t="s">
        <v>1538</v>
      </c>
      <c r="B386" s="361" t="s">
        <v>1421</v>
      </c>
      <c r="C386" s="361" t="s">
        <v>1406</v>
      </c>
      <c r="D386" s="361" t="s">
        <v>1427</v>
      </c>
      <c r="E386" s="361" t="s">
        <v>1428</v>
      </c>
      <c r="F386" s="364">
        <v>6</v>
      </c>
      <c r="G386" s="364">
        <v>1554</v>
      </c>
      <c r="H386" s="364">
        <v>1</v>
      </c>
      <c r="I386" s="364">
        <v>259</v>
      </c>
      <c r="J386" s="364">
        <v>9</v>
      </c>
      <c r="K386" s="364">
        <v>2349</v>
      </c>
      <c r="L386" s="364">
        <v>1.5115830115830116</v>
      </c>
      <c r="M386" s="364">
        <v>261</v>
      </c>
      <c r="N386" s="364">
        <v>12</v>
      </c>
      <c r="O386" s="364">
        <v>3144</v>
      </c>
      <c r="P386" s="408">
        <v>2.0231660231660231</v>
      </c>
      <c r="Q386" s="365">
        <v>262</v>
      </c>
    </row>
    <row r="387" spans="1:17" ht="14.4" customHeight="1" x14ac:dyDescent="0.3">
      <c r="A387" s="360" t="s">
        <v>1538</v>
      </c>
      <c r="B387" s="361" t="s">
        <v>1421</v>
      </c>
      <c r="C387" s="361" t="s">
        <v>1406</v>
      </c>
      <c r="D387" s="361" t="s">
        <v>1429</v>
      </c>
      <c r="E387" s="361" t="s">
        <v>1430</v>
      </c>
      <c r="F387" s="364">
        <v>11</v>
      </c>
      <c r="G387" s="364">
        <v>1749</v>
      </c>
      <c r="H387" s="364">
        <v>1</v>
      </c>
      <c r="I387" s="364">
        <v>159</v>
      </c>
      <c r="J387" s="364">
        <v>22</v>
      </c>
      <c r="K387" s="364">
        <v>3498</v>
      </c>
      <c r="L387" s="364">
        <v>2</v>
      </c>
      <c r="M387" s="364">
        <v>159</v>
      </c>
      <c r="N387" s="364">
        <v>33</v>
      </c>
      <c r="O387" s="364">
        <v>5280</v>
      </c>
      <c r="P387" s="408">
        <v>3.0188679245283021</v>
      </c>
      <c r="Q387" s="365">
        <v>160</v>
      </c>
    </row>
    <row r="388" spans="1:17" ht="14.4" customHeight="1" x14ac:dyDescent="0.3">
      <c r="A388" s="360" t="s">
        <v>1538</v>
      </c>
      <c r="B388" s="361" t="s">
        <v>1421</v>
      </c>
      <c r="C388" s="361" t="s">
        <v>1406</v>
      </c>
      <c r="D388" s="361" t="s">
        <v>1433</v>
      </c>
      <c r="E388" s="361" t="s">
        <v>1434</v>
      </c>
      <c r="F388" s="364">
        <v>12</v>
      </c>
      <c r="G388" s="364">
        <v>840</v>
      </c>
      <c r="H388" s="364">
        <v>1</v>
      </c>
      <c r="I388" s="364">
        <v>70</v>
      </c>
      <c r="J388" s="364">
        <v>30</v>
      </c>
      <c r="K388" s="364">
        <v>2100</v>
      </c>
      <c r="L388" s="364">
        <v>2.5</v>
      </c>
      <c r="M388" s="364">
        <v>70</v>
      </c>
      <c r="N388" s="364">
        <v>82</v>
      </c>
      <c r="O388" s="364">
        <v>5740</v>
      </c>
      <c r="P388" s="408">
        <v>6.833333333333333</v>
      </c>
      <c r="Q388" s="365">
        <v>70</v>
      </c>
    </row>
    <row r="389" spans="1:17" ht="14.4" customHeight="1" x14ac:dyDescent="0.3">
      <c r="A389" s="360" t="s">
        <v>1538</v>
      </c>
      <c r="B389" s="361" t="s">
        <v>1421</v>
      </c>
      <c r="C389" s="361" t="s">
        <v>1406</v>
      </c>
      <c r="D389" s="361" t="s">
        <v>1435</v>
      </c>
      <c r="E389" s="361" t="s">
        <v>1434</v>
      </c>
      <c r="F389" s="364">
        <v>28</v>
      </c>
      <c r="G389" s="364">
        <v>5656</v>
      </c>
      <c r="H389" s="364">
        <v>1</v>
      </c>
      <c r="I389" s="364">
        <v>202</v>
      </c>
      <c r="J389" s="364">
        <v>26</v>
      </c>
      <c r="K389" s="364">
        <v>5252</v>
      </c>
      <c r="L389" s="364">
        <v>0.9285714285714286</v>
      </c>
      <c r="M389" s="364">
        <v>202</v>
      </c>
      <c r="N389" s="364">
        <v>32</v>
      </c>
      <c r="O389" s="364">
        <v>6496</v>
      </c>
      <c r="P389" s="408">
        <v>1.1485148514851484</v>
      </c>
      <c r="Q389" s="365">
        <v>203</v>
      </c>
    </row>
    <row r="390" spans="1:17" ht="14.4" customHeight="1" x14ac:dyDescent="0.3">
      <c r="A390" s="360" t="s">
        <v>1538</v>
      </c>
      <c r="B390" s="361" t="s">
        <v>1421</v>
      </c>
      <c r="C390" s="361" t="s">
        <v>1406</v>
      </c>
      <c r="D390" s="361" t="s">
        <v>1437</v>
      </c>
      <c r="E390" s="361" t="s">
        <v>1438</v>
      </c>
      <c r="F390" s="364"/>
      <c r="G390" s="364"/>
      <c r="H390" s="364"/>
      <c r="I390" s="364"/>
      <c r="J390" s="364"/>
      <c r="K390" s="364"/>
      <c r="L390" s="364"/>
      <c r="M390" s="364"/>
      <c r="N390" s="364">
        <v>97</v>
      </c>
      <c r="O390" s="364">
        <v>28324</v>
      </c>
      <c r="P390" s="408"/>
      <c r="Q390" s="365">
        <v>292</v>
      </c>
    </row>
    <row r="391" spans="1:17" ht="14.4" customHeight="1" x14ac:dyDescent="0.3">
      <c r="A391" s="360" t="s">
        <v>1538</v>
      </c>
      <c r="B391" s="361" t="s">
        <v>1421</v>
      </c>
      <c r="C391" s="361" t="s">
        <v>1406</v>
      </c>
      <c r="D391" s="361" t="s">
        <v>1439</v>
      </c>
      <c r="E391" s="361" t="s">
        <v>1440</v>
      </c>
      <c r="F391" s="364"/>
      <c r="G391" s="364"/>
      <c r="H391" s="364"/>
      <c r="I391" s="364"/>
      <c r="J391" s="364"/>
      <c r="K391" s="364"/>
      <c r="L391" s="364"/>
      <c r="M391" s="364"/>
      <c r="N391" s="364">
        <v>1</v>
      </c>
      <c r="O391" s="364">
        <v>216</v>
      </c>
      <c r="P391" s="408"/>
      <c r="Q391" s="365">
        <v>216</v>
      </c>
    </row>
    <row r="392" spans="1:17" ht="14.4" customHeight="1" x14ac:dyDescent="0.3">
      <c r="A392" s="360" t="s">
        <v>1538</v>
      </c>
      <c r="B392" s="361" t="s">
        <v>1421</v>
      </c>
      <c r="C392" s="361" t="s">
        <v>1406</v>
      </c>
      <c r="D392" s="361" t="s">
        <v>1441</v>
      </c>
      <c r="E392" s="361" t="s">
        <v>1442</v>
      </c>
      <c r="F392" s="364">
        <v>1</v>
      </c>
      <c r="G392" s="364">
        <v>107</v>
      </c>
      <c r="H392" s="364">
        <v>1</v>
      </c>
      <c r="I392" s="364">
        <v>107</v>
      </c>
      <c r="J392" s="364"/>
      <c r="K392" s="364"/>
      <c r="L392" s="364"/>
      <c r="M392" s="364"/>
      <c r="N392" s="364">
        <v>4</v>
      </c>
      <c r="O392" s="364">
        <v>432</v>
      </c>
      <c r="P392" s="408">
        <v>4.037383177570093</v>
      </c>
      <c r="Q392" s="365">
        <v>108</v>
      </c>
    </row>
    <row r="393" spans="1:17" ht="14.4" customHeight="1" x14ac:dyDescent="0.3">
      <c r="A393" s="360" t="s">
        <v>1538</v>
      </c>
      <c r="B393" s="361" t="s">
        <v>1421</v>
      </c>
      <c r="C393" s="361" t="s">
        <v>1406</v>
      </c>
      <c r="D393" s="361" t="s">
        <v>1447</v>
      </c>
      <c r="E393" s="361" t="s">
        <v>1448</v>
      </c>
      <c r="F393" s="364">
        <v>5</v>
      </c>
      <c r="G393" s="364">
        <v>1505</v>
      </c>
      <c r="H393" s="364">
        <v>1</v>
      </c>
      <c r="I393" s="364">
        <v>301</v>
      </c>
      <c r="J393" s="364">
        <v>9</v>
      </c>
      <c r="K393" s="364">
        <v>2718</v>
      </c>
      <c r="L393" s="364">
        <v>1.8059800664451828</v>
      </c>
      <c r="M393" s="364">
        <v>302</v>
      </c>
      <c r="N393" s="364">
        <v>12</v>
      </c>
      <c r="O393" s="364">
        <v>3636</v>
      </c>
      <c r="P393" s="408">
        <v>2.4159468438538205</v>
      </c>
      <c r="Q393" s="365">
        <v>303</v>
      </c>
    </row>
    <row r="394" spans="1:17" ht="14.4" customHeight="1" x14ac:dyDescent="0.3">
      <c r="A394" s="360" t="s">
        <v>1538</v>
      </c>
      <c r="B394" s="361" t="s">
        <v>1421</v>
      </c>
      <c r="C394" s="361" t="s">
        <v>1406</v>
      </c>
      <c r="D394" s="361" t="s">
        <v>1449</v>
      </c>
      <c r="E394" s="361" t="s">
        <v>1450</v>
      </c>
      <c r="F394" s="364">
        <v>8</v>
      </c>
      <c r="G394" s="364">
        <v>1064</v>
      </c>
      <c r="H394" s="364">
        <v>1</v>
      </c>
      <c r="I394" s="364">
        <v>133</v>
      </c>
      <c r="J394" s="364">
        <v>15</v>
      </c>
      <c r="K394" s="364">
        <v>1995</v>
      </c>
      <c r="L394" s="364">
        <v>1.875</v>
      </c>
      <c r="M394" s="364">
        <v>133</v>
      </c>
      <c r="N394" s="364">
        <v>35</v>
      </c>
      <c r="O394" s="364">
        <v>4690</v>
      </c>
      <c r="P394" s="408">
        <v>4.4078947368421053</v>
      </c>
      <c r="Q394" s="365">
        <v>134</v>
      </c>
    </row>
    <row r="395" spans="1:17" ht="14.4" customHeight="1" x14ac:dyDescent="0.3">
      <c r="A395" s="360" t="s">
        <v>1538</v>
      </c>
      <c r="B395" s="361" t="s">
        <v>1421</v>
      </c>
      <c r="C395" s="361" t="s">
        <v>1406</v>
      </c>
      <c r="D395" s="361" t="s">
        <v>1451</v>
      </c>
      <c r="E395" s="361" t="s">
        <v>1450</v>
      </c>
      <c r="F395" s="364"/>
      <c r="G395" s="364"/>
      <c r="H395" s="364"/>
      <c r="I395" s="364"/>
      <c r="J395" s="364"/>
      <c r="K395" s="364"/>
      <c r="L395" s="364"/>
      <c r="M395" s="364"/>
      <c r="N395" s="364">
        <v>1</v>
      </c>
      <c r="O395" s="364">
        <v>175</v>
      </c>
      <c r="P395" s="408"/>
      <c r="Q395" s="365">
        <v>175</v>
      </c>
    </row>
    <row r="396" spans="1:17" ht="14.4" customHeight="1" x14ac:dyDescent="0.3">
      <c r="A396" s="360" t="s">
        <v>1538</v>
      </c>
      <c r="B396" s="361" t="s">
        <v>1421</v>
      </c>
      <c r="C396" s="361" t="s">
        <v>1406</v>
      </c>
      <c r="D396" s="361" t="s">
        <v>1452</v>
      </c>
      <c r="E396" s="361" t="s">
        <v>1453</v>
      </c>
      <c r="F396" s="364">
        <v>5</v>
      </c>
      <c r="G396" s="364">
        <v>700</v>
      </c>
      <c r="H396" s="364">
        <v>1</v>
      </c>
      <c r="I396" s="364">
        <v>140</v>
      </c>
      <c r="J396" s="364">
        <v>10</v>
      </c>
      <c r="K396" s="364">
        <v>1400</v>
      </c>
      <c r="L396" s="364">
        <v>2</v>
      </c>
      <c r="M396" s="364">
        <v>140</v>
      </c>
      <c r="N396" s="364">
        <v>12</v>
      </c>
      <c r="O396" s="364">
        <v>1692</v>
      </c>
      <c r="P396" s="408">
        <v>2.4171428571428573</v>
      </c>
      <c r="Q396" s="365">
        <v>141</v>
      </c>
    </row>
    <row r="397" spans="1:17" ht="14.4" customHeight="1" x14ac:dyDescent="0.3">
      <c r="A397" s="360" t="s">
        <v>1538</v>
      </c>
      <c r="B397" s="361" t="s">
        <v>1421</v>
      </c>
      <c r="C397" s="361" t="s">
        <v>1406</v>
      </c>
      <c r="D397" s="361" t="s">
        <v>1454</v>
      </c>
      <c r="E397" s="361" t="s">
        <v>1453</v>
      </c>
      <c r="F397" s="364">
        <v>8</v>
      </c>
      <c r="G397" s="364">
        <v>624</v>
      </c>
      <c r="H397" s="364">
        <v>1</v>
      </c>
      <c r="I397" s="364">
        <v>78</v>
      </c>
      <c r="J397" s="364">
        <v>15</v>
      </c>
      <c r="K397" s="364">
        <v>1170</v>
      </c>
      <c r="L397" s="364">
        <v>1.875</v>
      </c>
      <c r="M397" s="364">
        <v>78</v>
      </c>
      <c r="N397" s="364">
        <v>35</v>
      </c>
      <c r="O397" s="364">
        <v>2730</v>
      </c>
      <c r="P397" s="408">
        <v>4.375</v>
      </c>
      <c r="Q397" s="365">
        <v>78</v>
      </c>
    </row>
    <row r="398" spans="1:17" ht="14.4" customHeight="1" x14ac:dyDescent="0.3">
      <c r="A398" s="360" t="s">
        <v>1538</v>
      </c>
      <c r="B398" s="361" t="s">
        <v>1421</v>
      </c>
      <c r="C398" s="361" t="s">
        <v>1406</v>
      </c>
      <c r="D398" s="361" t="s">
        <v>1457</v>
      </c>
      <c r="E398" s="361" t="s">
        <v>1458</v>
      </c>
      <c r="F398" s="364"/>
      <c r="G398" s="364"/>
      <c r="H398" s="364"/>
      <c r="I398" s="364"/>
      <c r="J398" s="364"/>
      <c r="K398" s="364"/>
      <c r="L398" s="364"/>
      <c r="M398" s="364"/>
      <c r="N398" s="364">
        <v>2</v>
      </c>
      <c r="O398" s="364">
        <v>1224</v>
      </c>
      <c r="P398" s="408"/>
      <c r="Q398" s="365">
        <v>612</v>
      </c>
    </row>
    <row r="399" spans="1:17" ht="14.4" customHeight="1" x14ac:dyDescent="0.3">
      <c r="A399" s="360" t="s">
        <v>1538</v>
      </c>
      <c r="B399" s="361" t="s">
        <v>1421</v>
      </c>
      <c r="C399" s="361" t="s">
        <v>1406</v>
      </c>
      <c r="D399" s="361" t="s">
        <v>1467</v>
      </c>
      <c r="E399" s="361" t="s">
        <v>1468</v>
      </c>
      <c r="F399" s="364"/>
      <c r="G399" s="364"/>
      <c r="H399" s="364"/>
      <c r="I399" s="364"/>
      <c r="J399" s="364"/>
      <c r="K399" s="364"/>
      <c r="L399" s="364"/>
      <c r="M399" s="364"/>
      <c r="N399" s="364">
        <v>3</v>
      </c>
      <c r="O399" s="364">
        <v>3567</v>
      </c>
      <c r="P399" s="408"/>
      <c r="Q399" s="365">
        <v>1189</v>
      </c>
    </row>
    <row r="400" spans="1:17" ht="14.4" customHeight="1" x14ac:dyDescent="0.3">
      <c r="A400" s="360" t="s">
        <v>1538</v>
      </c>
      <c r="B400" s="361" t="s">
        <v>1421</v>
      </c>
      <c r="C400" s="361" t="s">
        <v>1406</v>
      </c>
      <c r="D400" s="361" t="s">
        <v>1469</v>
      </c>
      <c r="E400" s="361" t="s">
        <v>1470</v>
      </c>
      <c r="F400" s="364"/>
      <c r="G400" s="364"/>
      <c r="H400" s="364"/>
      <c r="I400" s="364"/>
      <c r="J400" s="364"/>
      <c r="K400" s="364"/>
      <c r="L400" s="364"/>
      <c r="M400" s="364"/>
      <c r="N400" s="364">
        <v>4</v>
      </c>
      <c r="O400" s="364">
        <v>636</v>
      </c>
      <c r="P400" s="408"/>
      <c r="Q400" s="365">
        <v>159</v>
      </c>
    </row>
    <row r="401" spans="1:17" ht="14.4" customHeight="1" x14ac:dyDescent="0.3">
      <c r="A401" s="360" t="s">
        <v>1538</v>
      </c>
      <c r="B401" s="361" t="s">
        <v>1421</v>
      </c>
      <c r="C401" s="361" t="s">
        <v>1406</v>
      </c>
      <c r="D401" s="361" t="s">
        <v>1483</v>
      </c>
      <c r="E401" s="361" t="s">
        <v>1484</v>
      </c>
      <c r="F401" s="364">
        <v>22</v>
      </c>
      <c r="G401" s="364">
        <v>352</v>
      </c>
      <c r="H401" s="364">
        <v>1</v>
      </c>
      <c r="I401" s="364">
        <v>16</v>
      </c>
      <c r="J401" s="364">
        <v>31</v>
      </c>
      <c r="K401" s="364">
        <v>496</v>
      </c>
      <c r="L401" s="364">
        <v>1.4090909090909092</v>
      </c>
      <c r="M401" s="364">
        <v>16</v>
      </c>
      <c r="N401" s="364">
        <v>49</v>
      </c>
      <c r="O401" s="364">
        <v>784</v>
      </c>
      <c r="P401" s="408">
        <v>2.2272727272727271</v>
      </c>
      <c r="Q401" s="365">
        <v>16</v>
      </c>
    </row>
    <row r="402" spans="1:17" ht="14.4" customHeight="1" x14ac:dyDescent="0.3">
      <c r="A402" s="360" t="s">
        <v>1539</v>
      </c>
      <c r="B402" s="361" t="s">
        <v>1421</v>
      </c>
      <c r="C402" s="361" t="s">
        <v>1406</v>
      </c>
      <c r="D402" s="361" t="s">
        <v>1427</v>
      </c>
      <c r="E402" s="361" t="s">
        <v>1428</v>
      </c>
      <c r="F402" s="364"/>
      <c r="G402" s="364"/>
      <c r="H402" s="364"/>
      <c r="I402" s="364"/>
      <c r="J402" s="364"/>
      <c r="K402" s="364"/>
      <c r="L402" s="364"/>
      <c r="M402" s="364"/>
      <c r="N402" s="364">
        <v>2</v>
      </c>
      <c r="O402" s="364">
        <v>524</v>
      </c>
      <c r="P402" s="408"/>
      <c r="Q402" s="365">
        <v>262</v>
      </c>
    </row>
    <row r="403" spans="1:17" ht="14.4" customHeight="1" x14ac:dyDescent="0.3">
      <c r="A403" s="360" t="s">
        <v>1539</v>
      </c>
      <c r="B403" s="361" t="s">
        <v>1421</v>
      </c>
      <c r="C403" s="361" t="s">
        <v>1406</v>
      </c>
      <c r="D403" s="361" t="s">
        <v>1429</v>
      </c>
      <c r="E403" s="361" t="s">
        <v>1430</v>
      </c>
      <c r="F403" s="364"/>
      <c r="G403" s="364"/>
      <c r="H403" s="364"/>
      <c r="I403" s="364"/>
      <c r="J403" s="364">
        <v>1</v>
      </c>
      <c r="K403" s="364">
        <v>159</v>
      </c>
      <c r="L403" s="364"/>
      <c r="M403" s="364">
        <v>159</v>
      </c>
      <c r="N403" s="364"/>
      <c r="O403" s="364"/>
      <c r="P403" s="408"/>
      <c r="Q403" s="365"/>
    </row>
    <row r="404" spans="1:17" ht="14.4" customHeight="1" x14ac:dyDescent="0.3">
      <c r="A404" s="360" t="s">
        <v>1539</v>
      </c>
      <c r="B404" s="361" t="s">
        <v>1421</v>
      </c>
      <c r="C404" s="361" t="s">
        <v>1406</v>
      </c>
      <c r="D404" s="361" t="s">
        <v>1433</v>
      </c>
      <c r="E404" s="361" t="s">
        <v>1434</v>
      </c>
      <c r="F404" s="364">
        <v>3</v>
      </c>
      <c r="G404" s="364">
        <v>210</v>
      </c>
      <c r="H404" s="364">
        <v>1</v>
      </c>
      <c r="I404" s="364">
        <v>70</v>
      </c>
      <c r="J404" s="364">
        <v>5</v>
      </c>
      <c r="K404" s="364">
        <v>350</v>
      </c>
      <c r="L404" s="364">
        <v>1.6666666666666667</v>
      </c>
      <c r="M404" s="364">
        <v>70</v>
      </c>
      <c r="N404" s="364"/>
      <c r="O404" s="364"/>
      <c r="P404" s="408"/>
      <c r="Q404" s="365"/>
    </row>
    <row r="405" spans="1:17" ht="14.4" customHeight="1" x14ac:dyDescent="0.3">
      <c r="A405" s="360" t="s">
        <v>1539</v>
      </c>
      <c r="B405" s="361" t="s">
        <v>1421</v>
      </c>
      <c r="C405" s="361" t="s">
        <v>1406</v>
      </c>
      <c r="D405" s="361" t="s">
        <v>1435</v>
      </c>
      <c r="E405" s="361" t="s">
        <v>1434</v>
      </c>
      <c r="F405" s="364"/>
      <c r="G405" s="364"/>
      <c r="H405" s="364"/>
      <c r="I405" s="364"/>
      <c r="J405" s="364">
        <v>5</v>
      </c>
      <c r="K405" s="364">
        <v>1010</v>
      </c>
      <c r="L405" s="364"/>
      <c r="M405" s="364">
        <v>202</v>
      </c>
      <c r="N405" s="364">
        <v>4</v>
      </c>
      <c r="O405" s="364">
        <v>812</v>
      </c>
      <c r="P405" s="408"/>
      <c r="Q405" s="365">
        <v>203</v>
      </c>
    </row>
    <row r="406" spans="1:17" ht="14.4" customHeight="1" x14ac:dyDescent="0.3">
      <c r="A406" s="360" t="s">
        <v>1539</v>
      </c>
      <c r="B406" s="361" t="s">
        <v>1421</v>
      </c>
      <c r="C406" s="361" t="s">
        <v>1406</v>
      </c>
      <c r="D406" s="361" t="s">
        <v>1437</v>
      </c>
      <c r="E406" s="361" t="s">
        <v>1438</v>
      </c>
      <c r="F406" s="364"/>
      <c r="G406" s="364"/>
      <c r="H406" s="364"/>
      <c r="I406" s="364"/>
      <c r="J406" s="364"/>
      <c r="K406" s="364"/>
      <c r="L406" s="364"/>
      <c r="M406" s="364"/>
      <c r="N406" s="364">
        <v>9</v>
      </c>
      <c r="O406" s="364">
        <v>2628</v>
      </c>
      <c r="P406" s="408"/>
      <c r="Q406" s="365">
        <v>292</v>
      </c>
    </row>
    <row r="407" spans="1:17" ht="14.4" customHeight="1" x14ac:dyDescent="0.3">
      <c r="A407" s="360" t="s">
        <v>1539</v>
      </c>
      <c r="B407" s="361" t="s">
        <v>1421</v>
      </c>
      <c r="C407" s="361" t="s">
        <v>1406</v>
      </c>
      <c r="D407" s="361" t="s">
        <v>1447</v>
      </c>
      <c r="E407" s="361" t="s">
        <v>1448</v>
      </c>
      <c r="F407" s="364"/>
      <c r="G407" s="364"/>
      <c r="H407" s="364"/>
      <c r="I407" s="364"/>
      <c r="J407" s="364">
        <v>2</v>
      </c>
      <c r="K407" s="364">
        <v>604</v>
      </c>
      <c r="L407" s="364"/>
      <c r="M407" s="364">
        <v>302</v>
      </c>
      <c r="N407" s="364">
        <v>2</v>
      </c>
      <c r="O407" s="364">
        <v>606</v>
      </c>
      <c r="P407" s="408"/>
      <c r="Q407" s="365">
        <v>303</v>
      </c>
    </row>
    <row r="408" spans="1:17" ht="14.4" customHeight="1" x14ac:dyDescent="0.3">
      <c r="A408" s="360" t="s">
        <v>1539</v>
      </c>
      <c r="B408" s="361" t="s">
        <v>1421</v>
      </c>
      <c r="C408" s="361" t="s">
        <v>1406</v>
      </c>
      <c r="D408" s="361" t="s">
        <v>1449</v>
      </c>
      <c r="E408" s="361" t="s">
        <v>1450</v>
      </c>
      <c r="F408" s="364">
        <v>2</v>
      </c>
      <c r="G408" s="364">
        <v>266</v>
      </c>
      <c r="H408" s="364">
        <v>1</v>
      </c>
      <c r="I408" s="364">
        <v>133</v>
      </c>
      <c r="J408" s="364">
        <v>3</v>
      </c>
      <c r="K408" s="364">
        <v>399</v>
      </c>
      <c r="L408" s="364">
        <v>1.5</v>
      </c>
      <c r="M408" s="364">
        <v>133</v>
      </c>
      <c r="N408" s="364"/>
      <c r="O408" s="364"/>
      <c r="P408" s="408"/>
      <c r="Q408" s="365"/>
    </row>
    <row r="409" spans="1:17" ht="14.4" customHeight="1" x14ac:dyDescent="0.3">
      <c r="A409" s="360" t="s">
        <v>1539</v>
      </c>
      <c r="B409" s="361" t="s">
        <v>1421</v>
      </c>
      <c r="C409" s="361" t="s">
        <v>1406</v>
      </c>
      <c r="D409" s="361" t="s">
        <v>1452</v>
      </c>
      <c r="E409" s="361" t="s">
        <v>1453</v>
      </c>
      <c r="F409" s="364"/>
      <c r="G409" s="364"/>
      <c r="H409" s="364"/>
      <c r="I409" s="364"/>
      <c r="J409" s="364">
        <v>2</v>
      </c>
      <c r="K409" s="364">
        <v>280</v>
      </c>
      <c r="L409" s="364"/>
      <c r="M409" s="364">
        <v>140</v>
      </c>
      <c r="N409" s="364">
        <v>2</v>
      </c>
      <c r="O409" s="364">
        <v>282</v>
      </c>
      <c r="P409" s="408"/>
      <c r="Q409" s="365">
        <v>141</v>
      </c>
    </row>
    <row r="410" spans="1:17" ht="14.4" customHeight="1" x14ac:dyDescent="0.3">
      <c r="A410" s="360" t="s">
        <v>1539</v>
      </c>
      <c r="B410" s="361" t="s">
        <v>1421</v>
      </c>
      <c r="C410" s="361" t="s">
        <v>1406</v>
      </c>
      <c r="D410" s="361" t="s">
        <v>1454</v>
      </c>
      <c r="E410" s="361" t="s">
        <v>1453</v>
      </c>
      <c r="F410" s="364">
        <v>2</v>
      </c>
      <c r="G410" s="364">
        <v>156</v>
      </c>
      <c r="H410" s="364">
        <v>1</v>
      </c>
      <c r="I410" s="364">
        <v>78</v>
      </c>
      <c r="J410" s="364">
        <v>3</v>
      </c>
      <c r="K410" s="364">
        <v>234</v>
      </c>
      <c r="L410" s="364">
        <v>1.5</v>
      </c>
      <c r="M410" s="364">
        <v>78</v>
      </c>
      <c r="N410" s="364"/>
      <c r="O410" s="364"/>
      <c r="P410" s="408"/>
      <c r="Q410" s="365"/>
    </row>
    <row r="411" spans="1:17" ht="14.4" customHeight="1" x14ac:dyDescent="0.3">
      <c r="A411" s="360" t="s">
        <v>1539</v>
      </c>
      <c r="B411" s="361" t="s">
        <v>1421</v>
      </c>
      <c r="C411" s="361" t="s">
        <v>1406</v>
      </c>
      <c r="D411" s="361" t="s">
        <v>1475</v>
      </c>
      <c r="E411" s="361" t="s">
        <v>1476</v>
      </c>
      <c r="F411" s="364">
        <v>1</v>
      </c>
      <c r="G411" s="364">
        <v>382</v>
      </c>
      <c r="H411" s="364">
        <v>1</v>
      </c>
      <c r="I411" s="364">
        <v>382</v>
      </c>
      <c r="J411" s="364"/>
      <c r="K411" s="364"/>
      <c r="L411" s="364"/>
      <c r="M411" s="364"/>
      <c r="N411" s="364"/>
      <c r="O411" s="364"/>
      <c r="P411" s="408"/>
      <c r="Q411" s="365"/>
    </row>
    <row r="412" spans="1:17" ht="14.4" customHeight="1" x14ac:dyDescent="0.3">
      <c r="A412" s="360" t="s">
        <v>1539</v>
      </c>
      <c r="B412" s="361" t="s">
        <v>1421</v>
      </c>
      <c r="C412" s="361" t="s">
        <v>1406</v>
      </c>
      <c r="D412" s="361" t="s">
        <v>1477</v>
      </c>
      <c r="E412" s="361" t="s">
        <v>1478</v>
      </c>
      <c r="F412" s="364">
        <v>1</v>
      </c>
      <c r="G412" s="364">
        <v>486</v>
      </c>
      <c r="H412" s="364">
        <v>1</v>
      </c>
      <c r="I412" s="364">
        <v>486</v>
      </c>
      <c r="J412" s="364"/>
      <c r="K412" s="364"/>
      <c r="L412" s="364"/>
      <c r="M412" s="364"/>
      <c r="N412" s="364"/>
      <c r="O412" s="364"/>
      <c r="P412" s="408"/>
      <c r="Q412" s="365"/>
    </row>
    <row r="413" spans="1:17" ht="14.4" customHeight="1" x14ac:dyDescent="0.3">
      <c r="A413" s="360" t="s">
        <v>1539</v>
      </c>
      <c r="B413" s="361" t="s">
        <v>1421</v>
      </c>
      <c r="C413" s="361" t="s">
        <v>1406</v>
      </c>
      <c r="D413" s="361" t="s">
        <v>1483</v>
      </c>
      <c r="E413" s="361" t="s">
        <v>1484</v>
      </c>
      <c r="F413" s="364">
        <v>3</v>
      </c>
      <c r="G413" s="364">
        <v>48</v>
      </c>
      <c r="H413" s="364">
        <v>1</v>
      </c>
      <c r="I413" s="364">
        <v>16</v>
      </c>
      <c r="J413" s="364">
        <v>5</v>
      </c>
      <c r="K413" s="364">
        <v>80</v>
      </c>
      <c r="L413" s="364">
        <v>1.6666666666666667</v>
      </c>
      <c r="M413" s="364">
        <v>16</v>
      </c>
      <c r="N413" s="364">
        <v>2</v>
      </c>
      <c r="O413" s="364">
        <v>32</v>
      </c>
      <c r="P413" s="408">
        <v>0.66666666666666663</v>
      </c>
      <c r="Q413" s="365">
        <v>16</v>
      </c>
    </row>
    <row r="414" spans="1:17" ht="14.4" customHeight="1" x14ac:dyDescent="0.3">
      <c r="A414" s="360" t="s">
        <v>1540</v>
      </c>
      <c r="B414" s="361" t="s">
        <v>1421</v>
      </c>
      <c r="C414" s="361" t="s">
        <v>1406</v>
      </c>
      <c r="D414" s="361" t="s">
        <v>1427</v>
      </c>
      <c r="E414" s="361" t="s">
        <v>1428</v>
      </c>
      <c r="F414" s="364">
        <v>4</v>
      </c>
      <c r="G414" s="364">
        <v>1036</v>
      </c>
      <c r="H414" s="364">
        <v>1</v>
      </c>
      <c r="I414" s="364">
        <v>259</v>
      </c>
      <c r="J414" s="364">
        <v>4</v>
      </c>
      <c r="K414" s="364">
        <v>1044</v>
      </c>
      <c r="L414" s="364">
        <v>1.0077220077220077</v>
      </c>
      <c r="M414" s="364">
        <v>261</v>
      </c>
      <c r="N414" s="364"/>
      <c r="O414" s="364"/>
      <c r="P414" s="408"/>
      <c r="Q414" s="365"/>
    </row>
    <row r="415" spans="1:17" ht="14.4" customHeight="1" x14ac:dyDescent="0.3">
      <c r="A415" s="360" t="s">
        <v>1540</v>
      </c>
      <c r="B415" s="361" t="s">
        <v>1421</v>
      </c>
      <c r="C415" s="361" t="s">
        <v>1406</v>
      </c>
      <c r="D415" s="361" t="s">
        <v>1429</v>
      </c>
      <c r="E415" s="361" t="s">
        <v>1430</v>
      </c>
      <c r="F415" s="364">
        <v>13</v>
      </c>
      <c r="G415" s="364">
        <v>2067</v>
      </c>
      <c r="H415" s="364">
        <v>1</v>
      </c>
      <c r="I415" s="364">
        <v>159</v>
      </c>
      <c r="J415" s="364">
        <v>11</v>
      </c>
      <c r="K415" s="364">
        <v>1749</v>
      </c>
      <c r="L415" s="364">
        <v>0.84615384615384615</v>
      </c>
      <c r="M415" s="364">
        <v>159</v>
      </c>
      <c r="N415" s="364"/>
      <c r="O415" s="364"/>
      <c r="P415" s="408"/>
      <c r="Q415" s="365"/>
    </row>
    <row r="416" spans="1:17" ht="14.4" customHeight="1" x14ac:dyDescent="0.3">
      <c r="A416" s="360" t="s">
        <v>1540</v>
      </c>
      <c r="B416" s="361" t="s">
        <v>1421</v>
      </c>
      <c r="C416" s="361" t="s">
        <v>1406</v>
      </c>
      <c r="D416" s="361" t="s">
        <v>1433</v>
      </c>
      <c r="E416" s="361" t="s">
        <v>1434</v>
      </c>
      <c r="F416" s="364">
        <v>36</v>
      </c>
      <c r="G416" s="364">
        <v>2520</v>
      </c>
      <c r="H416" s="364">
        <v>1</v>
      </c>
      <c r="I416" s="364">
        <v>70</v>
      </c>
      <c r="J416" s="364">
        <v>23</v>
      </c>
      <c r="K416" s="364">
        <v>1610</v>
      </c>
      <c r="L416" s="364">
        <v>0.63888888888888884</v>
      </c>
      <c r="M416" s="364">
        <v>70</v>
      </c>
      <c r="N416" s="364"/>
      <c r="O416" s="364"/>
      <c r="P416" s="408"/>
      <c r="Q416" s="365"/>
    </row>
    <row r="417" spans="1:17" ht="14.4" customHeight="1" x14ac:dyDescent="0.3">
      <c r="A417" s="360" t="s">
        <v>1540</v>
      </c>
      <c r="B417" s="361" t="s">
        <v>1421</v>
      </c>
      <c r="C417" s="361" t="s">
        <v>1406</v>
      </c>
      <c r="D417" s="361" t="s">
        <v>1435</v>
      </c>
      <c r="E417" s="361" t="s">
        <v>1434</v>
      </c>
      <c r="F417" s="364">
        <v>21</v>
      </c>
      <c r="G417" s="364">
        <v>4242</v>
      </c>
      <c r="H417" s="364">
        <v>1</v>
      </c>
      <c r="I417" s="364">
        <v>202</v>
      </c>
      <c r="J417" s="364">
        <v>20</v>
      </c>
      <c r="K417" s="364">
        <v>4040</v>
      </c>
      <c r="L417" s="364">
        <v>0.95238095238095233</v>
      </c>
      <c r="M417" s="364">
        <v>202</v>
      </c>
      <c r="N417" s="364"/>
      <c r="O417" s="364"/>
      <c r="P417" s="408"/>
      <c r="Q417" s="365"/>
    </row>
    <row r="418" spans="1:17" ht="14.4" customHeight="1" x14ac:dyDescent="0.3">
      <c r="A418" s="360" t="s">
        <v>1540</v>
      </c>
      <c r="B418" s="361" t="s">
        <v>1421</v>
      </c>
      <c r="C418" s="361" t="s">
        <v>1406</v>
      </c>
      <c r="D418" s="361" t="s">
        <v>1437</v>
      </c>
      <c r="E418" s="361" t="s">
        <v>1438</v>
      </c>
      <c r="F418" s="364">
        <v>39</v>
      </c>
      <c r="G418" s="364">
        <v>11349</v>
      </c>
      <c r="H418" s="364">
        <v>1</v>
      </c>
      <c r="I418" s="364">
        <v>291</v>
      </c>
      <c r="J418" s="364">
        <v>6</v>
      </c>
      <c r="K418" s="364">
        <v>1746</v>
      </c>
      <c r="L418" s="364">
        <v>0.15384615384615385</v>
      </c>
      <c r="M418" s="364">
        <v>291</v>
      </c>
      <c r="N418" s="364"/>
      <c r="O418" s="364"/>
      <c r="P418" s="408"/>
      <c r="Q418" s="365"/>
    </row>
    <row r="419" spans="1:17" ht="14.4" customHeight="1" x14ac:dyDescent="0.3">
      <c r="A419" s="360" t="s">
        <v>1540</v>
      </c>
      <c r="B419" s="361" t="s">
        <v>1421</v>
      </c>
      <c r="C419" s="361" t="s">
        <v>1406</v>
      </c>
      <c r="D419" s="361" t="s">
        <v>1439</v>
      </c>
      <c r="E419" s="361" t="s">
        <v>1440</v>
      </c>
      <c r="F419" s="364"/>
      <c r="G419" s="364"/>
      <c r="H419" s="364"/>
      <c r="I419" s="364"/>
      <c r="J419" s="364">
        <v>3</v>
      </c>
      <c r="K419" s="364">
        <v>645</v>
      </c>
      <c r="L419" s="364"/>
      <c r="M419" s="364">
        <v>215</v>
      </c>
      <c r="N419" s="364"/>
      <c r="O419" s="364"/>
      <c r="P419" s="408"/>
      <c r="Q419" s="365"/>
    </row>
    <row r="420" spans="1:17" ht="14.4" customHeight="1" x14ac:dyDescent="0.3">
      <c r="A420" s="360" t="s">
        <v>1540</v>
      </c>
      <c r="B420" s="361" t="s">
        <v>1421</v>
      </c>
      <c r="C420" s="361" t="s">
        <v>1406</v>
      </c>
      <c r="D420" s="361" t="s">
        <v>1441</v>
      </c>
      <c r="E420" s="361" t="s">
        <v>1442</v>
      </c>
      <c r="F420" s="364">
        <v>1</v>
      </c>
      <c r="G420" s="364">
        <v>107</v>
      </c>
      <c r="H420" s="364">
        <v>1</v>
      </c>
      <c r="I420" s="364">
        <v>107</v>
      </c>
      <c r="J420" s="364">
        <v>2</v>
      </c>
      <c r="K420" s="364">
        <v>214</v>
      </c>
      <c r="L420" s="364">
        <v>2</v>
      </c>
      <c r="M420" s="364">
        <v>107</v>
      </c>
      <c r="N420" s="364"/>
      <c r="O420" s="364"/>
      <c r="P420" s="408"/>
      <c r="Q420" s="365"/>
    </row>
    <row r="421" spans="1:17" ht="14.4" customHeight="1" x14ac:dyDescent="0.3">
      <c r="A421" s="360" t="s">
        <v>1540</v>
      </c>
      <c r="B421" s="361" t="s">
        <v>1421</v>
      </c>
      <c r="C421" s="361" t="s">
        <v>1406</v>
      </c>
      <c r="D421" s="361" t="s">
        <v>1447</v>
      </c>
      <c r="E421" s="361" t="s">
        <v>1448</v>
      </c>
      <c r="F421" s="364">
        <v>6</v>
      </c>
      <c r="G421" s="364">
        <v>1806</v>
      </c>
      <c r="H421" s="364">
        <v>1</v>
      </c>
      <c r="I421" s="364">
        <v>301</v>
      </c>
      <c r="J421" s="364">
        <v>4</v>
      </c>
      <c r="K421" s="364">
        <v>1208</v>
      </c>
      <c r="L421" s="364">
        <v>0.66888150609080843</v>
      </c>
      <c r="M421" s="364">
        <v>302</v>
      </c>
      <c r="N421" s="364"/>
      <c r="O421" s="364"/>
      <c r="P421" s="408"/>
      <c r="Q421" s="365"/>
    </row>
    <row r="422" spans="1:17" ht="14.4" customHeight="1" x14ac:dyDescent="0.3">
      <c r="A422" s="360" t="s">
        <v>1540</v>
      </c>
      <c r="B422" s="361" t="s">
        <v>1421</v>
      </c>
      <c r="C422" s="361" t="s">
        <v>1406</v>
      </c>
      <c r="D422" s="361" t="s">
        <v>1449</v>
      </c>
      <c r="E422" s="361" t="s">
        <v>1450</v>
      </c>
      <c r="F422" s="364">
        <v>15</v>
      </c>
      <c r="G422" s="364">
        <v>1995</v>
      </c>
      <c r="H422" s="364">
        <v>1</v>
      </c>
      <c r="I422" s="364">
        <v>133</v>
      </c>
      <c r="J422" s="364">
        <v>10</v>
      </c>
      <c r="K422" s="364">
        <v>1330</v>
      </c>
      <c r="L422" s="364">
        <v>0.66666666666666663</v>
      </c>
      <c r="M422" s="364">
        <v>133</v>
      </c>
      <c r="N422" s="364"/>
      <c r="O422" s="364"/>
      <c r="P422" s="408"/>
      <c r="Q422" s="365"/>
    </row>
    <row r="423" spans="1:17" ht="14.4" customHeight="1" x14ac:dyDescent="0.3">
      <c r="A423" s="360" t="s">
        <v>1540</v>
      </c>
      <c r="B423" s="361" t="s">
        <v>1421</v>
      </c>
      <c r="C423" s="361" t="s">
        <v>1406</v>
      </c>
      <c r="D423" s="361" t="s">
        <v>1452</v>
      </c>
      <c r="E423" s="361" t="s">
        <v>1453</v>
      </c>
      <c r="F423" s="364">
        <v>6</v>
      </c>
      <c r="G423" s="364">
        <v>840</v>
      </c>
      <c r="H423" s="364">
        <v>1</v>
      </c>
      <c r="I423" s="364">
        <v>140</v>
      </c>
      <c r="J423" s="364">
        <v>4</v>
      </c>
      <c r="K423" s="364">
        <v>560</v>
      </c>
      <c r="L423" s="364">
        <v>0.66666666666666663</v>
      </c>
      <c r="M423" s="364">
        <v>140</v>
      </c>
      <c r="N423" s="364"/>
      <c r="O423" s="364"/>
      <c r="P423" s="408"/>
      <c r="Q423" s="365"/>
    </row>
    <row r="424" spans="1:17" ht="14.4" customHeight="1" x14ac:dyDescent="0.3">
      <c r="A424" s="360" t="s">
        <v>1540</v>
      </c>
      <c r="B424" s="361" t="s">
        <v>1421</v>
      </c>
      <c r="C424" s="361" t="s">
        <v>1406</v>
      </c>
      <c r="D424" s="361" t="s">
        <v>1454</v>
      </c>
      <c r="E424" s="361" t="s">
        <v>1453</v>
      </c>
      <c r="F424" s="364">
        <v>15</v>
      </c>
      <c r="G424" s="364">
        <v>1170</v>
      </c>
      <c r="H424" s="364">
        <v>1</v>
      </c>
      <c r="I424" s="364">
        <v>78</v>
      </c>
      <c r="J424" s="364">
        <v>10</v>
      </c>
      <c r="K424" s="364">
        <v>780</v>
      </c>
      <c r="L424" s="364">
        <v>0.66666666666666663</v>
      </c>
      <c r="M424" s="364">
        <v>78</v>
      </c>
      <c r="N424" s="364"/>
      <c r="O424" s="364"/>
      <c r="P424" s="408"/>
      <c r="Q424" s="365"/>
    </row>
    <row r="425" spans="1:17" ht="14.4" customHeight="1" x14ac:dyDescent="0.3">
      <c r="A425" s="360" t="s">
        <v>1540</v>
      </c>
      <c r="B425" s="361" t="s">
        <v>1421</v>
      </c>
      <c r="C425" s="361" t="s">
        <v>1406</v>
      </c>
      <c r="D425" s="361" t="s">
        <v>1457</v>
      </c>
      <c r="E425" s="361" t="s">
        <v>1458</v>
      </c>
      <c r="F425" s="364"/>
      <c r="G425" s="364"/>
      <c r="H425" s="364"/>
      <c r="I425" s="364"/>
      <c r="J425" s="364">
        <v>1</v>
      </c>
      <c r="K425" s="364">
        <v>609</v>
      </c>
      <c r="L425" s="364"/>
      <c r="M425" s="364">
        <v>609</v>
      </c>
      <c r="N425" s="364"/>
      <c r="O425" s="364"/>
      <c r="P425" s="408"/>
      <c r="Q425" s="365"/>
    </row>
    <row r="426" spans="1:17" ht="14.4" customHeight="1" x14ac:dyDescent="0.3">
      <c r="A426" s="360" t="s">
        <v>1540</v>
      </c>
      <c r="B426" s="361" t="s">
        <v>1421</v>
      </c>
      <c r="C426" s="361" t="s">
        <v>1406</v>
      </c>
      <c r="D426" s="361" t="s">
        <v>1467</v>
      </c>
      <c r="E426" s="361" t="s">
        <v>1468</v>
      </c>
      <c r="F426" s="364">
        <v>1</v>
      </c>
      <c r="G426" s="364">
        <v>1184</v>
      </c>
      <c r="H426" s="364">
        <v>1</v>
      </c>
      <c r="I426" s="364">
        <v>1184</v>
      </c>
      <c r="J426" s="364">
        <v>1</v>
      </c>
      <c r="K426" s="364">
        <v>1186</v>
      </c>
      <c r="L426" s="364">
        <v>1.0016891891891893</v>
      </c>
      <c r="M426" s="364">
        <v>1186</v>
      </c>
      <c r="N426" s="364"/>
      <c r="O426" s="364"/>
      <c r="P426" s="408"/>
      <c r="Q426" s="365"/>
    </row>
    <row r="427" spans="1:17" ht="14.4" customHeight="1" x14ac:dyDescent="0.3">
      <c r="A427" s="360" t="s">
        <v>1540</v>
      </c>
      <c r="B427" s="361" t="s">
        <v>1421</v>
      </c>
      <c r="C427" s="361" t="s">
        <v>1406</v>
      </c>
      <c r="D427" s="361" t="s">
        <v>1469</v>
      </c>
      <c r="E427" s="361" t="s">
        <v>1470</v>
      </c>
      <c r="F427" s="364">
        <v>1</v>
      </c>
      <c r="G427" s="364">
        <v>158</v>
      </c>
      <c r="H427" s="364">
        <v>1</v>
      </c>
      <c r="I427" s="364">
        <v>158</v>
      </c>
      <c r="J427" s="364">
        <v>1</v>
      </c>
      <c r="K427" s="364">
        <v>158</v>
      </c>
      <c r="L427" s="364">
        <v>1</v>
      </c>
      <c r="M427" s="364">
        <v>158</v>
      </c>
      <c r="N427" s="364"/>
      <c r="O427" s="364"/>
      <c r="P427" s="408"/>
      <c r="Q427" s="365"/>
    </row>
    <row r="428" spans="1:17" ht="14.4" customHeight="1" x14ac:dyDescent="0.3">
      <c r="A428" s="360" t="s">
        <v>1540</v>
      </c>
      <c r="B428" s="361" t="s">
        <v>1421</v>
      </c>
      <c r="C428" s="361" t="s">
        <v>1406</v>
      </c>
      <c r="D428" s="361" t="s">
        <v>1471</v>
      </c>
      <c r="E428" s="361" t="s">
        <v>1472</v>
      </c>
      <c r="F428" s="364"/>
      <c r="G428" s="364"/>
      <c r="H428" s="364"/>
      <c r="I428" s="364"/>
      <c r="J428" s="364">
        <v>1</v>
      </c>
      <c r="K428" s="364">
        <v>318</v>
      </c>
      <c r="L428" s="364"/>
      <c r="M428" s="364">
        <v>318</v>
      </c>
      <c r="N428" s="364"/>
      <c r="O428" s="364"/>
      <c r="P428" s="408"/>
      <c r="Q428" s="365"/>
    </row>
    <row r="429" spans="1:17" ht="14.4" customHeight="1" x14ac:dyDescent="0.3">
      <c r="A429" s="360" t="s">
        <v>1540</v>
      </c>
      <c r="B429" s="361" t="s">
        <v>1421</v>
      </c>
      <c r="C429" s="361" t="s">
        <v>1406</v>
      </c>
      <c r="D429" s="361" t="s">
        <v>1483</v>
      </c>
      <c r="E429" s="361" t="s">
        <v>1484</v>
      </c>
      <c r="F429" s="364">
        <v>23</v>
      </c>
      <c r="G429" s="364">
        <v>368</v>
      </c>
      <c r="H429" s="364">
        <v>1</v>
      </c>
      <c r="I429" s="364">
        <v>16</v>
      </c>
      <c r="J429" s="364">
        <v>20</v>
      </c>
      <c r="K429" s="364">
        <v>320</v>
      </c>
      <c r="L429" s="364">
        <v>0.86956521739130432</v>
      </c>
      <c r="M429" s="364">
        <v>16</v>
      </c>
      <c r="N429" s="364"/>
      <c r="O429" s="364"/>
      <c r="P429" s="408"/>
      <c r="Q429" s="365"/>
    </row>
    <row r="430" spans="1:17" ht="14.4" customHeight="1" x14ac:dyDescent="0.3">
      <c r="A430" s="360" t="s">
        <v>1541</v>
      </c>
      <c r="B430" s="361" t="s">
        <v>1421</v>
      </c>
      <c r="C430" s="361" t="s">
        <v>1406</v>
      </c>
      <c r="D430" s="361" t="s">
        <v>1427</v>
      </c>
      <c r="E430" s="361" t="s">
        <v>1428</v>
      </c>
      <c r="F430" s="364">
        <v>1</v>
      </c>
      <c r="G430" s="364">
        <v>259</v>
      </c>
      <c r="H430" s="364">
        <v>1</v>
      </c>
      <c r="I430" s="364">
        <v>259</v>
      </c>
      <c r="J430" s="364">
        <v>7</v>
      </c>
      <c r="K430" s="364">
        <v>1827</v>
      </c>
      <c r="L430" s="364">
        <v>7.0540540540540544</v>
      </c>
      <c r="M430" s="364">
        <v>261</v>
      </c>
      <c r="N430" s="364">
        <v>3</v>
      </c>
      <c r="O430" s="364">
        <v>786</v>
      </c>
      <c r="P430" s="408">
        <v>3.0347490347490349</v>
      </c>
      <c r="Q430" s="365">
        <v>262</v>
      </c>
    </row>
    <row r="431" spans="1:17" ht="14.4" customHeight="1" x14ac:dyDescent="0.3">
      <c r="A431" s="360" t="s">
        <v>1541</v>
      </c>
      <c r="B431" s="361" t="s">
        <v>1421</v>
      </c>
      <c r="C431" s="361" t="s">
        <v>1406</v>
      </c>
      <c r="D431" s="361" t="s">
        <v>1429</v>
      </c>
      <c r="E431" s="361" t="s">
        <v>1430</v>
      </c>
      <c r="F431" s="364">
        <v>14</v>
      </c>
      <c r="G431" s="364">
        <v>2226</v>
      </c>
      <c r="H431" s="364">
        <v>1</v>
      </c>
      <c r="I431" s="364">
        <v>159</v>
      </c>
      <c r="J431" s="364">
        <v>19</v>
      </c>
      <c r="K431" s="364">
        <v>3021</v>
      </c>
      <c r="L431" s="364">
        <v>1.3571428571428572</v>
      </c>
      <c r="M431" s="364">
        <v>159</v>
      </c>
      <c r="N431" s="364">
        <v>10</v>
      </c>
      <c r="O431" s="364">
        <v>1600</v>
      </c>
      <c r="P431" s="408">
        <v>0.71877807726864329</v>
      </c>
      <c r="Q431" s="365">
        <v>160</v>
      </c>
    </row>
    <row r="432" spans="1:17" ht="14.4" customHeight="1" x14ac:dyDescent="0.3">
      <c r="A432" s="360" t="s">
        <v>1541</v>
      </c>
      <c r="B432" s="361" t="s">
        <v>1421</v>
      </c>
      <c r="C432" s="361" t="s">
        <v>1406</v>
      </c>
      <c r="D432" s="361" t="s">
        <v>1433</v>
      </c>
      <c r="E432" s="361" t="s">
        <v>1434</v>
      </c>
      <c r="F432" s="364">
        <v>54</v>
      </c>
      <c r="G432" s="364">
        <v>3780</v>
      </c>
      <c r="H432" s="364">
        <v>1</v>
      </c>
      <c r="I432" s="364">
        <v>70</v>
      </c>
      <c r="J432" s="364">
        <v>39</v>
      </c>
      <c r="K432" s="364">
        <v>2730</v>
      </c>
      <c r="L432" s="364">
        <v>0.72222222222222221</v>
      </c>
      <c r="M432" s="364">
        <v>70</v>
      </c>
      <c r="N432" s="364">
        <v>32</v>
      </c>
      <c r="O432" s="364">
        <v>2240</v>
      </c>
      <c r="P432" s="408">
        <v>0.59259259259259256</v>
      </c>
      <c r="Q432" s="365">
        <v>70</v>
      </c>
    </row>
    <row r="433" spans="1:17" ht="14.4" customHeight="1" x14ac:dyDescent="0.3">
      <c r="A433" s="360" t="s">
        <v>1541</v>
      </c>
      <c r="B433" s="361" t="s">
        <v>1421</v>
      </c>
      <c r="C433" s="361" t="s">
        <v>1406</v>
      </c>
      <c r="D433" s="361" t="s">
        <v>1435</v>
      </c>
      <c r="E433" s="361" t="s">
        <v>1434</v>
      </c>
      <c r="F433" s="364">
        <v>25</v>
      </c>
      <c r="G433" s="364">
        <v>5050</v>
      </c>
      <c r="H433" s="364">
        <v>1</v>
      </c>
      <c r="I433" s="364">
        <v>202</v>
      </c>
      <c r="J433" s="364">
        <v>16</v>
      </c>
      <c r="K433" s="364">
        <v>3232</v>
      </c>
      <c r="L433" s="364">
        <v>0.64</v>
      </c>
      <c r="M433" s="364">
        <v>202</v>
      </c>
      <c r="N433" s="364">
        <v>8</v>
      </c>
      <c r="O433" s="364">
        <v>1624</v>
      </c>
      <c r="P433" s="408">
        <v>0.32158415841584159</v>
      </c>
      <c r="Q433" s="365">
        <v>203</v>
      </c>
    </row>
    <row r="434" spans="1:17" ht="14.4" customHeight="1" x14ac:dyDescent="0.3">
      <c r="A434" s="360" t="s">
        <v>1541</v>
      </c>
      <c r="B434" s="361" t="s">
        <v>1421</v>
      </c>
      <c r="C434" s="361" t="s">
        <v>1406</v>
      </c>
      <c r="D434" s="361" t="s">
        <v>1437</v>
      </c>
      <c r="E434" s="361" t="s">
        <v>1438</v>
      </c>
      <c r="F434" s="364">
        <v>55</v>
      </c>
      <c r="G434" s="364">
        <v>16005</v>
      </c>
      <c r="H434" s="364">
        <v>1</v>
      </c>
      <c r="I434" s="364">
        <v>291</v>
      </c>
      <c r="J434" s="364">
        <v>33</v>
      </c>
      <c r="K434" s="364">
        <v>9603</v>
      </c>
      <c r="L434" s="364">
        <v>0.6</v>
      </c>
      <c r="M434" s="364">
        <v>291</v>
      </c>
      <c r="N434" s="364">
        <v>33</v>
      </c>
      <c r="O434" s="364">
        <v>9636</v>
      </c>
      <c r="P434" s="408">
        <v>0.60206185567010306</v>
      </c>
      <c r="Q434" s="365">
        <v>292</v>
      </c>
    </row>
    <row r="435" spans="1:17" ht="14.4" customHeight="1" x14ac:dyDescent="0.3">
      <c r="A435" s="360" t="s">
        <v>1541</v>
      </c>
      <c r="B435" s="361" t="s">
        <v>1421</v>
      </c>
      <c r="C435" s="361" t="s">
        <v>1406</v>
      </c>
      <c r="D435" s="361" t="s">
        <v>1441</v>
      </c>
      <c r="E435" s="361" t="s">
        <v>1442</v>
      </c>
      <c r="F435" s="364">
        <v>2</v>
      </c>
      <c r="G435" s="364">
        <v>214</v>
      </c>
      <c r="H435" s="364">
        <v>1</v>
      </c>
      <c r="I435" s="364">
        <v>107</v>
      </c>
      <c r="J435" s="364">
        <v>1</v>
      </c>
      <c r="K435" s="364">
        <v>107</v>
      </c>
      <c r="L435" s="364">
        <v>0.5</v>
      </c>
      <c r="M435" s="364">
        <v>107</v>
      </c>
      <c r="N435" s="364">
        <v>1</v>
      </c>
      <c r="O435" s="364">
        <v>108</v>
      </c>
      <c r="P435" s="408">
        <v>0.50467289719626163</v>
      </c>
      <c r="Q435" s="365">
        <v>108</v>
      </c>
    </row>
    <row r="436" spans="1:17" ht="14.4" customHeight="1" x14ac:dyDescent="0.3">
      <c r="A436" s="360" t="s">
        <v>1541</v>
      </c>
      <c r="B436" s="361" t="s">
        <v>1421</v>
      </c>
      <c r="C436" s="361" t="s">
        <v>1406</v>
      </c>
      <c r="D436" s="361" t="s">
        <v>1443</v>
      </c>
      <c r="E436" s="361" t="s">
        <v>1444</v>
      </c>
      <c r="F436" s="364">
        <v>6</v>
      </c>
      <c r="G436" s="364">
        <v>552</v>
      </c>
      <c r="H436" s="364">
        <v>1</v>
      </c>
      <c r="I436" s="364">
        <v>92</v>
      </c>
      <c r="J436" s="364"/>
      <c r="K436" s="364"/>
      <c r="L436" s="364"/>
      <c r="M436" s="364"/>
      <c r="N436" s="364">
        <v>3</v>
      </c>
      <c r="O436" s="364">
        <v>279</v>
      </c>
      <c r="P436" s="408">
        <v>0.50543478260869568</v>
      </c>
      <c r="Q436" s="365">
        <v>93</v>
      </c>
    </row>
    <row r="437" spans="1:17" ht="14.4" customHeight="1" x14ac:dyDescent="0.3">
      <c r="A437" s="360" t="s">
        <v>1541</v>
      </c>
      <c r="B437" s="361" t="s">
        <v>1421</v>
      </c>
      <c r="C437" s="361" t="s">
        <v>1406</v>
      </c>
      <c r="D437" s="361" t="s">
        <v>1447</v>
      </c>
      <c r="E437" s="361" t="s">
        <v>1448</v>
      </c>
      <c r="F437" s="364">
        <v>6</v>
      </c>
      <c r="G437" s="364">
        <v>1806</v>
      </c>
      <c r="H437" s="364">
        <v>1</v>
      </c>
      <c r="I437" s="364">
        <v>301</v>
      </c>
      <c r="J437" s="364">
        <v>7</v>
      </c>
      <c r="K437" s="364">
        <v>2114</v>
      </c>
      <c r="L437" s="364">
        <v>1.1705426356589148</v>
      </c>
      <c r="M437" s="364">
        <v>302</v>
      </c>
      <c r="N437" s="364">
        <v>3</v>
      </c>
      <c r="O437" s="364">
        <v>909</v>
      </c>
      <c r="P437" s="408">
        <v>0.50332225913621265</v>
      </c>
      <c r="Q437" s="365">
        <v>303</v>
      </c>
    </row>
    <row r="438" spans="1:17" ht="14.4" customHeight="1" x14ac:dyDescent="0.3">
      <c r="A438" s="360" t="s">
        <v>1541</v>
      </c>
      <c r="B438" s="361" t="s">
        <v>1421</v>
      </c>
      <c r="C438" s="361" t="s">
        <v>1406</v>
      </c>
      <c r="D438" s="361" t="s">
        <v>1449</v>
      </c>
      <c r="E438" s="361" t="s">
        <v>1450</v>
      </c>
      <c r="F438" s="364">
        <v>23</v>
      </c>
      <c r="G438" s="364">
        <v>3059</v>
      </c>
      <c r="H438" s="364">
        <v>1</v>
      </c>
      <c r="I438" s="364">
        <v>133</v>
      </c>
      <c r="J438" s="364">
        <v>23</v>
      </c>
      <c r="K438" s="364">
        <v>3059</v>
      </c>
      <c r="L438" s="364">
        <v>1</v>
      </c>
      <c r="M438" s="364">
        <v>133</v>
      </c>
      <c r="N438" s="364">
        <v>18</v>
      </c>
      <c r="O438" s="364">
        <v>2412</v>
      </c>
      <c r="P438" s="408">
        <v>0.78849297155933307</v>
      </c>
      <c r="Q438" s="365">
        <v>134</v>
      </c>
    </row>
    <row r="439" spans="1:17" ht="14.4" customHeight="1" x14ac:dyDescent="0.3">
      <c r="A439" s="360" t="s">
        <v>1541</v>
      </c>
      <c r="B439" s="361" t="s">
        <v>1421</v>
      </c>
      <c r="C439" s="361" t="s">
        <v>1406</v>
      </c>
      <c r="D439" s="361" t="s">
        <v>1452</v>
      </c>
      <c r="E439" s="361" t="s">
        <v>1453</v>
      </c>
      <c r="F439" s="364">
        <v>6</v>
      </c>
      <c r="G439" s="364">
        <v>840</v>
      </c>
      <c r="H439" s="364">
        <v>1</v>
      </c>
      <c r="I439" s="364">
        <v>140</v>
      </c>
      <c r="J439" s="364">
        <v>7</v>
      </c>
      <c r="K439" s="364">
        <v>980</v>
      </c>
      <c r="L439" s="364">
        <v>1.1666666666666667</v>
      </c>
      <c r="M439" s="364">
        <v>140</v>
      </c>
      <c r="N439" s="364">
        <v>3</v>
      </c>
      <c r="O439" s="364">
        <v>423</v>
      </c>
      <c r="P439" s="408">
        <v>0.50357142857142856</v>
      </c>
      <c r="Q439" s="365">
        <v>141</v>
      </c>
    </row>
    <row r="440" spans="1:17" ht="14.4" customHeight="1" x14ac:dyDescent="0.3">
      <c r="A440" s="360" t="s">
        <v>1541</v>
      </c>
      <c r="B440" s="361" t="s">
        <v>1421</v>
      </c>
      <c r="C440" s="361" t="s">
        <v>1406</v>
      </c>
      <c r="D440" s="361" t="s">
        <v>1454</v>
      </c>
      <c r="E440" s="361" t="s">
        <v>1453</v>
      </c>
      <c r="F440" s="364">
        <v>23</v>
      </c>
      <c r="G440" s="364">
        <v>1794</v>
      </c>
      <c r="H440" s="364">
        <v>1</v>
      </c>
      <c r="I440" s="364">
        <v>78</v>
      </c>
      <c r="J440" s="364">
        <v>23</v>
      </c>
      <c r="K440" s="364">
        <v>1794</v>
      </c>
      <c r="L440" s="364">
        <v>1</v>
      </c>
      <c r="M440" s="364">
        <v>78</v>
      </c>
      <c r="N440" s="364">
        <v>18</v>
      </c>
      <c r="O440" s="364">
        <v>1404</v>
      </c>
      <c r="P440" s="408">
        <v>0.78260869565217395</v>
      </c>
      <c r="Q440" s="365">
        <v>78</v>
      </c>
    </row>
    <row r="441" spans="1:17" ht="14.4" customHeight="1" x14ac:dyDescent="0.3">
      <c r="A441" s="360" t="s">
        <v>1541</v>
      </c>
      <c r="B441" s="361" t="s">
        <v>1421</v>
      </c>
      <c r="C441" s="361" t="s">
        <v>1406</v>
      </c>
      <c r="D441" s="361" t="s">
        <v>1455</v>
      </c>
      <c r="E441" s="361" t="s">
        <v>1456</v>
      </c>
      <c r="F441" s="364"/>
      <c r="G441" s="364"/>
      <c r="H441" s="364"/>
      <c r="I441" s="364"/>
      <c r="J441" s="364"/>
      <c r="K441" s="364"/>
      <c r="L441" s="364"/>
      <c r="M441" s="364"/>
      <c r="N441" s="364">
        <v>1</v>
      </c>
      <c r="O441" s="364">
        <v>291</v>
      </c>
      <c r="P441" s="408"/>
      <c r="Q441" s="365">
        <v>291</v>
      </c>
    </row>
    <row r="442" spans="1:17" ht="14.4" customHeight="1" x14ac:dyDescent="0.3">
      <c r="A442" s="360" t="s">
        <v>1541</v>
      </c>
      <c r="B442" s="361" t="s">
        <v>1421</v>
      </c>
      <c r="C442" s="361" t="s">
        <v>1406</v>
      </c>
      <c r="D442" s="361" t="s">
        <v>1457</v>
      </c>
      <c r="E442" s="361" t="s">
        <v>1458</v>
      </c>
      <c r="F442" s="364">
        <v>1</v>
      </c>
      <c r="G442" s="364">
        <v>607</v>
      </c>
      <c r="H442" s="364">
        <v>1</v>
      </c>
      <c r="I442" s="364">
        <v>607</v>
      </c>
      <c r="J442" s="364"/>
      <c r="K442" s="364"/>
      <c r="L442" s="364"/>
      <c r="M442" s="364"/>
      <c r="N442" s="364">
        <v>1</v>
      </c>
      <c r="O442" s="364">
        <v>612</v>
      </c>
      <c r="P442" s="408">
        <v>1.0082372322899507</v>
      </c>
      <c r="Q442" s="365">
        <v>612</v>
      </c>
    </row>
    <row r="443" spans="1:17" ht="14.4" customHeight="1" x14ac:dyDescent="0.3">
      <c r="A443" s="360" t="s">
        <v>1541</v>
      </c>
      <c r="B443" s="361" t="s">
        <v>1421</v>
      </c>
      <c r="C443" s="361" t="s">
        <v>1406</v>
      </c>
      <c r="D443" s="361" t="s">
        <v>1467</v>
      </c>
      <c r="E443" s="361" t="s">
        <v>1468</v>
      </c>
      <c r="F443" s="364">
        <v>2</v>
      </c>
      <c r="G443" s="364">
        <v>2368</v>
      </c>
      <c r="H443" s="364">
        <v>1</v>
      </c>
      <c r="I443" s="364">
        <v>1184</v>
      </c>
      <c r="J443" s="364">
        <v>1</v>
      </c>
      <c r="K443" s="364">
        <v>1186</v>
      </c>
      <c r="L443" s="364">
        <v>0.50084459459459463</v>
      </c>
      <c r="M443" s="364">
        <v>1186</v>
      </c>
      <c r="N443" s="364">
        <v>3</v>
      </c>
      <c r="O443" s="364">
        <v>3567</v>
      </c>
      <c r="P443" s="408">
        <v>1.5063344594594594</v>
      </c>
      <c r="Q443" s="365">
        <v>1189</v>
      </c>
    </row>
    <row r="444" spans="1:17" ht="14.4" customHeight="1" x14ac:dyDescent="0.3">
      <c r="A444" s="360" t="s">
        <v>1541</v>
      </c>
      <c r="B444" s="361" t="s">
        <v>1421</v>
      </c>
      <c r="C444" s="361" t="s">
        <v>1406</v>
      </c>
      <c r="D444" s="361" t="s">
        <v>1469</v>
      </c>
      <c r="E444" s="361" t="s">
        <v>1470</v>
      </c>
      <c r="F444" s="364">
        <v>2</v>
      </c>
      <c r="G444" s="364">
        <v>316</v>
      </c>
      <c r="H444" s="364">
        <v>1</v>
      </c>
      <c r="I444" s="364">
        <v>158</v>
      </c>
      <c r="J444" s="364">
        <v>2</v>
      </c>
      <c r="K444" s="364">
        <v>316</v>
      </c>
      <c r="L444" s="364">
        <v>1</v>
      </c>
      <c r="M444" s="364">
        <v>158</v>
      </c>
      <c r="N444" s="364"/>
      <c r="O444" s="364"/>
      <c r="P444" s="408"/>
      <c r="Q444" s="365"/>
    </row>
    <row r="445" spans="1:17" ht="14.4" customHeight="1" x14ac:dyDescent="0.3">
      <c r="A445" s="360" t="s">
        <v>1541</v>
      </c>
      <c r="B445" s="361" t="s">
        <v>1421</v>
      </c>
      <c r="C445" s="361" t="s">
        <v>1406</v>
      </c>
      <c r="D445" s="361" t="s">
        <v>1471</v>
      </c>
      <c r="E445" s="361" t="s">
        <v>1472</v>
      </c>
      <c r="F445" s="364"/>
      <c r="G445" s="364"/>
      <c r="H445" s="364"/>
      <c r="I445" s="364"/>
      <c r="J445" s="364"/>
      <c r="K445" s="364"/>
      <c r="L445" s="364"/>
      <c r="M445" s="364"/>
      <c r="N445" s="364">
        <v>1</v>
      </c>
      <c r="O445" s="364">
        <v>319</v>
      </c>
      <c r="P445" s="408"/>
      <c r="Q445" s="365">
        <v>319</v>
      </c>
    </row>
    <row r="446" spans="1:17" ht="14.4" customHeight="1" x14ac:dyDescent="0.3">
      <c r="A446" s="360" t="s">
        <v>1541</v>
      </c>
      <c r="B446" s="361" t="s">
        <v>1421</v>
      </c>
      <c r="C446" s="361" t="s">
        <v>1406</v>
      </c>
      <c r="D446" s="361" t="s">
        <v>1475</v>
      </c>
      <c r="E446" s="361" t="s">
        <v>1476</v>
      </c>
      <c r="F446" s="364"/>
      <c r="G446" s="364"/>
      <c r="H446" s="364"/>
      <c r="I446" s="364"/>
      <c r="J446" s="364">
        <v>1</v>
      </c>
      <c r="K446" s="364">
        <v>382</v>
      </c>
      <c r="L446" s="364"/>
      <c r="M446" s="364">
        <v>382</v>
      </c>
      <c r="N446" s="364"/>
      <c r="O446" s="364"/>
      <c r="P446" s="408"/>
      <c r="Q446" s="365"/>
    </row>
    <row r="447" spans="1:17" ht="14.4" customHeight="1" x14ac:dyDescent="0.3">
      <c r="A447" s="360" t="s">
        <v>1541</v>
      </c>
      <c r="B447" s="361" t="s">
        <v>1421</v>
      </c>
      <c r="C447" s="361" t="s">
        <v>1406</v>
      </c>
      <c r="D447" s="361" t="s">
        <v>1477</v>
      </c>
      <c r="E447" s="361" t="s">
        <v>1478</v>
      </c>
      <c r="F447" s="364"/>
      <c r="G447" s="364"/>
      <c r="H447" s="364"/>
      <c r="I447" s="364"/>
      <c r="J447" s="364">
        <v>1</v>
      </c>
      <c r="K447" s="364">
        <v>486</v>
      </c>
      <c r="L447" s="364"/>
      <c r="M447" s="364">
        <v>486</v>
      </c>
      <c r="N447" s="364"/>
      <c r="O447" s="364"/>
      <c r="P447" s="408"/>
      <c r="Q447" s="365"/>
    </row>
    <row r="448" spans="1:17" ht="14.4" customHeight="1" x14ac:dyDescent="0.3">
      <c r="A448" s="360" t="s">
        <v>1541</v>
      </c>
      <c r="B448" s="361" t="s">
        <v>1421</v>
      </c>
      <c r="C448" s="361" t="s">
        <v>1406</v>
      </c>
      <c r="D448" s="361" t="s">
        <v>1483</v>
      </c>
      <c r="E448" s="361" t="s">
        <v>1484</v>
      </c>
      <c r="F448" s="364">
        <v>33</v>
      </c>
      <c r="G448" s="364">
        <v>528</v>
      </c>
      <c r="H448" s="364">
        <v>1</v>
      </c>
      <c r="I448" s="364">
        <v>16</v>
      </c>
      <c r="J448" s="364">
        <v>38</v>
      </c>
      <c r="K448" s="364">
        <v>608</v>
      </c>
      <c r="L448" s="364">
        <v>1.1515151515151516</v>
      </c>
      <c r="M448" s="364">
        <v>16</v>
      </c>
      <c r="N448" s="364">
        <v>23</v>
      </c>
      <c r="O448" s="364">
        <v>368</v>
      </c>
      <c r="P448" s="408">
        <v>0.69696969696969702</v>
      </c>
      <c r="Q448" s="365">
        <v>16</v>
      </c>
    </row>
    <row r="449" spans="1:17" ht="14.4" customHeight="1" x14ac:dyDescent="0.3">
      <c r="A449" s="360" t="s">
        <v>1542</v>
      </c>
      <c r="B449" s="361" t="s">
        <v>1421</v>
      </c>
      <c r="C449" s="361" t="s">
        <v>1406</v>
      </c>
      <c r="D449" s="361" t="s">
        <v>1427</v>
      </c>
      <c r="E449" s="361" t="s">
        <v>1428</v>
      </c>
      <c r="F449" s="364">
        <v>271</v>
      </c>
      <c r="G449" s="364">
        <v>70189</v>
      </c>
      <c r="H449" s="364">
        <v>1</v>
      </c>
      <c r="I449" s="364">
        <v>259</v>
      </c>
      <c r="J449" s="364">
        <v>261</v>
      </c>
      <c r="K449" s="364">
        <v>68121</v>
      </c>
      <c r="L449" s="364">
        <v>0.97053669378392626</v>
      </c>
      <c r="M449" s="364">
        <v>261</v>
      </c>
      <c r="N449" s="364">
        <v>207</v>
      </c>
      <c r="O449" s="364">
        <v>54234</v>
      </c>
      <c r="P449" s="408">
        <v>0.77268517858923758</v>
      </c>
      <c r="Q449" s="365">
        <v>262</v>
      </c>
    </row>
    <row r="450" spans="1:17" ht="14.4" customHeight="1" x14ac:dyDescent="0.3">
      <c r="A450" s="360" t="s">
        <v>1542</v>
      </c>
      <c r="B450" s="361" t="s">
        <v>1421</v>
      </c>
      <c r="C450" s="361" t="s">
        <v>1406</v>
      </c>
      <c r="D450" s="361" t="s">
        <v>1429</v>
      </c>
      <c r="E450" s="361" t="s">
        <v>1430</v>
      </c>
      <c r="F450" s="364">
        <v>22</v>
      </c>
      <c r="G450" s="364">
        <v>3498</v>
      </c>
      <c r="H450" s="364">
        <v>1</v>
      </c>
      <c r="I450" s="364">
        <v>159</v>
      </c>
      <c r="J450" s="364">
        <v>39</v>
      </c>
      <c r="K450" s="364">
        <v>6201</v>
      </c>
      <c r="L450" s="364">
        <v>1.7727272727272727</v>
      </c>
      <c r="M450" s="364">
        <v>159</v>
      </c>
      <c r="N450" s="364">
        <v>34</v>
      </c>
      <c r="O450" s="364">
        <v>5440</v>
      </c>
      <c r="P450" s="408">
        <v>1.5551743853630646</v>
      </c>
      <c r="Q450" s="365">
        <v>160</v>
      </c>
    </row>
    <row r="451" spans="1:17" ht="14.4" customHeight="1" x14ac:dyDescent="0.3">
      <c r="A451" s="360" t="s">
        <v>1542</v>
      </c>
      <c r="B451" s="361" t="s">
        <v>1421</v>
      </c>
      <c r="C451" s="361" t="s">
        <v>1406</v>
      </c>
      <c r="D451" s="361" t="s">
        <v>1433</v>
      </c>
      <c r="E451" s="361" t="s">
        <v>1434</v>
      </c>
      <c r="F451" s="364">
        <v>172</v>
      </c>
      <c r="G451" s="364">
        <v>12040</v>
      </c>
      <c r="H451" s="364">
        <v>1</v>
      </c>
      <c r="I451" s="364">
        <v>70</v>
      </c>
      <c r="J451" s="364">
        <v>149</v>
      </c>
      <c r="K451" s="364">
        <v>10430</v>
      </c>
      <c r="L451" s="364">
        <v>0.86627906976744184</v>
      </c>
      <c r="M451" s="364">
        <v>70</v>
      </c>
      <c r="N451" s="364">
        <v>152</v>
      </c>
      <c r="O451" s="364">
        <v>10640</v>
      </c>
      <c r="P451" s="408">
        <v>0.88372093023255816</v>
      </c>
      <c r="Q451" s="365">
        <v>70</v>
      </c>
    </row>
    <row r="452" spans="1:17" ht="14.4" customHeight="1" x14ac:dyDescent="0.3">
      <c r="A452" s="360" t="s">
        <v>1542</v>
      </c>
      <c r="B452" s="361" t="s">
        <v>1421</v>
      </c>
      <c r="C452" s="361" t="s">
        <v>1406</v>
      </c>
      <c r="D452" s="361" t="s">
        <v>1435</v>
      </c>
      <c r="E452" s="361" t="s">
        <v>1434</v>
      </c>
      <c r="F452" s="364">
        <v>1050</v>
      </c>
      <c r="G452" s="364">
        <v>212100</v>
      </c>
      <c r="H452" s="364">
        <v>1</v>
      </c>
      <c r="I452" s="364">
        <v>202</v>
      </c>
      <c r="J452" s="364">
        <v>925</v>
      </c>
      <c r="K452" s="364">
        <v>186850</v>
      </c>
      <c r="L452" s="364">
        <v>0.88095238095238093</v>
      </c>
      <c r="M452" s="364">
        <v>202</v>
      </c>
      <c r="N452" s="364">
        <v>692</v>
      </c>
      <c r="O452" s="364">
        <v>140476</v>
      </c>
      <c r="P452" s="408">
        <v>0.66231023102310227</v>
      </c>
      <c r="Q452" s="365">
        <v>203</v>
      </c>
    </row>
    <row r="453" spans="1:17" ht="14.4" customHeight="1" x14ac:dyDescent="0.3">
      <c r="A453" s="360" t="s">
        <v>1542</v>
      </c>
      <c r="B453" s="361" t="s">
        <v>1421</v>
      </c>
      <c r="C453" s="361" t="s">
        <v>1406</v>
      </c>
      <c r="D453" s="361" t="s">
        <v>1437</v>
      </c>
      <c r="E453" s="361" t="s">
        <v>1438</v>
      </c>
      <c r="F453" s="364">
        <v>167</v>
      </c>
      <c r="G453" s="364">
        <v>48597</v>
      </c>
      <c r="H453" s="364">
        <v>1</v>
      </c>
      <c r="I453" s="364">
        <v>291</v>
      </c>
      <c r="J453" s="364">
        <v>350</v>
      </c>
      <c r="K453" s="364">
        <v>101850</v>
      </c>
      <c r="L453" s="364">
        <v>2.0958083832335328</v>
      </c>
      <c r="M453" s="364">
        <v>291</v>
      </c>
      <c r="N453" s="364">
        <v>284</v>
      </c>
      <c r="O453" s="364">
        <v>82928</v>
      </c>
      <c r="P453" s="408">
        <v>1.7064427845340246</v>
      </c>
      <c r="Q453" s="365">
        <v>292</v>
      </c>
    </row>
    <row r="454" spans="1:17" ht="14.4" customHeight="1" x14ac:dyDescent="0.3">
      <c r="A454" s="360" t="s">
        <v>1542</v>
      </c>
      <c r="B454" s="361" t="s">
        <v>1421</v>
      </c>
      <c r="C454" s="361" t="s">
        <v>1406</v>
      </c>
      <c r="D454" s="361" t="s">
        <v>1439</v>
      </c>
      <c r="E454" s="361" t="s">
        <v>1440</v>
      </c>
      <c r="F454" s="364"/>
      <c r="G454" s="364"/>
      <c r="H454" s="364"/>
      <c r="I454" s="364"/>
      <c r="J454" s="364">
        <v>1</v>
      </c>
      <c r="K454" s="364">
        <v>215</v>
      </c>
      <c r="L454" s="364"/>
      <c r="M454" s="364">
        <v>215</v>
      </c>
      <c r="N454" s="364">
        <v>1</v>
      </c>
      <c r="O454" s="364">
        <v>216</v>
      </c>
      <c r="P454" s="408"/>
      <c r="Q454" s="365">
        <v>216</v>
      </c>
    </row>
    <row r="455" spans="1:17" ht="14.4" customHeight="1" x14ac:dyDescent="0.3">
      <c r="A455" s="360" t="s">
        <v>1542</v>
      </c>
      <c r="B455" s="361" t="s">
        <v>1421</v>
      </c>
      <c r="C455" s="361" t="s">
        <v>1406</v>
      </c>
      <c r="D455" s="361" t="s">
        <v>1441</v>
      </c>
      <c r="E455" s="361" t="s">
        <v>1442</v>
      </c>
      <c r="F455" s="364">
        <v>7</v>
      </c>
      <c r="G455" s="364">
        <v>749</v>
      </c>
      <c r="H455" s="364">
        <v>1</v>
      </c>
      <c r="I455" s="364">
        <v>107</v>
      </c>
      <c r="J455" s="364">
        <v>19</v>
      </c>
      <c r="K455" s="364">
        <v>2033</v>
      </c>
      <c r="L455" s="364">
        <v>2.7142857142857144</v>
      </c>
      <c r="M455" s="364">
        <v>107</v>
      </c>
      <c r="N455" s="364">
        <v>9</v>
      </c>
      <c r="O455" s="364">
        <v>972</v>
      </c>
      <c r="P455" s="408">
        <v>1.2977303070761015</v>
      </c>
      <c r="Q455" s="365">
        <v>108</v>
      </c>
    </row>
    <row r="456" spans="1:17" ht="14.4" customHeight="1" x14ac:dyDescent="0.3">
      <c r="A456" s="360" t="s">
        <v>1542</v>
      </c>
      <c r="B456" s="361" t="s">
        <v>1421</v>
      </c>
      <c r="C456" s="361" t="s">
        <v>1406</v>
      </c>
      <c r="D456" s="361" t="s">
        <v>1443</v>
      </c>
      <c r="E456" s="361" t="s">
        <v>1444</v>
      </c>
      <c r="F456" s="364">
        <v>3</v>
      </c>
      <c r="G456" s="364">
        <v>276</v>
      </c>
      <c r="H456" s="364">
        <v>1</v>
      </c>
      <c r="I456" s="364">
        <v>92</v>
      </c>
      <c r="J456" s="364">
        <v>6</v>
      </c>
      <c r="K456" s="364">
        <v>552</v>
      </c>
      <c r="L456" s="364">
        <v>2</v>
      </c>
      <c r="M456" s="364">
        <v>92</v>
      </c>
      <c r="N456" s="364">
        <v>3</v>
      </c>
      <c r="O456" s="364">
        <v>279</v>
      </c>
      <c r="P456" s="408">
        <v>1.0108695652173914</v>
      </c>
      <c r="Q456" s="365">
        <v>93</v>
      </c>
    </row>
    <row r="457" spans="1:17" ht="14.4" customHeight="1" x14ac:dyDescent="0.3">
      <c r="A457" s="360" t="s">
        <v>1542</v>
      </c>
      <c r="B457" s="361" t="s">
        <v>1421</v>
      </c>
      <c r="C457" s="361" t="s">
        <v>1406</v>
      </c>
      <c r="D457" s="361" t="s">
        <v>1445</v>
      </c>
      <c r="E457" s="361" t="s">
        <v>1446</v>
      </c>
      <c r="F457" s="364"/>
      <c r="G457" s="364"/>
      <c r="H457" s="364"/>
      <c r="I457" s="364"/>
      <c r="J457" s="364"/>
      <c r="K457" s="364"/>
      <c r="L457" s="364"/>
      <c r="M457" s="364"/>
      <c r="N457" s="364">
        <v>1</v>
      </c>
      <c r="O457" s="364">
        <v>220</v>
      </c>
      <c r="P457" s="408"/>
      <c r="Q457" s="365">
        <v>220</v>
      </c>
    </row>
    <row r="458" spans="1:17" ht="14.4" customHeight="1" x14ac:dyDescent="0.3">
      <c r="A458" s="360" t="s">
        <v>1542</v>
      </c>
      <c r="B458" s="361" t="s">
        <v>1421</v>
      </c>
      <c r="C458" s="361" t="s">
        <v>1406</v>
      </c>
      <c r="D458" s="361" t="s">
        <v>1447</v>
      </c>
      <c r="E458" s="361" t="s">
        <v>1448</v>
      </c>
      <c r="F458" s="364">
        <v>351</v>
      </c>
      <c r="G458" s="364">
        <v>105651</v>
      </c>
      <c r="H458" s="364">
        <v>1</v>
      </c>
      <c r="I458" s="364">
        <v>301</v>
      </c>
      <c r="J458" s="364">
        <v>318</v>
      </c>
      <c r="K458" s="364">
        <v>96036</v>
      </c>
      <c r="L458" s="364">
        <v>0.90899281596956016</v>
      </c>
      <c r="M458" s="364">
        <v>302</v>
      </c>
      <c r="N458" s="364">
        <v>231</v>
      </c>
      <c r="O458" s="364">
        <v>69993</v>
      </c>
      <c r="P458" s="408">
        <v>0.66249254621347642</v>
      </c>
      <c r="Q458" s="365">
        <v>303</v>
      </c>
    </row>
    <row r="459" spans="1:17" ht="14.4" customHeight="1" x14ac:dyDescent="0.3">
      <c r="A459" s="360" t="s">
        <v>1542</v>
      </c>
      <c r="B459" s="361" t="s">
        <v>1421</v>
      </c>
      <c r="C459" s="361" t="s">
        <v>1406</v>
      </c>
      <c r="D459" s="361" t="s">
        <v>1449</v>
      </c>
      <c r="E459" s="361" t="s">
        <v>1450</v>
      </c>
      <c r="F459" s="364">
        <v>41</v>
      </c>
      <c r="G459" s="364">
        <v>5453</v>
      </c>
      <c r="H459" s="364">
        <v>1</v>
      </c>
      <c r="I459" s="364">
        <v>133</v>
      </c>
      <c r="J459" s="364">
        <v>48</v>
      </c>
      <c r="K459" s="364">
        <v>6384</v>
      </c>
      <c r="L459" s="364">
        <v>1.1707317073170731</v>
      </c>
      <c r="M459" s="364">
        <v>133</v>
      </c>
      <c r="N459" s="364">
        <v>54</v>
      </c>
      <c r="O459" s="364">
        <v>7236</v>
      </c>
      <c r="P459" s="408">
        <v>1.3269759765266826</v>
      </c>
      <c r="Q459" s="365">
        <v>134</v>
      </c>
    </row>
    <row r="460" spans="1:17" ht="14.4" customHeight="1" x14ac:dyDescent="0.3">
      <c r="A460" s="360" t="s">
        <v>1542</v>
      </c>
      <c r="B460" s="361" t="s">
        <v>1421</v>
      </c>
      <c r="C460" s="361" t="s">
        <v>1406</v>
      </c>
      <c r="D460" s="361" t="s">
        <v>1451</v>
      </c>
      <c r="E460" s="361" t="s">
        <v>1450</v>
      </c>
      <c r="F460" s="364"/>
      <c r="G460" s="364"/>
      <c r="H460" s="364"/>
      <c r="I460" s="364"/>
      <c r="J460" s="364">
        <v>1</v>
      </c>
      <c r="K460" s="364">
        <v>174</v>
      </c>
      <c r="L460" s="364"/>
      <c r="M460" s="364">
        <v>174</v>
      </c>
      <c r="N460" s="364"/>
      <c r="O460" s="364"/>
      <c r="P460" s="408"/>
      <c r="Q460" s="365"/>
    </row>
    <row r="461" spans="1:17" ht="14.4" customHeight="1" x14ac:dyDescent="0.3">
      <c r="A461" s="360" t="s">
        <v>1542</v>
      </c>
      <c r="B461" s="361" t="s">
        <v>1421</v>
      </c>
      <c r="C461" s="361" t="s">
        <v>1406</v>
      </c>
      <c r="D461" s="361" t="s">
        <v>1452</v>
      </c>
      <c r="E461" s="361" t="s">
        <v>1453</v>
      </c>
      <c r="F461" s="364">
        <v>351</v>
      </c>
      <c r="G461" s="364">
        <v>49140</v>
      </c>
      <c r="H461" s="364">
        <v>1</v>
      </c>
      <c r="I461" s="364">
        <v>140</v>
      </c>
      <c r="J461" s="364">
        <v>317</v>
      </c>
      <c r="K461" s="364">
        <v>44380</v>
      </c>
      <c r="L461" s="364">
        <v>0.90313390313390318</v>
      </c>
      <c r="M461" s="364">
        <v>140</v>
      </c>
      <c r="N461" s="364">
        <v>231</v>
      </c>
      <c r="O461" s="364">
        <v>32571</v>
      </c>
      <c r="P461" s="408">
        <v>0.6628205128205128</v>
      </c>
      <c r="Q461" s="365">
        <v>141</v>
      </c>
    </row>
    <row r="462" spans="1:17" ht="14.4" customHeight="1" x14ac:dyDescent="0.3">
      <c r="A462" s="360" t="s">
        <v>1542</v>
      </c>
      <c r="B462" s="361" t="s">
        <v>1421</v>
      </c>
      <c r="C462" s="361" t="s">
        <v>1406</v>
      </c>
      <c r="D462" s="361" t="s">
        <v>1454</v>
      </c>
      <c r="E462" s="361" t="s">
        <v>1453</v>
      </c>
      <c r="F462" s="364">
        <v>40</v>
      </c>
      <c r="G462" s="364">
        <v>3120</v>
      </c>
      <c r="H462" s="364">
        <v>1</v>
      </c>
      <c r="I462" s="364">
        <v>78</v>
      </c>
      <c r="J462" s="364">
        <v>48</v>
      </c>
      <c r="K462" s="364">
        <v>3744</v>
      </c>
      <c r="L462" s="364">
        <v>1.2</v>
      </c>
      <c r="M462" s="364">
        <v>78</v>
      </c>
      <c r="N462" s="364">
        <v>54</v>
      </c>
      <c r="O462" s="364">
        <v>4212</v>
      </c>
      <c r="P462" s="408">
        <v>1.35</v>
      </c>
      <c r="Q462" s="365">
        <v>78</v>
      </c>
    </row>
    <row r="463" spans="1:17" ht="14.4" customHeight="1" x14ac:dyDescent="0.3">
      <c r="A463" s="360" t="s">
        <v>1542</v>
      </c>
      <c r="B463" s="361" t="s">
        <v>1421</v>
      </c>
      <c r="C463" s="361" t="s">
        <v>1406</v>
      </c>
      <c r="D463" s="361" t="s">
        <v>1457</v>
      </c>
      <c r="E463" s="361" t="s">
        <v>1458</v>
      </c>
      <c r="F463" s="364">
        <v>1</v>
      </c>
      <c r="G463" s="364">
        <v>607</v>
      </c>
      <c r="H463" s="364">
        <v>1</v>
      </c>
      <c r="I463" s="364">
        <v>607</v>
      </c>
      <c r="J463" s="364">
        <v>1</v>
      </c>
      <c r="K463" s="364">
        <v>609</v>
      </c>
      <c r="L463" s="364">
        <v>1.0032948929159802</v>
      </c>
      <c r="M463" s="364">
        <v>609</v>
      </c>
      <c r="N463" s="364">
        <v>1</v>
      </c>
      <c r="O463" s="364">
        <v>612</v>
      </c>
      <c r="P463" s="408">
        <v>1.0082372322899507</v>
      </c>
      <c r="Q463" s="365">
        <v>612</v>
      </c>
    </row>
    <row r="464" spans="1:17" ht="14.4" customHeight="1" x14ac:dyDescent="0.3">
      <c r="A464" s="360" t="s">
        <v>1542</v>
      </c>
      <c r="B464" s="361" t="s">
        <v>1421</v>
      </c>
      <c r="C464" s="361" t="s">
        <v>1406</v>
      </c>
      <c r="D464" s="361" t="s">
        <v>1467</v>
      </c>
      <c r="E464" s="361" t="s">
        <v>1468</v>
      </c>
      <c r="F464" s="364">
        <v>7</v>
      </c>
      <c r="G464" s="364">
        <v>8288</v>
      </c>
      <c r="H464" s="364">
        <v>1</v>
      </c>
      <c r="I464" s="364">
        <v>1184</v>
      </c>
      <c r="J464" s="364">
        <v>16</v>
      </c>
      <c r="K464" s="364">
        <v>18976</v>
      </c>
      <c r="L464" s="364">
        <v>2.2895752895752897</v>
      </c>
      <c r="M464" s="364">
        <v>1186</v>
      </c>
      <c r="N464" s="364">
        <v>7</v>
      </c>
      <c r="O464" s="364">
        <v>8323</v>
      </c>
      <c r="P464" s="408">
        <v>1.004222972972973</v>
      </c>
      <c r="Q464" s="365">
        <v>1189</v>
      </c>
    </row>
    <row r="465" spans="1:17" ht="14.4" customHeight="1" x14ac:dyDescent="0.3">
      <c r="A465" s="360" t="s">
        <v>1542</v>
      </c>
      <c r="B465" s="361" t="s">
        <v>1421</v>
      </c>
      <c r="C465" s="361" t="s">
        <v>1406</v>
      </c>
      <c r="D465" s="361" t="s">
        <v>1469</v>
      </c>
      <c r="E465" s="361" t="s">
        <v>1470</v>
      </c>
      <c r="F465" s="364">
        <v>8</v>
      </c>
      <c r="G465" s="364">
        <v>1264</v>
      </c>
      <c r="H465" s="364">
        <v>1</v>
      </c>
      <c r="I465" s="364">
        <v>158</v>
      </c>
      <c r="J465" s="364">
        <v>16</v>
      </c>
      <c r="K465" s="364">
        <v>2528</v>
      </c>
      <c r="L465" s="364">
        <v>2</v>
      </c>
      <c r="M465" s="364">
        <v>158</v>
      </c>
      <c r="N465" s="364">
        <v>13</v>
      </c>
      <c r="O465" s="364">
        <v>2067</v>
      </c>
      <c r="P465" s="408">
        <v>1.6352848101265822</v>
      </c>
      <c r="Q465" s="365">
        <v>159</v>
      </c>
    </row>
    <row r="466" spans="1:17" ht="14.4" customHeight="1" x14ac:dyDescent="0.3">
      <c r="A466" s="360" t="s">
        <v>1542</v>
      </c>
      <c r="B466" s="361" t="s">
        <v>1421</v>
      </c>
      <c r="C466" s="361" t="s">
        <v>1406</v>
      </c>
      <c r="D466" s="361" t="s">
        <v>1471</v>
      </c>
      <c r="E466" s="361" t="s">
        <v>1472</v>
      </c>
      <c r="F466" s="364">
        <v>1</v>
      </c>
      <c r="G466" s="364">
        <v>316</v>
      </c>
      <c r="H466" s="364">
        <v>1</v>
      </c>
      <c r="I466" s="364">
        <v>316</v>
      </c>
      <c r="J466" s="364">
        <v>1</v>
      </c>
      <c r="K466" s="364">
        <v>318</v>
      </c>
      <c r="L466" s="364">
        <v>1.0063291139240507</v>
      </c>
      <c r="M466" s="364">
        <v>318</v>
      </c>
      <c r="N466" s="364">
        <v>1</v>
      </c>
      <c r="O466" s="364">
        <v>319</v>
      </c>
      <c r="P466" s="408">
        <v>1.009493670886076</v>
      </c>
      <c r="Q466" s="365">
        <v>319</v>
      </c>
    </row>
    <row r="467" spans="1:17" ht="14.4" customHeight="1" x14ac:dyDescent="0.3">
      <c r="A467" s="360" t="s">
        <v>1542</v>
      </c>
      <c r="B467" s="361" t="s">
        <v>1421</v>
      </c>
      <c r="C467" s="361" t="s">
        <v>1406</v>
      </c>
      <c r="D467" s="361" t="s">
        <v>1483</v>
      </c>
      <c r="E467" s="361" t="s">
        <v>1484</v>
      </c>
      <c r="F467" s="364">
        <v>396</v>
      </c>
      <c r="G467" s="364">
        <v>6336</v>
      </c>
      <c r="H467" s="364">
        <v>1</v>
      </c>
      <c r="I467" s="364">
        <v>16</v>
      </c>
      <c r="J467" s="364">
        <v>379</v>
      </c>
      <c r="K467" s="364">
        <v>6064</v>
      </c>
      <c r="L467" s="364">
        <v>0.95707070707070707</v>
      </c>
      <c r="M467" s="364">
        <v>16</v>
      </c>
      <c r="N467" s="364">
        <v>289</v>
      </c>
      <c r="O467" s="364">
        <v>4624</v>
      </c>
      <c r="P467" s="408">
        <v>0.72979797979797978</v>
      </c>
      <c r="Q467" s="365">
        <v>16</v>
      </c>
    </row>
    <row r="468" spans="1:17" ht="14.4" customHeight="1" x14ac:dyDescent="0.3">
      <c r="A468" s="360" t="s">
        <v>1543</v>
      </c>
      <c r="B468" s="361" t="s">
        <v>1421</v>
      </c>
      <c r="C468" s="361" t="s">
        <v>1406</v>
      </c>
      <c r="D468" s="361" t="s">
        <v>1427</v>
      </c>
      <c r="E468" s="361" t="s">
        <v>1428</v>
      </c>
      <c r="F468" s="364">
        <v>36</v>
      </c>
      <c r="G468" s="364">
        <v>9324</v>
      </c>
      <c r="H468" s="364">
        <v>1</v>
      </c>
      <c r="I468" s="364">
        <v>259</v>
      </c>
      <c r="J468" s="364">
        <v>76</v>
      </c>
      <c r="K468" s="364">
        <v>19836</v>
      </c>
      <c r="L468" s="364">
        <v>2.1274131274131274</v>
      </c>
      <c r="M468" s="364">
        <v>261</v>
      </c>
      <c r="N468" s="364">
        <v>129</v>
      </c>
      <c r="O468" s="364">
        <v>33798</v>
      </c>
      <c r="P468" s="408">
        <v>3.624839124839125</v>
      </c>
      <c r="Q468" s="365">
        <v>262</v>
      </c>
    </row>
    <row r="469" spans="1:17" ht="14.4" customHeight="1" x14ac:dyDescent="0.3">
      <c r="A469" s="360" t="s">
        <v>1543</v>
      </c>
      <c r="B469" s="361" t="s">
        <v>1421</v>
      </c>
      <c r="C469" s="361" t="s">
        <v>1406</v>
      </c>
      <c r="D469" s="361" t="s">
        <v>1429</v>
      </c>
      <c r="E469" s="361" t="s">
        <v>1430</v>
      </c>
      <c r="F469" s="364">
        <v>282</v>
      </c>
      <c r="G469" s="364">
        <v>44838</v>
      </c>
      <c r="H469" s="364">
        <v>1</v>
      </c>
      <c r="I469" s="364">
        <v>159</v>
      </c>
      <c r="J469" s="364">
        <v>296</v>
      </c>
      <c r="K469" s="364">
        <v>47064</v>
      </c>
      <c r="L469" s="364">
        <v>1.0496453900709219</v>
      </c>
      <c r="M469" s="364">
        <v>159</v>
      </c>
      <c r="N469" s="364">
        <v>267</v>
      </c>
      <c r="O469" s="364">
        <v>42720</v>
      </c>
      <c r="P469" s="408">
        <v>0.95276328114545694</v>
      </c>
      <c r="Q469" s="365">
        <v>160</v>
      </c>
    </row>
    <row r="470" spans="1:17" ht="14.4" customHeight="1" x14ac:dyDescent="0.3">
      <c r="A470" s="360" t="s">
        <v>1543</v>
      </c>
      <c r="B470" s="361" t="s">
        <v>1421</v>
      </c>
      <c r="C470" s="361" t="s">
        <v>1406</v>
      </c>
      <c r="D470" s="361" t="s">
        <v>1433</v>
      </c>
      <c r="E470" s="361" t="s">
        <v>1434</v>
      </c>
      <c r="F470" s="364">
        <v>1237</v>
      </c>
      <c r="G470" s="364">
        <v>86590</v>
      </c>
      <c r="H470" s="364">
        <v>1</v>
      </c>
      <c r="I470" s="364">
        <v>70</v>
      </c>
      <c r="J470" s="364">
        <v>1667</v>
      </c>
      <c r="K470" s="364">
        <v>116690</v>
      </c>
      <c r="L470" s="364">
        <v>1.3476151980598221</v>
      </c>
      <c r="M470" s="364">
        <v>70</v>
      </c>
      <c r="N470" s="364">
        <v>1542</v>
      </c>
      <c r="O470" s="364">
        <v>107940</v>
      </c>
      <c r="P470" s="408">
        <v>1.2465642683912692</v>
      </c>
      <c r="Q470" s="365">
        <v>70</v>
      </c>
    </row>
    <row r="471" spans="1:17" ht="14.4" customHeight="1" x14ac:dyDescent="0.3">
      <c r="A471" s="360" t="s">
        <v>1543</v>
      </c>
      <c r="B471" s="361" t="s">
        <v>1421</v>
      </c>
      <c r="C471" s="361" t="s">
        <v>1406</v>
      </c>
      <c r="D471" s="361" t="s">
        <v>1435</v>
      </c>
      <c r="E471" s="361" t="s">
        <v>1434</v>
      </c>
      <c r="F471" s="364">
        <v>135</v>
      </c>
      <c r="G471" s="364">
        <v>27270</v>
      </c>
      <c r="H471" s="364">
        <v>1</v>
      </c>
      <c r="I471" s="364">
        <v>202</v>
      </c>
      <c r="J471" s="364">
        <v>181</v>
      </c>
      <c r="K471" s="364">
        <v>36562</v>
      </c>
      <c r="L471" s="364">
        <v>1.3407407407407408</v>
      </c>
      <c r="M471" s="364">
        <v>202</v>
      </c>
      <c r="N471" s="364">
        <v>189</v>
      </c>
      <c r="O471" s="364">
        <v>38367</v>
      </c>
      <c r="P471" s="408">
        <v>1.4069306930693068</v>
      </c>
      <c r="Q471" s="365">
        <v>203</v>
      </c>
    </row>
    <row r="472" spans="1:17" ht="14.4" customHeight="1" x14ac:dyDescent="0.3">
      <c r="A472" s="360" t="s">
        <v>1543</v>
      </c>
      <c r="B472" s="361" t="s">
        <v>1421</v>
      </c>
      <c r="C472" s="361" t="s">
        <v>1406</v>
      </c>
      <c r="D472" s="361" t="s">
        <v>1437</v>
      </c>
      <c r="E472" s="361" t="s">
        <v>1438</v>
      </c>
      <c r="F472" s="364">
        <v>1140</v>
      </c>
      <c r="G472" s="364">
        <v>331740</v>
      </c>
      <c r="H472" s="364">
        <v>1</v>
      </c>
      <c r="I472" s="364">
        <v>291</v>
      </c>
      <c r="J472" s="364">
        <v>2022</v>
      </c>
      <c r="K472" s="364">
        <v>588402</v>
      </c>
      <c r="L472" s="364">
        <v>1.7736842105263158</v>
      </c>
      <c r="M472" s="364">
        <v>291</v>
      </c>
      <c r="N472" s="364">
        <v>2297</v>
      </c>
      <c r="O472" s="364">
        <v>670724</v>
      </c>
      <c r="P472" s="408">
        <v>2.0218363778862964</v>
      </c>
      <c r="Q472" s="365">
        <v>292</v>
      </c>
    </row>
    <row r="473" spans="1:17" ht="14.4" customHeight="1" x14ac:dyDescent="0.3">
      <c r="A473" s="360" t="s">
        <v>1543</v>
      </c>
      <c r="B473" s="361" t="s">
        <v>1421</v>
      </c>
      <c r="C473" s="361" t="s">
        <v>1406</v>
      </c>
      <c r="D473" s="361" t="s">
        <v>1439</v>
      </c>
      <c r="E473" s="361" t="s">
        <v>1440</v>
      </c>
      <c r="F473" s="364">
        <v>115</v>
      </c>
      <c r="G473" s="364">
        <v>24495</v>
      </c>
      <c r="H473" s="364">
        <v>1</v>
      </c>
      <c r="I473" s="364">
        <v>213</v>
      </c>
      <c r="J473" s="364">
        <v>98</v>
      </c>
      <c r="K473" s="364">
        <v>21070</v>
      </c>
      <c r="L473" s="364">
        <v>0.86017554602980195</v>
      </c>
      <c r="M473" s="364">
        <v>215</v>
      </c>
      <c r="N473" s="364">
        <v>108</v>
      </c>
      <c r="O473" s="364">
        <v>23328</v>
      </c>
      <c r="P473" s="408">
        <v>0.95235762400489898</v>
      </c>
      <c r="Q473" s="365">
        <v>216</v>
      </c>
    </row>
    <row r="474" spans="1:17" ht="14.4" customHeight="1" x14ac:dyDescent="0.3">
      <c r="A474" s="360" t="s">
        <v>1543</v>
      </c>
      <c r="B474" s="361" t="s">
        <v>1421</v>
      </c>
      <c r="C474" s="361" t="s">
        <v>1406</v>
      </c>
      <c r="D474" s="361" t="s">
        <v>1441</v>
      </c>
      <c r="E474" s="361" t="s">
        <v>1442</v>
      </c>
      <c r="F474" s="364">
        <v>130</v>
      </c>
      <c r="G474" s="364">
        <v>13910</v>
      </c>
      <c r="H474" s="364">
        <v>1</v>
      </c>
      <c r="I474" s="364">
        <v>107</v>
      </c>
      <c r="J474" s="364">
        <v>117</v>
      </c>
      <c r="K474" s="364">
        <v>12519</v>
      </c>
      <c r="L474" s="364">
        <v>0.9</v>
      </c>
      <c r="M474" s="364">
        <v>107</v>
      </c>
      <c r="N474" s="364">
        <v>136</v>
      </c>
      <c r="O474" s="364">
        <v>14688</v>
      </c>
      <c r="P474" s="408">
        <v>1.0559309849029475</v>
      </c>
      <c r="Q474" s="365">
        <v>108</v>
      </c>
    </row>
    <row r="475" spans="1:17" ht="14.4" customHeight="1" x14ac:dyDescent="0.3">
      <c r="A475" s="360" t="s">
        <v>1543</v>
      </c>
      <c r="B475" s="361" t="s">
        <v>1421</v>
      </c>
      <c r="C475" s="361" t="s">
        <v>1406</v>
      </c>
      <c r="D475" s="361" t="s">
        <v>1443</v>
      </c>
      <c r="E475" s="361" t="s">
        <v>1444</v>
      </c>
      <c r="F475" s="364">
        <v>61</v>
      </c>
      <c r="G475" s="364">
        <v>5612</v>
      </c>
      <c r="H475" s="364">
        <v>1</v>
      </c>
      <c r="I475" s="364">
        <v>92</v>
      </c>
      <c r="J475" s="364">
        <v>49</v>
      </c>
      <c r="K475" s="364">
        <v>4508</v>
      </c>
      <c r="L475" s="364">
        <v>0.80327868852459017</v>
      </c>
      <c r="M475" s="364">
        <v>92</v>
      </c>
      <c r="N475" s="364">
        <v>99</v>
      </c>
      <c r="O475" s="364">
        <v>9207</v>
      </c>
      <c r="P475" s="408">
        <v>1.640591589451176</v>
      </c>
      <c r="Q475" s="365">
        <v>93</v>
      </c>
    </row>
    <row r="476" spans="1:17" ht="14.4" customHeight="1" x14ac:dyDescent="0.3">
      <c r="A476" s="360" t="s">
        <v>1543</v>
      </c>
      <c r="B476" s="361" t="s">
        <v>1421</v>
      </c>
      <c r="C476" s="361" t="s">
        <v>1406</v>
      </c>
      <c r="D476" s="361" t="s">
        <v>1445</v>
      </c>
      <c r="E476" s="361" t="s">
        <v>1446</v>
      </c>
      <c r="F476" s="364">
        <v>45</v>
      </c>
      <c r="G476" s="364">
        <v>9765</v>
      </c>
      <c r="H476" s="364">
        <v>1</v>
      </c>
      <c r="I476" s="364">
        <v>217</v>
      </c>
      <c r="J476" s="364">
        <v>28</v>
      </c>
      <c r="K476" s="364">
        <v>6132</v>
      </c>
      <c r="L476" s="364">
        <v>0.6279569892473118</v>
      </c>
      <c r="M476" s="364">
        <v>219</v>
      </c>
      <c r="N476" s="364">
        <v>22</v>
      </c>
      <c r="O476" s="364">
        <v>4840</v>
      </c>
      <c r="P476" s="408">
        <v>0.49564772145417307</v>
      </c>
      <c r="Q476" s="365">
        <v>220</v>
      </c>
    </row>
    <row r="477" spans="1:17" ht="14.4" customHeight="1" x14ac:dyDescent="0.3">
      <c r="A477" s="360" t="s">
        <v>1543</v>
      </c>
      <c r="B477" s="361" t="s">
        <v>1421</v>
      </c>
      <c r="C477" s="361" t="s">
        <v>1406</v>
      </c>
      <c r="D477" s="361" t="s">
        <v>1447</v>
      </c>
      <c r="E477" s="361" t="s">
        <v>1448</v>
      </c>
      <c r="F477" s="364">
        <v>59</v>
      </c>
      <c r="G477" s="364">
        <v>17759</v>
      </c>
      <c r="H477" s="364">
        <v>1</v>
      </c>
      <c r="I477" s="364">
        <v>301</v>
      </c>
      <c r="J477" s="364">
        <v>93</v>
      </c>
      <c r="K477" s="364">
        <v>28086</v>
      </c>
      <c r="L477" s="364">
        <v>1.5815079677909791</v>
      </c>
      <c r="M477" s="364">
        <v>302</v>
      </c>
      <c r="N477" s="364">
        <v>118</v>
      </c>
      <c r="O477" s="364">
        <v>35754</v>
      </c>
      <c r="P477" s="408">
        <v>2.0132890365448506</v>
      </c>
      <c r="Q477" s="365">
        <v>303</v>
      </c>
    </row>
    <row r="478" spans="1:17" ht="14.4" customHeight="1" x14ac:dyDescent="0.3">
      <c r="A478" s="360" t="s">
        <v>1543</v>
      </c>
      <c r="B478" s="361" t="s">
        <v>1421</v>
      </c>
      <c r="C478" s="361" t="s">
        <v>1406</v>
      </c>
      <c r="D478" s="361" t="s">
        <v>1449</v>
      </c>
      <c r="E478" s="361" t="s">
        <v>1450</v>
      </c>
      <c r="F478" s="364">
        <v>935</v>
      </c>
      <c r="G478" s="364">
        <v>124355</v>
      </c>
      <c r="H478" s="364">
        <v>1</v>
      </c>
      <c r="I478" s="364">
        <v>133</v>
      </c>
      <c r="J478" s="364">
        <v>1118</v>
      </c>
      <c r="K478" s="364">
        <v>148694</v>
      </c>
      <c r="L478" s="364">
        <v>1.1957219251336899</v>
      </c>
      <c r="M478" s="364">
        <v>133</v>
      </c>
      <c r="N478" s="364">
        <v>1056</v>
      </c>
      <c r="O478" s="364">
        <v>141504</v>
      </c>
      <c r="P478" s="408">
        <v>1.1379035824856258</v>
      </c>
      <c r="Q478" s="365">
        <v>134</v>
      </c>
    </row>
    <row r="479" spans="1:17" ht="14.4" customHeight="1" x14ac:dyDescent="0.3">
      <c r="A479" s="360" t="s">
        <v>1543</v>
      </c>
      <c r="B479" s="361" t="s">
        <v>1421</v>
      </c>
      <c r="C479" s="361" t="s">
        <v>1406</v>
      </c>
      <c r="D479" s="361" t="s">
        <v>1451</v>
      </c>
      <c r="E479" s="361" t="s">
        <v>1450</v>
      </c>
      <c r="F479" s="364">
        <v>61</v>
      </c>
      <c r="G479" s="364">
        <v>10614</v>
      </c>
      <c r="H479" s="364">
        <v>1</v>
      </c>
      <c r="I479" s="364">
        <v>174</v>
      </c>
      <c r="J479" s="364">
        <v>54</v>
      </c>
      <c r="K479" s="364">
        <v>9396</v>
      </c>
      <c r="L479" s="364">
        <v>0.88524590163934425</v>
      </c>
      <c r="M479" s="364">
        <v>174</v>
      </c>
      <c r="N479" s="364">
        <v>88</v>
      </c>
      <c r="O479" s="364">
        <v>15400</v>
      </c>
      <c r="P479" s="408">
        <v>1.4509138873186358</v>
      </c>
      <c r="Q479" s="365">
        <v>175</v>
      </c>
    </row>
    <row r="480" spans="1:17" ht="14.4" customHeight="1" x14ac:dyDescent="0.3">
      <c r="A480" s="360" t="s">
        <v>1543</v>
      </c>
      <c r="B480" s="361" t="s">
        <v>1421</v>
      </c>
      <c r="C480" s="361" t="s">
        <v>1406</v>
      </c>
      <c r="D480" s="361" t="s">
        <v>1452</v>
      </c>
      <c r="E480" s="361" t="s">
        <v>1453</v>
      </c>
      <c r="F480" s="364">
        <v>59</v>
      </c>
      <c r="G480" s="364">
        <v>8260</v>
      </c>
      <c r="H480" s="364">
        <v>1</v>
      </c>
      <c r="I480" s="364">
        <v>140</v>
      </c>
      <c r="J480" s="364">
        <v>93</v>
      </c>
      <c r="K480" s="364">
        <v>13020</v>
      </c>
      <c r="L480" s="364">
        <v>1.576271186440678</v>
      </c>
      <c r="M480" s="364">
        <v>140</v>
      </c>
      <c r="N480" s="364">
        <v>118</v>
      </c>
      <c r="O480" s="364">
        <v>16638</v>
      </c>
      <c r="P480" s="408">
        <v>2.0142857142857142</v>
      </c>
      <c r="Q480" s="365">
        <v>141</v>
      </c>
    </row>
    <row r="481" spans="1:17" ht="14.4" customHeight="1" x14ac:dyDescent="0.3">
      <c r="A481" s="360" t="s">
        <v>1543</v>
      </c>
      <c r="B481" s="361" t="s">
        <v>1421</v>
      </c>
      <c r="C481" s="361" t="s">
        <v>1406</v>
      </c>
      <c r="D481" s="361" t="s">
        <v>1454</v>
      </c>
      <c r="E481" s="361" t="s">
        <v>1453</v>
      </c>
      <c r="F481" s="364">
        <v>935</v>
      </c>
      <c r="G481" s="364">
        <v>72930</v>
      </c>
      <c r="H481" s="364">
        <v>1</v>
      </c>
      <c r="I481" s="364">
        <v>78</v>
      </c>
      <c r="J481" s="364">
        <v>1114</v>
      </c>
      <c r="K481" s="364">
        <v>86892</v>
      </c>
      <c r="L481" s="364">
        <v>1.1914438502673796</v>
      </c>
      <c r="M481" s="364">
        <v>78</v>
      </c>
      <c r="N481" s="364">
        <v>1055</v>
      </c>
      <c r="O481" s="364">
        <v>82290</v>
      </c>
      <c r="P481" s="408">
        <v>1.1283422459893049</v>
      </c>
      <c r="Q481" s="365">
        <v>78</v>
      </c>
    </row>
    <row r="482" spans="1:17" ht="14.4" customHeight="1" x14ac:dyDescent="0.3">
      <c r="A482" s="360" t="s">
        <v>1543</v>
      </c>
      <c r="B482" s="361" t="s">
        <v>1421</v>
      </c>
      <c r="C482" s="361" t="s">
        <v>1406</v>
      </c>
      <c r="D482" s="361" t="s">
        <v>1455</v>
      </c>
      <c r="E482" s="361" t="s">
        <v>1456</v>
      </c>
      <c r="F482" s="364">
        <v>9</v>
      </c>
      <c r="G482" s="364">
        <v>2601</v>
      </c>
      <c r="H482" s="364">
        <v>1</v>
      </c>
      <c r="I482" s="364">
        <v>289</v>
      </c>
      <c r="J482" s="364">
        <v>6</v>
      </c>
      <c r="K482" s="364">
        <v>1740</v>
      </c>
      <c r="L482" s="364">
        <v>0.66897347174163779</v>
      </c>
      <c r="M482" s="364">
        <v>290</v>
      </c>
      <c r="N482" s="364">
        <v>8</v>
      </c>
      <c r="O482" s="364">
        <v>2328</v>
      </c>
      <c r="P482" s="408">
        <v>0.89504036908881202</v>
      </c>
      <c r="Q482" s="365">
        <v>291</v>
      </c>
    </row>
    <row r="483" spans="1:17" ht="14.4" customHeight="1" x14ac:dyDescent="0.3">
      <c r="A483" s="360" t="s">
        <v>1543</v>
      </c>
      <c r="B483" s="361" t="s">
        <v>1421</v>
      </c>
      <c r="C483" s="361" t="s">
        <v>1406</v>
      </c>
      <c r="D483" s="361" t="s">
        <v>1457</v>
      </c>
      <c r="E483" s="361" t="s">
        <v>1458</v>
      </c>
      <c r="F483" s="364">
        <v>7</v>
      </c>
      <c r="G483" s="364">
        <v>4249</v>
      </c>
      <c r="H483" s="364">
        <v>1</v>
      </c>
      <c r="I483" s="364">
        <v>607</v>
      </c>
      <c r="J483" s="364">
        <v>5</v>
      </c>
      <c r="K483" s="364">
        <v>3045</v>
      </c>
      <c r="L483" s="364">
        <v>0.71663920922570012</v>
      </c>
      <c r="M483" s="364">
        <v>609</v>
      </c>
      <c r="N483" s="364">
        <v>10</v>
      </c>
      <c r="O483" s="364">
        <v>6120</v>
      </c>
      <c r="P483" s="408">
        <v>1.4403389032713581</v>
      </c>
      <c r="Q483" s="365">
        <v>612</v>
      </c>
    </row>
    <row r="484" spans="1:17" ht="14.4" customHeight="1" x14ac:dyDescent="0.3">
      <c r="A484" s="360" t="s">
        <v>1543</v>
      </c>
      <c r="B484" s="361" t="s">
        <v>1421</v>
      </c>
      <c r="C484" s="361" t="s">
        <v>1406</v>
      </c>
      <c r="D484" s="361" t="s">
        <v>1461</v>
      </c>
      <c r="E484" s="361" t="s">
        <v>1462</v>
      </c>
      <c r="F484" s="364">
        <v>7</v>
      </c>
      <c r="G484" s="364">
        <v>4060</v>
      </c>
      <c r="H484" s="364">
        <v>1</v>
      </c>
      <c r="I484" s="364">
        <v>580</v>
      </c>
      <c r="J484" s="364">
        <v>4</v>
      </c>
      <c r="K484" s="364">
        <v>2328</v>
      </c>
      <c r="L484" s="364">
        <v>0.57339901477832511</v>
      </c>
      <c r="M484" s="364">
        <v>582</v>
      </c>
      <c r="N484" s="364">
        <v>8</v>
      </c>
      <c r="O484" s="364">
        <v>4680</v>
      </c>
      <c r="P484" s="408">
        <v>1.1527093596059113</v>
      </c>
      <c r="Q484" s="365">
        <v>585</v>
      </c>
    </row>
    <row r="485" spans="1:17" ht="14.4" customHeight="1" x14ac:dyDescent="0.3">
      <c r="A485" s="360" t="s">
        <v>1543</v>
      </c>
      <c r="B485" s="361" t="s">
        <v>1421</v>
      </c>
      <c r="C485" s="361" t="s">
        <v>1406</v>
      </c>
      <c r="D485" s="361" t="s">
        <v>1463</v>
      </c>
      <c r="E485" s="361" t="s">
        <v>1464</v>
      </c>
      <c r="F485" s="364">
        <v>9</v>
      </c>
      <c r="G485" s="364">
        <v>9099</v>
      </c>
      <c r="H485" s="364">
        <v>1</v>
      </c>
      <c r="I485" s="364">
        <v>1011</v>
      </c>
      <c r="J485" s="364">
        <v>9</v>
      </c>
      <c r="K485" s="364">
        <v>9135</v>
      </c>
      <c r="L485" s="364">
        <v>1.0039564787339268</v>
      </c>
      <c r="M485" s="364">
        <v>1015</v>
      </c>
      <c r="N485" s="364">
        <v>11</v>
      </c>
      <c r="O485" s="364">
        <v>11220</v>
      </c>
      <c r="P485" s="408">
        <v>1.233102538740521</v>
      </c>
      <c r="Q485" s="365">
        <v>1020</v>
      </c>
    </row>
    <row r="486" spans="1:17" ht="14.4" customHeight="1" x14ac:dyDescent="0.3">
      <c r="A486" s="360" t="s">
        <v>1543</v>
      </c>
      <c r="B486" s="361" t="s">
        <v>1421</v>
      </c>
      <c r="C486" s="361" t="s">
        <v>1406</v>
      </c>
      <c r="D486" s="361" t="s">
        <v>1465</v>
      </c>
      <c r="E486" s="361" t="s">
        <v>1466</v>
      </c>
      <c r="F486" s="364">
        <v>1</v>
      </c>
      <c r="G486" s="364">
        <v>759</v>
      </c>
      <c r="H486" s="364">
        <v>1</v>
      </c>
      <c r="I486" s="364">
        <v>759</v>
      </c>
      <c r="J486" s="364"/>
      <c r="K486" s="364"/>
      <c r="L486" s="364"/>
      <c r="M486" s="364"/>
      <c r="N486" s="364"/>
      <c r="O486" s="364"/>
      <c r="P486" s="408"/>
      <c r="Q486" s="365"/>
    </row>
    <row r="487" spans="1:17" ht="14.4" customHeight="1" x14ac:dyDescent="0.3">
      <c r="A487" s="360" t="s">
        <v>1543</v>
      </c>
      <c r="B487" s="361" t="s">
        <v>1421</v>
      </c>
      <c r="C487" s="361" t="s">
        <v>1406</v>
      </c>
      <c r="D487" s="361" t="s">
        <v>1467</v>
      </c>
      <c r="E487" s="361" t="s">
        <v>1468</v>
      </c>
      <c r="F487" s="364">
        <v>26</v>
      </c>
      <c r="G487" s="364">
        <v>30784</v>
      </c>
      <c r="H487" s="364">
        <v>1</v>
      </c>
      <c r="I487" s="364">
        <v>1184</v>
      </c>
      <c r="J487" s="364">
        <v>25</v>
      </c>
      <c r="K487" s="364">
        <v>29650</v>
      </c>
      <c r="L487" s="364">
        <v>0.96316268191268195</v>
      </c>
      <c r="M487" s="364">
        <v>1186</v>
      </c>
      <c r="N487" s="364">
        <v>47</v>
      </c>
      <c r="O487" s="364">
        <v>55883</v>
      </c>
      <c r="P487" s="408">
        <v>1.8153261434511434</v>
      </c>
      <c r="Q487" s="365">
        <v>1189</v>
      </c>
    </row>
    <row r="488" spans="1:17" ht="14.4" customHeight="1" x14ac:dyDescent="0.3">
      <c r="A488" s="360" t="s">
        <v>1543</v>
      </c>
      <c r="B488" s="361" t="s">
        <v>1421</v>
      </c>
      <c r="C488" s="361" t="s">
        <v>1406</v>
      </c>
      <c r="D488" s="361" t="s">
        <v>1469</v>
      </c>
      <c r="E488" s="361" t="s">
        <v>1470</v>
      </c>
      <c r="F488" s="364">
        <v>83</v>
      </c>
      <c r="G488" s="364">
        <v>13114</v>
      </c>
      <c r="H488" s="364">
        <v>1</v>
      </c>
      <c r="I488" s="364">
        <v>158</v>
      </c>
      <c r="J488" s="364">
        <v>117</v>
      </c>
      <c r="K488" s="364">
        <v>18486</v>
      </c>
      <c r="L488" s="364">
        <v>1.4096385542168675</v>
      </c>
      <c r="M488" s="364">
        <v>158</v>
      </c>
      <c r="N488" s="364">
        <v>178</v>
      </c>
      <c r="O488" s="364">
        <v>28302</v>
      </c>
      <c r="P488" s="408">
        <v>2.1581515937166387</v>
      </c>
      <c r="Q488" s="365">
        <v>159</v>
      </c>
    </row>
    <row r="489" spans="1:17" ht="14.4" customHeight="1" x14ac:dyDescent="0.3">
      <c r="A489" s="360" t="s">
        <v>1543</v>
      </c>
      <c r="B489" s="361" t="s">
        <v>1421</v>
      </c>
      <c r="C489" s="361" t="s">
        <v>1406</v>
      </c>
      <c r="D489" s="361" t="s">
        <v>1471</v>
      </c>
      <c r="E489" s="361" t="s">
        <v>1472</v>
      </c>
      <c r="F489" s="364">
        <v>63</v>
      </c>
      <c r="G489" s="364">
        <v>19908</v>
      </c>
      <c r="H489" s="364">
        <v>1</v>
      </c>
      <c r="I489" s="364">
        <v>316</v>
      </c>
      <c r="J489" s="364">
        <v>44</v>
      </c>
      <c r="K489" s="364">
        <v>13992</v>
      </c>
      <c r="L489" s="364">
        <v>0.70283303194695601</v>
      </c>
      <c r="M489" s="364">
        <v>318</v>
      </c>
      <c r="N489" s="364">
        <v>25</v>
      </c>
      <c r="O489" s="364">
        <v>7975</v>
      </c>
      <c r="P489" s="408">
        <v>0.40059272654209366</v>
      </c>
      <c r="Q489" s="365">
        <v>319</v>
      </c>
    </row>
    <row r="490" spans="1:17" ht="14.4" customHeight="1" x14ac:dyDescent="0.3">
      <c r="A490" s="360" t="s">
        <v>1543</v>
      </c>
      <c r="B490" s="361" t="s">
        <v>1421</v>
      </c>
      <c r="C490" s="361" t="s">
        <v>1406</v>
      </c>
      <c r="D490" s="361" t="s">
        <v>1475</v>
      </c>
      <c r="E490" s="361" t="s">
        <v>1476</v>
      </c>
      <c r="F490" s="364">
        <v>49</v>
      </c>
      <c r="G490" s="364">
        <v>18718</v>
      </c>
      <c r="H490" s="364">
        <v>1</v>
      </c>
      <c r="I490" s="364">
        <v>382</v>
      </c>
      <c r="J490" s="364">
        <v>42</v>
      </c>
      <c r="K490" s="364">
        <v>16044</v>
      </c>
      <c r="L490" s="364">
        <v>0.8571428571428571</v>
      </c>
      <c r="M490" s="364">
        <v>382</v>
      </c>
      <c r="N490" s="364">
        <v>50</v>
      </c>
      <c r="O490" s="364">
        <v>19100</v>
      </c>
      <c r="P490" s="408">
        <v>1.0204081632653061</v>
      </c>
      <c r="Q490" s="365">
        <v>382</v>
      </c>
    </row>
    <row r="491" spans="1:17" ht="14.4" customHeight="1" x14ac:dyDescent="0.3">
      <c r="A491" s="360" t="s">
        <v>1543</v>
      </c>
      <c r="B491" s="361" t="s">
        <v>1421</v>
      </c>
      <c r="C491" s="361" t="s">
        <v>1406</v>
      </c>
      <c r="D491" s="361" t="s">
        <v>1477</v>
      </c>
      <c r="E491" s="361" t="s">
        <v>1478</v>
      </c>
      <c r="F491" s="364">
        <v>48</v>
      </c>
      <c r="G491" s="364">
        <v>23328</v>
      </c>
      <c r="H491" s="364">
        <v>1</v>
      </c>
      <c r="I491" s="364">
        <v>486</v>
      </c>
      <c r="J491" s="364">
        <v>42</v>
      </c>
      <c r="K491" s="364">
        <v>20412</v>
      </c>
      <c r="L491" s="364">
        <v>0.875</v>
      </c>
      <c r="M491" s="364">
        <v>486</v>
      </c>
      <c r="N491" s="364">
        <v>50</v>
      </c>
      <c r="O491" s="364">
        <v>24300</v>
      </c>
      <c r="P491" s="408">
        <v>1.0416666666666667</v>
      </c>
      <c r="Q491" s="365">
        <v>486</v>
      </c>
    </row>
    <row r="492" spans="1:17" ht="14.4" customHeight="1" x14ac:dyDescent="0.3">
      <c r="A492" s="360" t="s">
        <v>1543</v>
      </c>
      <c r="B492" s="361" t="s">
        <v>1421</v>
      </c>
      <c r="C492" s="361" t="s">
        <v>1406</v>
      </c>
      <c r="D492" s="361" t="s">
        <v>1483</v>
      </c>
      <c r="E492" s="361" t="s">
        <v>1484</v>
      </c>
      <c r="F492" s="364">
        <v>1332</v>
      </c>
      <c r="G492" s="364">
        <v>21312</v>
      </c>
      <c r="H492" s="364">
        <v>1</v>
      </c>
      <c r="I492" s="364">
        <v>16</v>
      </c>
      <c r="J492" s="364">
        <v>1455</v>
      </c>
      <c r="K492" s="364">
        <v>23280</v>
      </c>
      <c r="L492" s="364">
        <v>1.0923423423423424</v>
      </c>
      <c r="M492" s="364">
        <v>16</v>
      </c>
      <c r="N492" s="364">
        <v>1468</v>
      </c>
      <c r="O492" s="364">
        <v>23488</v>
      </c>
      <c r="P492" s="408">
        <v>1.102102102102102</v>
      </c>
      <c r="Q492" s="365">
        <v>16</v>
      </c>
    </row>
    <row r="493" spans="1:17" ht="14.4" customHeight="1" x14ac:dyDescent="0.3">
      <c r="A493" s="360" t="s">
        <v>1543</v>
      </c>
      <c r="B493" s="361" t="s">
        <v>1421</v>
      </c>
      <c r="C493" s="361" t="s">
        <v>1406</v>
      </c>
      <c r="D493" s="361" t="s">
        <v>1485</v>
      </c>
      <c r="E493" s="361" t="s">
        <v>1486</v>
      </c>
      <c r="F493" s="364"/>
      <c r="G493" s="364"/>
      <c r="H493" s="364"/>
      <c r="I493" s="364"/>
      <c r="J493" s="364"/>
      <c r="K493" s="364"/>
      <c r="L493" s="364"/>
      <c r="M493" s="364"/>
      <c r="N493" s="364">
        <v>1</v>
      </c>
      <c r="O493" s="364">
        <v>26</v>
      </c>
      <c r="P493" s="408"/>
      <c r="Q493" s="365">
        <v>26</v>
      </c>
    </row>
    <row r="494" spans="1:17" ht="14.4" customHeight="1" x14ac:dyDescent="0.3">
      <c r="A494" s="360" t="s">
        <v>1544</v>
      </c>
      <c r="B494" s="361" t="s">
        <v>1421</v>
      </c>
      <c r="C494" s="361" t="s">
        <v>1406</v>
      </c>
      <c r="D494" s="361" t="s">
        <v>1427</v>
      </c>
      <c r="E494" s="361" t="s">
        <v>1428</v>
      </c>
      <c r="F494" s="364">
        <v>35</v>
      </c>
      <c r="G494" s="364">
        <v>9065</v>
      </c>
      <c r="H494" s="364">
        <v>1</v>
      </c>
      <c r="I494" s="364">
        <v>259</v>
      </c>
      <c r="J494" s="364">
        <v>68</v>
      </c>
      <c r="K494" s="364">
        <v>17748</v>
      </c>
      <c r="L494" s="364">
        <v>1.9578599007170436</v>
      </c>
      <c r="M494" s="364">
        <v>261</v>
      </c>
      <c r="N494" s="364">
        <v>109</v>
      </c>
      <c r="O494" s="364">
        <v>28558</v>
      </c>
      <c r="P494" s="408">
        <v>3.1503585217870933</v>
      </c>
      <c r="Q494" s="365">
        <v>262</v>
      </c>
    </row>
    <row r="495" spans="1:17" ht="14.4" customHeight="1" x14ac:dyDescent="0.3">
      <c r="A495" s="360" t="s">
        <v>1544</v>
      </c>
      <c r="B495" s="361" t="s">
        <v>1421</v>
      </c>
      <c r="C495" s="361" t="s">
        <v>1406</v>
      </c>
      <c r="D495" s="361" t="s">
        <v>1429</v>
      </c>
      <c r="E495" s="361" t="s">
        <v>1430</v>
      </c>
      <c r="F495" s="364">
        <v>337</v>
      </c>
      <c r="G495" s="364">
        <v>53583</v>
      </c>
      <c r="H495" s="364">
        <v>1</v>
      </c>
      <c r="I495" s="364">
        <v>159</v>
      </c>
      <c r="J495" s="364">
        <v>398</v>
      </c>
      <c r="K495" s="364">
        <v>63282</v>
      </c>
      <c r="L495" s="364">
        <v>1.1810089020771513</v>
      </c>
      <c r="M495" s="364">
        <v>159</v>
      </c>
      <c r="N495" s="364">
        <v>352</v>
      </c>
      <c r="O495" s="364">
        <v>56320</v>
      </c>
      <c r="P495" s="408">
        <v>1.0510796334658381</v>
      </c>
      <c r="Q495" s="365">
        <v>160</v>
      </c>
    </row>
    <row r="496" spans="1:17" ht="14.4" customHeight="1" x14ac:dyDescent="0.3">
      <c r="A496" s="360" t="s">
        <v>1544</v>
      </c>
      <c r="B496" s="361" t="s">
        <v>1421</v>
      </c>
      <c r="C496" s="361" t="s">
        <v>1406</v>
      </c>
      <c r="D496" s="361" t="s">
        <v>1431</v>
      </c>
      <c r="E496" s="361" t="s">
        <v>1432</v>
      </c>
      <c r="F496" s="364"/>
      <c r="G496" s="364"/>
      <c r="H496" s="364"/>
      <c r="I496" s="364"/>
      <c r="J496" s="364">
        <v>1</v>
      </c>
      <c r="K496" s="364">
        <v>143</v>
      </c>
      <c r="L496" s="364"/>
      <c r="M496" s="364">
        <v>143</v>
      </c>
      <c r="N496" s="364"/>
      <c r="O496" s="364"/>
      <c r="P496" s="408"/>
      <c r="Q496" s="365"/>
    </row>
    <row r="497" spans="1:17" ht="14.4" customHeight="1" x14ac:dyDescent="0.3">
      <c r="A497" s="360" t="s">
        <v>1544</v>
      </c>
      <c r="B497" s="361" t="s">
        <v>1421</v>
      </c>
      <c r="C497" s="361" t="s">
        <v>1406</v>
      </c>
      <c r="D497" s="361" t="s">
        <v>1433</v>
      </c>
      <c r="E497" s="361" t="s">
        <v>1434</v>
      </c>
      <c r="F497" s="364">
        <v>1367</v>
      </c>
      <c r="G497" s="364">
        <v>95690</v>
      </c>
      <c r="H497" s="364">
        <v>1</v>
      </c>
      <c r="I497" s="364">
        <v>70</v>
      </c>
      <c r="J497" s="364">
        <v>1643</v>
      </c>
      <c r="K497" s="364">
        <v>115010</v>
      </c>
      <c r="L497" s="364">
        <v>1.2019019751280176</v>
      </c>
      <c r="M497" s="364">
        <v>70</v>
      </c>
      <c r="N497" s="364">
        <v>1343</v>
      </c>
      <c r="O497" s="364">
        <v>94010</v>
      </c>
      <c r="P497" s="408">
        <v>0.98244330651060718</v>
      </c>
      <c r="Q497" s="365">
        <v>70</v>
      </c>
    </row>
    <row r="498" spans="1:17" ht="14.4" customHeight="1" x14ac:dyDescent="0.3">
      <c r="A498" s="360" t="s">
        <v>1544</v>
      </c>
      <c r="B498" s="361" t="s">
        <v>1421</v>
      </c>
      <c r="C498" s="361" t="s">
        <v>1406</v>
      </c>
      <c r="D498" s="361" t="s">
        <v>1435</v>
      </c>
      <c r="E498" s="361" t="s">
        <v>1434</v>
      </c>
      <c r="F498" s="364">
        <v>769</v>
      </c>
      <c r="G498" s="364">
        <v>155338</v>
      </c>
      <c r="H498" s="364">
        <v>1</v>
      </c>
      <c r="I498" s="364">
        <v>202</v>
      </c>
      <c r="J498" s="364">
        <v>621</v>
      </c>
      <c r="K498" s="364">
        <v>125442</v>
      </c>
      <c r="L498" s="364">
        <v>0.80754226267880369</v>
      </c>
      <c r="M498" s="364">
        <v>202</v>
      </c>
      <c r="N498" s="364">
        <v>723</v>
      </c>
      <c r="O498" s="364">
        <v>146769</v>
      </c>
      <c r="P498" s="408">
        <v>0.94483642122339673</v>
      </c>
      <c r="Q498" s="365">
        <v>203</v>
      </c>
    </row>
    <row r="499" spans="1:17" ht="14.4" customHeight="1" x14ac:dyDescent="0.3">
      <c r="A499" s="360" t="s">
        <v>1544</v>
      </c>
      <c r="B499" s="361" t="s">
        <v>1421</v>
      </c>
      <c r="C499" s="361" t="s">
        <v>1406</v>
      </c>
      <c r="D499" s="361" t="s">
        <v>1437</v>
      </c>
      <c r="E499" s="361" t="s">
        <v>1438</v>
      </c>
      <c r="F499" s="364">
        <v>395</v>
      </c>
      <c r="G499" s="364">
        <v>114945</v>
      </c>
      <c r="H499" s="364">
        <v>1</v>
      </c>
      <c r="I499" s="364">
        <v>291</v>
      </c>
      <c r="J499" s="364">
        <v>113</v>
      </c>
      <c r="K499" s="364">
        <v>32883</v>
      </c>
      <c r="L499" s="364">
        <v>0.28607594936708863</v>
      </c>
      <c r="M499" s="364">
        <v>291</v>
      </c>
      <c r="N499" s="364">
        <v>777</v>
      </c>
      <c r="O499" s="364">
        <v>226884</v>
      </c>
      <c r="P499" s="408">
        <v>1.9738483622602114</v>
      </c>
      <c r="Q499" s="365">
        <v>292</v>
      </c>
    </row>
    <row r="500" spans="1:17" ht="14.4" customHeight="1" x14ac:dyDescent="0.3">
      <c r="A500" s="360" t="s">
        <v>1544</v>
      </c>
      <c r="B500" s="361" t="s">
        <v>1421</v>
      </c>
      <c r="C500" s="361" t="s">
        <v>1406</v>
      </c>
      <c r="D500" s="361" t="s">
        <v>1439</v>
      </c>
      <c r="E500" s="361" t="s">
        <v>1440</v>
      </c>
      <c r="F500" s="364">
        <v>1</v>
      </c>
      <c r="G500" s="364">
        <v>213</v>
      </c>
      <c r="H500" s="364">
        <v>1</v>
      </c>
      <c r="I500" s="364">
        <v>213</v>
      </c>
      <c r="J500" s="364"/>
      <c r="K500" s="364"/>
      <c r="L500" s="364"/>
      <c r="M500" s="364"/>
      <c r="N500" s="364"/>
      <c r="O500" s="364"/>
      <c r="P500" s="408"/>
      <c r="Q500" s="365"/>
    </row>
    <row r="501" spans="1:17" ht="14.4" customHeight="1" x14ac:dyDescent="0.3">
      <c r="A501" s="360" t="s">
        <v>1544</v>
      </c>
      <c r="B501" s="361" t="s">
        <v>1421</v>
      </c>
      <c r="C501" s="361" t="s">
        <v>1406</v>
      </c>
      <c r="D501" s="361" t="s">
        <v>1441</v>
      </c>
      <c r="E501" s="361" t="s">
        <v>1442</v>
      </c>
      <c r="F501" s="364">
        <v>9</v>
      </c>
      <c r="G501" s="364">
        <v>963</v>
      </c>
      <c r="H501" s="364">
        <v>1</v>
      </c>
      <c r="I501" s="364">
        <v>107</v>
      </c>
      <c r="J501" s="364">
        <v>4</v>
      </c>
      <c r="K501" s="364">
        <v>428</v>
      </c>
      <c r="L501" s="364">
        <v>0.44444444444444442</v>
      </c>
      <c r="M501" s="364">
        <v>107</v>
      </c>
      <c r="N501" s="364">
        <v>14</v>
      </c>
      <c r="O501" s="364">
        <v>1512</v>
      </c>
      <c r="P501" s="408">
        <v>1.5700934579439252</v>
      </c>
      <c r="Q501" s="365">
        <v>108</v>
      </c>
    </row>
    <row r="502" spans="1:17" ht="14.4" customHeight="1" x14ac:dyDescent="0.3">
      <c r="A502" s="360" t="s">
        <v>1544</v>
      </c>
      <c r="B502" s="361" t="s">
        <v>1421</v>
      </c>
      <c r="C502" s="361" t="s">
        <v>1406</v>
      </c>
      <c r="D502" s="361" t="s">
        <v>1443</v>
      </c>
      <c r="E502" s="361" t="s">
        <v>1444</v>
      </c>
      <c r="F502" s="364">
        <v>6</v>
      </c>
      <c r="G502" s="364">
        <v>552</v>
      </c>
      <c r="H502" s="364">
        <v>1</v>
      </c>
      <c r="I502" s="364">
        <v>92</v>
      </c>
      <c r="J502" s="364">
        <v>3</v>
      </c>
      <c r="K502" s="364">
        <v>276</v>
      </c>
      <c r="L502" s="364">
        <v>0.5</v>
      </c>
      <c r="M502" s="364">
        <v>92</v>
      </c>
      <c r="N502" s="364">
        <v>3</v>
      </c>
      <c r="O502" s="364">
        <v>279</v>
      </c>
      <c r="P502" s="408">
        <v>0.50543478260869568</v>
      </c>
      <c r="Q502" s="365">
        <v>93</v>
      </c>
    </row>
    <row r="503" spans="1:17" ht="14.4" customHeight="1" x14ac:dyDescent="0.3">
      <c r="A503" s="360" t="s">
        <v>1544</v>
      </c>
      <c r="B503" s="361" t="s">
        <v>1421</v>
      </c>
      <c r="C503" s="361" t="s">
        <v>1406</v>
      </c>
      <c r="D503" s="361" t="s">
        <v>1447</v>
      </c>
      <c r="E503" s="361" t="s">
        <v>1448</v>
      </c>
      <c r="F503" s="364">
        <v>161</v>
      </c>
      <c r="G503" s="364">
        <v>48461</v>
      </c>
      <c r="H503" s="364">
        <v>1</v>
      </c>
      <c r="I503" s="364">
        <v>301</v>
      </c>
      <c r="J503" s="364">
        <v>129</v>
      </c>
      <c r="K503" s="364">
        <v>38958</v>
      </c>
      <c r="L503" s="364">
        <v>0.80390417036379769</v>
      </c>
      <c r="M503" s="364">
        <v>302</v>
      </c>
      <c r="N503" s="364">
        <v>131</v>
      </c>
      <c r="O503" s="364">
        <v>39693</v>
      </c>
      <c r="P503" s="408">
        <v>0.81907100555085532</v>
      </c>
      <c r="Q503" s="365">
        <v>303</v>
      </c>
    </row>
    <row r="504" spans="1:17" ht="14.4" customHeight="1" x14ac:dyDescent="0.3">
      <c r="A504" s="360" t="s">
        <v>1544</v>
      </c>
      <c r="B504" s="361" t="s">
        <v>1421</v>
      </c>
      <c r="C504" s="361" t="s">
        <v>1406</v>
      </c>
      <c r="D504" s="361" t="s">
        <v>1449</v>
      </c>
      <c r="E504" s="361" t="s">
        <v>1450</v>
      </c>
      <c r="F504" s="364">
        <v>489</v>
      </c>
      <c r="G504" s="364">
        <v>65037</v>
      </c>
      <c r="H504" s="364">
        <v>1</v>
      </c>
      <c r="I504" s="364">
        <v>133</v>
      </c>
      <c r="J504" s="364">
        <v>608</v>
      </c>
      <c r="K504" s="364">
        <v>80864</v>
      </c>
      <c r="L504" s="364">
        <v>1.2433537832310839</v>
      </c>
      <c r="M504" s="364">
        <v>133</v>
      </c>
      <c r="N504" s="364">
        <v>513</v>
      </c>
      <c r="O504" s="364">
        <v>68742</v>
      </c>
      <c r="P504" s="408">
        <v>1.0569675723049956</v>
      </c>
      <c r="Q504" s="365">
        <v>134</v>
      </c>
    </row>
    <row r="505" spans="1:17" ht="14.4" customHeight="1" x14ac:dyDescent="0.3">
      <c r="A505" s="360" t="s">
        <v>1544</v>
      </c>
      <c r="B505" s="361" t="s">
        <v>1421</v>
      </c>
      <c r="C505" s="361" t="s">
        <v>1406</v>
      </c>
      <c r="D505" s="361" t="s">
        <v>1451</v>
      </c>
      <c r="E505" s="361" t="s">
        <v>1450</v>
      </c>
      <c r="F505" s="364">
        <v>1</v>
      </c>
      <c r="G505" s="364">
        <v>174</v>
      </c>
      <c r="H505" s="364">
        <v>1</v>
      </c>
      <c r="I505" s="364">
        <v>174</v>
      </c>
      <c r="J505" s="364"/>
      <c r="K505" s="364"/>
      <c r="L505" s="364"/>
      <c r="M505" s="364"/>
      <c r="N505" s="364">
        <v>1</v>
      </c>
      <c r="O505" s="364">
        <v>175</v>
      </c>
      <c r="P505" s="408">
        <v>1.0057471264367817</v>
      </c>
      <c r="Q505" s="365">
        <v>175</v>
      </c>
    </row>
    <row r="506" spans="1:17" ht="14.4" customHeight="1" x14ac:dyDescent="0.3">
      <c r="A506" s="360" t="s">
        <v>1544</v>
      </c>
      <c r="B506" s="361" t="s">
        <v>1421</v>
      </c>
      <c r="C506" s="361" t="s">
        <v>1406</v>
      </c>
      <c r="D506" s="361" t="s">
        <v>1452</v>
      </c>
      <c r="E506" s="361" t="s">
        <v>1453</v>
      </c>
      <c r="F506" s="364">
        <v>161</v>
      </c>
      <c r="G506" s="364">
        <v>22540</v>
      </c>
      <c r="H506" s="364">
        <v>1</v>
      </c>
      <c r="I506" s="364">
        <v>140</v>
      </c>
      <c r="J506" s="364">
        <v>129</v>
      </c>
      <c r="K506" s="364">
        <v>18060</v>
      </c>
      <c r="L506" s="364">
        <v>0.80124223602484468</v>
      </c>
      <c r="M506" s="364">
        <v>140</v>
      </c>
      <c r="N506" s="364">
        <v>131</v>
      </c>
      <c r="O506" s="364">
        <v>18471</v>
      </c>
      <c r="P506" s="408">
        <v>0.81947648624667258</v>
      </c>
      <c r="Q506" s="365">
        <v>141</v>
      </c>
    </row>
    <row r="507" spans="1:17" ht="14.4" customHeight="1" x14ac:dyDescent="0.3">
      <c r="A507" s="360" t="s">
        <v>1544</v>
      </c>
      <c r="B507" s="361" t="s">
        <v>1421</v>
      </c>
      <c r="C507" s="361" t="s">
        <v>1406</v>
      </c>
      <c r="D507" s="361" t="s">
        <v>1454</v>
      </c>
      <c r="E507" s="361" t="s">
        <v>1453</v>
      </c>
      <c r="F507" s="364">
        <v>489</v>
      </c>
      <c r="G507" s="364">
        <v>38142</v>
      </c>
      <c r="H507" s="364">
        <v>1</v>
      </c>
      <c r="I507" s="364">
        <v>78</v>
      </c>
      <c r="J507" s="364">
        <v>608</v>
      </c>
      <c r="K507" s="364">
        <v>47424</v>
      </c>
      <c r="L507" s="364">
        <v>1.2433537832310839</v>
      </c>
      <c r="M507" s="364">
        <v>78</v>
      </c>
      <c r="N507" s="364">
        <v>513</v>
      </c>
      <c r="O507" s="364">
        <v>40014</v>
      </c>
      <c r="P507" s="408">
        <v>1.0490797546012269</v>
      </c>
      <c r="Q507" s="365">
        <v>78</v>
      </c>
    </row>
    <row r="508" spans="1:17" ht="14.4" customHeight="1" x14ac:dyDescent="0.3">
      <c r="A508" s="360" t="s">
        <v>1544</v>
      </c>
      <c r="B508" s="361" t="s">
        <v>1421</v>
      </c>
      <c r="C508" s="361" t="s">
        <v>1406</v>
      </c>
      <c r="D508" s="361" t="s">
        <v>1455</v>
      </c>
      <c r="E508" s="361" t="s">
        <v>1456</v>
      </c>
      <c r="F508" s="364"/>
      <c r="G508" s="364"/>
      <c r="H508" s="364"/>
      <c r="I508" s="364"/>
      <c r="J508" s="364">
        <v>1</v>
      </c>
      <c r="K508" s="364">
        <v>290</v>
      </c>
      <c r="L508" s="364"/>
      <c r="M508" s="364">
        <v>290</v>
      </c>
      <c r="N508" s="364"/>
      <c r="O508" s="364"/>
      <c r="P508" s="408"/>
      <c r="Q508" s="365"/>
    </row>
    <row r="509" spans="1:17" ht="14.4" customHeight="1" x14ac:dyDescent="0.3">
      <c r="A509" s="360" t="s">
        <v>1544</v>
      </c>
      <c r="B509" s="361" t="s">
        <v>1421</v>
      </c>
      <c r="C509" s="361" t="s">
        <v>1406</v>
      </c>
      <c r="D509" s="361" t="s">
        <v>1457</v>
      </c>
      <c r="E509" s="361" t="s">
        <v>1458</v>
      </c>
      <c r="F509" s="364">
        <v>2</v>
      </c>
      <c r="G509" s="364">
        <v>1214</v>
      </c>
      <c r="H509" s="364">
        <v>1</v>
      </c>
      <c r="I509" s="364">
        <v>607</v>
      </c>
      <c r="J509" s="364">
        <v>1</v>
      </c>
      <c r="K509" s="364">
        <v>609</v>
      </c>
      <c r="L509" s="364">
        <v>0.50164744645799009</v>
      </c>
      <c r="M509" s="364">
        <v>609</v>
      </c>
      <c r="N509" s="364"/>
      <c r="O509" s="364"/>
      <c r="P509" s="408"/>
      <c r="Q509" s="365"/>
    </row>
    <row r="510" spans="1:17" ht="14.4" customHeight="1" x14ac:dyDescent="0.3">
      <c r="A510" s="360" t="s">
        <v>1544</v>
      </c>
      <c r="B510" s="361" t="s">
        <v>1421</v>
      </c>
      <c r="C510" s="361" t="s">
        <v>1406</v>
      </c>
      <c r="D510" s="361" t="s">
        <v>1461</v>
      </c>
      <c r="E510" s="361" t="s">
        <v>1462</v>
      </c>
      <c r="F510" s="364">
        <v>1</v>
      </c>
      <c r="G510" s="364">
        <v>580</v>
      </c>
      <c r="H510" s="364">
        <v>1</v>
      </c>
      <c r="I510" s="364">
        <v>580</v>
      </c>
      <c r="J510" s="364"/>
      <c r="K510" s="364"/>
      <c r="L510" s="364"/>
      <c r="M510" s="364"/>
      <c r="N510" s="364"/>
      <c r="O510" s="364"/>
      <c r="P510" s="408"/>
      <c r="Q510" s="365"/>
    </row>
    <row r="511" spans="1:17" ht="14.4" customHeight="1" x14ac:dyDescent="0.3">
      <c r="A511" s="360" t="s">
        <v>1544</v>
      </c>
      <c r="B511" s="361" t="s">
        <v>1421</v>
      </c>
      <c r="C511" s="361" t="s">
        <v>1406</v>
      </c>
      <c r="D511" s="361" t="s">
        <v>1463</v>
      </c>
      <c r="E511" s="361" t="s">
        <v>1464</v>
      </c>
      <c r="F511" s="364">
        <v>1</v>
      </c>
      <c r="G511" s="364">
        <v>1011</v>
      </c>
      <c r="H511" s="364">
        <v>1</v>
      </c>
      <c r="I511" s="364">
        <v>1011</v>
      </c>
      <c r="J511" s="364"/>
      <c r="K511" s="364"/>
      <c r="L511" s="364"/>
      <c r="M511" s="364"/>
      <c r="N511" s="364"/>
      <c r="O511" s="364"/>
      <c r="P511" s="408"/>
      <c r="Q511" s="365"/>
    </row>
    <row r="512" spans="1:17" ht="14.4" customHeight="1" x14ac:dyDescent="0.3">
      <c r="A512" s="360" t="s">
        <v>1544</v>
      </c>
      <c r="B512" s="361" t="s">
        <v>1421</v>
      </c>
      <c r="C512" s="361" t="s">
        <v>1406</v>
      </c>
      <c r="D512" s="361" t="s">
        <v>1467</v>
      </c>
      <c r="E512" s="361" t="s">
        <v>1468</v>
      </c>
      <c r="F512" s="364">
        <v>8</v>
      </c>
      <c r="G512" s="364">
        <v>9472</v>
      </c>
      <c r="H512" s="364">
        <v>1</v>
      </c>
      <c r="I512" s="364">
        <v>1184</v>
      </c>
      <c r="J512" s="364">
        <v>4</v>
      </c>
      <c r="K512" s="364">
        <v>4744</v>
      </c>
      <c r="L512" s="364">
        <v>0.50084459459459463</v>
      </c>
      <c r="M512" s="364">
        <v>1186</v>
      </c>
      <c r="N512" s="364">
        <v>17</v>
      </c>
      <c r="O512" s="364">
        <v>20213</v>
      </c>
      <c r="P512" s="408">
        <v>2.1339738175675675</v>
      </c>
      <c r="Q512" s="365">
        <v>1189</v>
      </c>
    </row>
    <row r="513" spans="1:17" ht="14.4" customHeight="1" x14ac:dyDescent="0.3">
      <c r="A513" s="360" t="s">
        <v>1544</v>
      </c>
      <c r="B513" s="361" t="s">
        <v>1421</v>
      </c>
      <c r="C513" s="361" t="s">
        <v>1406</v>
      </c>
      <c r="D513" s="361" t="s">
        <v>1469</v>
      </c>
      <c r="E513" s="361" t="s">
        <v>1470</v>
      </c>
      <c r="F513" s="364">
        <v>16</v>
      </c>
      <c r="G513" s="364">
        <v>2528</v>
      </c>
      <c r="H513" s="364">
        <v>1</v>
      </c>
      <c r="I513" s="364">
        <v>158</v>
      </c>
      <c r="J513" s="364">
        <v>6</v>
      </c>
      <c r="K513" s="364">
        <v>948</v>
      </c>
      <c r="L513" s="364">
        <v>0.375</v>
      </c>
      <c r="M513" s="364">
        <v>158</v>
      </c>
      <c r="N513" s="364">
        <v>18</v>
      </c>
      <c r="O513" s="364">
        <v>2862</v>
      </c>
      <c r="P513" s="408">
        <v>1.1321202531645569</v>
      </c>
      <c r="Q513" s="365">
        <v>159</v>
      </c>
    </row>
    <row r="514" spans="1:17" ht="14.4" customHeight="1" x14ac:dyDescent="0.3">
      <c r="A514" s="360" t="s">
        <v>1544</v>
      </c>
      <c r="B514" s="361" t="s">
        <v>1421</v>
      </c>
      <c r="C514" s="361" t="s">
        <v>1406</v>
      </c>
      <c r="D514" s="361" t="s">
        <v>1471</v>
      </c>
      <c r="E514" s="361" t="s">
        <v>1472</v>
      </c>
      <c r="F514" s="364">
        <v>1</v>
      </c>
      <c r="G514" s="364">
        <v>316</v>
      </c>
      <c r="H514" s="364">
        <v>1</v>
      </c>
      <c r="I514" s="364">
        <v>316</v>
      </c>
      <c r="J514" s="364"/>
      <c r="K514" s="364"/>
      <c r="L514" s="364"/>
      <c r="M514" s="364"/>
      <c r="N514" s="364"/>
      <c r="O514" s="364"/>
      <c r="P514" s="408"/>
      <c r="Q514" s="365"/>
    </row>
    <row r="515" spans="1:17" ht="14.4" customHeight="1" x14ac:dyDescent="0.3">
      <c r="A515" s="360" t="s">
        <v>1544</v>
      </c>
      <c r="B515" s="361" t="s">
        <v>1421</v>
      </c>
      <c r="C515" s="361" t="s">
        <v>1406</v>
      </c>
      <c r="D515" s="361" t="s">
        <v>1475</v>
      </c>
      <c r="E515" s="361" t="s">
        <v>1476</v>
      </c>
      <c r="F515" s="364">
        <v>3</v>
      </c>
      <c r="G515" s="364">
        <v>1146</v>
      </c>
      <c r="H515" s="364">
        <v>1</v>
      </c>
      <c r="I515" s="364">
        <v>382</v>
      </c>
      <c r="J515" s="364">
        <v>4</v>
      </c>
      <c r="K515" s="364">
        <v>1528</v>
      </c>
      <c r="L515" s="364">
        <v>1.3333333333333333</v>
      </c>
      <c r="M515" s="364">
        <v>382</v>
      </c>
      <c r="N515" s="364">
        <v>13</v>
      </c>
      <c r="O515" s="364">
        <v>4966</v>
      </c>
      <c r="P515" s="408">
        <v>4.333333333333333</v>
      </c>
      <c r="Q515" s="365">
        <v>382</v>
      </c>
    </row>
    <row r="516" spans="1:17" ht="14.4" customHeight="1" x14ac:dyDescent="0.3">
      <c r="A516" s="360" t="s">
        <v>1544</v>
      </c>
      <c r="B516" s="361" t="s">
        <v>1421</v>
      </c>
      <c r="C516" s="361" t="s">
        <v>1406</v>
      </c>
      <c r="D516" s="361" t="s">
        <v>1477</v>
      </c>
      <c r="E516" s="361" t="s">
        <v>1478</v>
      </c>
      <c r="F516" s="364">
        <v>3</v>
      </c>
      <c r="G516" s="364">
        <v>1458</v>
      </c>
      <c r="H516" s="364">
        <v>1</v>
      </c>
      <c r="I516" s="364">
        <v>486</v>
      </c>
      <c r="J516" s="364">
        <v>5</v>
      </c>
      <c r="K516" s="364">
        <v>2430</v>
      </c>
      <c r="L516" s="364">
        <v>1.6666666666666667</v>
      </c>
      <c r="M516" s="364">
        <v>486</v>
      </c>
      <c r="N516" s="364">
        <v>20</v>
      </c>
      <c r="O516" s="364">
        <v>9720</v>
      </c>
      <c r="P516" s="408">
        <v>6.666666666666667</v>
      </c>
      <c r="Q516" s="365">
        <v>486</v>
      </c>
    </row>
    <row r="517" spans="1:17" ht="14.4" customHeight="1" x14ac:dyDescent="0.3">
      <c r="A517" s="360" t="s">
        <v>1544</v>
      </c>
      <c r="B517" s="361" t="s">
        <v>1421</v>
      </c>
      <c r="C517" s="361" t="s">
        <v>1406</v>
      </c>
      <c r="D517" s="361" t="s">
        <v>1483</v>
      </c>
      <c r="E517" s="361" t="s">
        <v>1484</v>
      </c>
      <c r="F517" s="364">
        <v>689</v>
      </c>
      <c r="G517" s="364">
        <v>11024</v>
      </c>
      <c r="H517" s="364">
        <v>1</v>
      </c>
      <c r="I517" s="364">
        <v>16</v>
      </c>
      <c r="J517" s="364">
        <v>776</v>
      </c>
      <c r="K517" s="364">
        <v>12416</v>
      </c>
      <c r="L517" s="364">
        <v>1.1262699564586358</v>
      </c>
      <c r="M517" s="364">
        <v>16</v>
      </c>
      <c r="N517" s="364">
        <v>681</v>
      </c>
      <c r="O517" s="364">
        <v>10896</v>
      </c>
      <c r="P517" s="408">
        <v>0.98838896952104505</v>
      </c>
      <c r="Q517" s="365">
        <v>16</v>
      </c>
    </row>
    <row r="518" spans="1:17" ht="14.4" customHeight="1" x14ac:dyDescent="0.3">
      <c r="A518" s="360" t="s">
        <v>1545</v>
      </c>
      <c r="B518" s="361" t="s">
        <v>1421</v>
      </c>
      <c r="C518" s="361" t="s">
        <v>1406</v>
      </c>
      <c r="D518" s="361" t="s">
        <v>1427</v>
      </c>
      <c r="E518" s="361" t="s">
        <v>1428</v>
      </c>
      <c r="F518" s="364">
        <v>60</v>
      </c>
      <c r="G518" s="364">
        <v>15540</v>
      </c>
      <c r="H518" s="364">
        <v>1</v>
      </c>
      <c r="I518" s="364">
        <v>259</v>
      </c>
      <c r="J518" s="364">
        <v>85</v>
      </c>
      <c r="K518" s="364">
        <v>22185</v>
      </c>
      <c r="L518" s="364">
        <v>1.4276061776061777</v>
      </c>
      <c r="M518" s="364">
        <v>261</v>
      </c>
      <c r="N518" s="364">
        <v>151</v>
      </c>
      <c r="O518" s="364">
        <v>39562</v>
      </c>
      <c r="P518" s="408">
        <v>2.5458172458172457</v>
      </c>
      <c r="Q518" s="365">
        <v>262</v>
      </c>
    </row>
    <row r="519" spans="1:17" ht="14.4" customHeight="1" x14ac:dyDescent="0.3">
      <c r="A519" s="360" t="s">
        <v>1545</v>
      </c>
      <c r="B519" s="361" t="s">
        <v>1421</v>
      </c>
      <c r="C519" s="361" t="s">
        <v>1406</v>
      </c>
      <c r="D519" s="361" t="s">
        <v>1429</v>
      </c>
      <c r="E519" s="361" t="s">
        <v>1430</v>
      </c>
      <c r="F519" s="364">
        <v>36</v>
      </c>
      <c r="G519" s="364">
        <v>5724</v>
      </c>
      <c r="H519" s="364">
        <v>1</v>
      </c>
      <c r="I519" s="364">
        <v>159</v>
      </c>
      <c r="J519" s="364">
        <v>36</v>
      </c>
      <c r="K519" s="364">
        <v>5724</v>
      </c>
      <c r="L519" s="364">
        <v>1</v>
      </c>
      <c r="M519" s="364">
        <v>159</v>
      </c>
      <c r="N519" s="364">
        <v>27</v>
      </c>
      <c r="O519" s="364">
        <v>4320</v>
      </c>
      <c r="P519" s="408">
        <v>0.75471698113207553</v>
      </c>
      <c r="Q519" s="365">
        <v>160</v>
      </c>
    </row>
    <row r="520" spans="1:17" ht="14.4" customHeight="1" x14ac:dyDescent="0.3">
      <c r="A520" s="360" t="s">
        <v>1545</v>
      </c>
      <c r="B520" s="361" t="s">
        <v>1421</v>
      </c>
      <c r="C520" s="361" t="s">
        <v>1406</v>
      </c>
      <c r="D520" s="361" t="s">
        <v>1433</v>
      </c>
      <c r="E520" s="361" t="s">
        <v>1434</v>
      </c>
      <c r="F520" s="364">
        <v>379</v>
      </c>
      <c r="G520" s="364">
        <v>26530</v>
      </c>
      <c r="H520" s="364">
        <v>1</v>
      </c>
      <c r="I520" s="364">
        <v>70</v>
      </c>
      <c r="J520" s="364">
        <v>331</v>
      </c>
      <c r="K520" s="364">
        <v>23170</v>
      </c>
      <c r="L520" s="364">
        <v>0.87335092348284959</v>
      </c>
      <c r="M520" s="364">
        <v>70</v>
      </c>
      <c r="N520" s="364">
        <v>423</v>
      </c>
      <c r="O520" s="364">
        <v>29610</v>
      </c>
      <c r="P520" s="408">
        <v>1.1160949868073879</v>
      </c>
      <c r="Q520" s="365">
        <v>70</v>
      </c>
    </row>
    <row r="521" spans="1:17" ht="14.4" customHeight="1" x14ac:dyDescent="0.3">
      <c r="A521" s="360" t="s">
        <v>1545</v>
      </c>
      <c r="B521" s="361" t="s">
        <v>1421</v>
      </c>
      <c r="C521" s="361" t="s">
        <v>1406</v>
      </c>
      <c r="D521" s="361" t="s">
        <v>1435</v>
      </c>
      <c r="E521" s="361" t="s">
        <v>1434</v>
      </c>
      <c r="F521" s="364">
        <v>549</v>
      </c>
      <c r="G521" s="364">
        <v>110898</v>
      </c>
      <c r="H521" s="364">
        <v>1</v>
      </c>
      <c r="I521" s="364">
        <v>202</v>
      </c>
      <c r="J521" s="364">
        <v>698</v>
      </c>
      <c r="K521" s="364">
        <v>140996</v>
      </c>
      <c r="L521" s="364">
        <v>1.2714025500910746</v>
      </c>
      <c r="M521" s="364">
        <v>202</v>
      </c>
      <c r="N521" s="364">
        <v>918</v>
      </c>
      <c r="O521" s="364">
        <v>186354</v>
      </c>
      <c r="P521" s="408">
        <v>1.6804090245090082</v>
      </c>
      <c r="Q521" s="365">
        <v>203</v>
      </c>
    </row>
    <row r="522" spans="1:17" ht="14.4" customHeight="1" x14ac:dyDescent="0.3">
      <c r="A522" s="360" t="s">
        <v>1545</v>
      </c>
      <c r="B522" s="361" t="s">
        <v>1421</v>
      </c>
      <c r="C522" s="361" t="s">
        <v>1406</v>
      </c>
      <c r="D522" s="361" t="s">
        <v>1437</v>
      </c>
      <c r="E522" s="361" t="s">
        <v>1438</v>
      </c>
      <c r="F522" s="364">
        <v>250</v>
      </c>
      <c r="G522" s="364">
        <v>72750</v>
      </c>
      <c r="H522" s="364">
        <v>1</v>
      </c>
      <c r="I522" s="364">
        <v>291</v>
      </c>
      <c r="J522" s="364">
        <v>258</v>
      </c>
      <c r="K522" s="364">
        <v>75078</v>
      </c>
      <c r="L522" s="364">
        <v>1.032</v>
      </c>
      <c r="M522" s="364">
        <v>291</v>
      </c>
      <c r="N522" s="364">
        <v>323</v>
      </c>
      <c r="O522" s="364">
        <v>94316</v>
      </c>
      <c r="P522" s="408">
        <v>1.2964398625429554</v>
      </c>
      <c r="Q522" s="365">
        <v>292</v>
      </c>
    </row>
    <row r="523" spans="1:17" ht="14.4" customHeight="1" x14ac:dyDescent="0.3">
      <c r="A523" s="360" t="s">
        <v>1545</v>
      </c>
      <c r="B523" s="361" t="s">
        <v>1421</v>
      </c>
      <c r="C523" s="361" t="s">
        <v>1406</v>
      </c>
      <c r="D523" s="361" t="s">
        <v>1439</v>
      </c>
      <c r="E523" s="361" t="s">
        <v>1440</v>
      </c>
      <c r="F523" s="364">
        <v>7</v>
      </c>
      <c r="G523" s="364">
        <v>1491</v>
      </c>
      <c r="H523" s="364">
        <v>1</v>
      </c>
      <c r="I523" s="364">
        <v>213</v>
      </c>
      <c r="J523" s="364">
        <v>11</v>
      </c>
      <c r="K523" s="364">
        <v>2365</v>
      </c>
      <c r="L523" s="364">
        <v>1.5861837692823608</v>
      </c>
      <c r="M523" s="364">
        <v>215</v>
      </c>
      <c r="N523" s="364">
        <v>3</v>
      </c>
      <c r="O523" s="364">
        <v>648</v>
      </c>
      <c r="P523" s="408">
        <v>0.43460764587525152</v>
      </c>
      <c r="Q523" s="365">
        <v>216</v>
      </c>
    </row>
    <row r="524" spans="1:17" ht="14.4" customHeight="1" x14ac:dyDescent="0.3">
      <c r="A524" s="360" t="s">
        <v>1545</v>
      </c>
      <c r="B524" s="361" t="s">
        <v>1421</v>
      </c>
      <c r="C524" s="361" t="s">
        <v>1406</v>
      </c>
      <c r="D524" s="361" t="s">
        <v>1441</v>
      </c>
      <c r="E524" s="361" t="s">
        <v>1442</v>
      </c>
      <c r="F524" s="364">
        <v>14</v>
      </c>
      <c r="G524" s="364">
        <v>1498</v>
      </c>
      <c r="H524" s="364">
        <v>1</v>
      </c>
      <c r="I524" s="364">
        <v>107</v>
      </c>
      <c r="J524" s="364">
        <v>7</v>
      </c>
      <c r="K524" s="364">
        <v>749</v>
      </c>
      <c r="L524" s="364">
        <v>0.5</v>
      </c>
      <c r="M524" s="364">
        <v>107</v>
      </c>
      <c r="N524" s="364">
        <v>9</v>
      </c>
      <c r="O524" s="364">
        <v>972</v>
      </c>
      <c r="P524" s="408">
        <v>0.64886515353805074</v>
      </c>
      <c r="Q524" s="365">
        <v>108</v>
      </c>
    </row>
    <row r="525" spans="1:17" ht="14.4" customHeight="1" x14ac:dyDescent="0.3">
      <c r="A525" s="360" t="s">
        <v>1545</v>
      </c>
      <c r="B525" s="361" t="s">
        <v>1421</v>
      </c>
      <c r="C525" s="361" t="s">
        <v>1406</v>
      </c>
      <c r="D525" s="361" t="s">
        <v>1443</v>
      </c>
      <c r="E525" s="361" t="s">
        <v>1444</v>
      </c>
      <c r="F525" s="364">
        <v>9</v>
      </c>
      <c r="G525" s="364">
        <v>828</v>
      </c>
      <c r="H525" s="364">
        <v>1</v>
      </c>
      <c r="I525" s="364">
        <v>92</v>
      </c>
      <c r="J525" s="364">
        <v>3</v>
      </c>
      <c r="K525" s="364">
        <v>276</v>
      </c>
      <c r="L525" s="364">
        <v>0.33333333333333331</v>
      </c>
      <c r="M525" s="364">
        <v>92</v>
      </c>
      <c r="N525" s="364">
        <v>6</v>
      </c>
      <c r="O525" s="364">
        <v>558</v>
      </c>
      <c r="P525" s="408">
        <v>0.67391304347826086</v>
      </c>
      <c r="Q525" s="365">
        <v>93</v>
      </c>
    </row>
    <row r="526" spans="1:17" ht="14.4" customHeight="1" x14ac:dyDescent="0.3">
      <c r="A526" s="360" t="s">
        <v>1545</v>
      </c>
      <c r="B526" s="361" t="s">
        <v>1421</v>
      </c>
      <c r="C526" s="361" t="s">
        <v>1406</v>
      </c>
      <c r="D526" s="361" t="s">
        <v>1445</v>
      </c>
      <c r="E526" s="361" t="s">
        <v>1446</v>
      </c>
      <c r="F526" s="364">
        <v>2</v>
      </c>
      <c r="G526" s="364">
        <v>434</v>
      </c>
      <c r="H526" s="364">
        <v>1</v>
      </c>
      <c r="I526" s="364">
        <v>217</v>
      </c>
      <c r="J526" s="364">
        <v>4</v>
      </c>
      <c r="K526" s="364">
        <v>876</v>
      </c>
      <c r="L526" s="364">
        <v>2.0184331797235022</v>
      </c>
      <c r="M526" s="364">
        <v>219</v>
      </c>
      <c r="N526" s="364"/>
      <c r="O526" s="364"/>
      <c r="P526" s="408"/>
      <c r="Q526" s="365"/>
    </row>
    <row r="527" spans="1:17" ht="14.4" customHeight="1" x14ac:dyDescent="0.3">
      <c r="A527" s="360" t="s">
        <v>1545</v>
      </c>
      <c r="B527" s="361" t="s">
        <v>1421</v>
      </c>
      <c r="C527" s="361" t="s">
        <v>1406</v>
      </c>
      <c r="D527" s="361" t="s">
        <v>1447</v>
      </c>
      <c r="E527" s="361" t="s">
        <v>1448</v>
      </c>
      <c r="F527" s="364">
        <v>121</v>
      </c>
      <c r="G527" s="364">
        <v>36421</v>
      </c>
      <c r="H527" s="364">
        <v>1</v>
      </c>
      <c r="I527" s="364">
        <v>301</v>
      </c>
      <c r="J527" s="364">
        <v>144</v>
      </c>
      <c r="K527" s="364">
        <v>43488</v>
      </c>
      <c r="L527" s="364">
        <v>1.1940364075670629</v>
      </c>
      <c r="M527" s="364">
        <v>302</v>
      </c>
      <c r="N527" s="364">
        <v>191</v>
      </c>
      <c r="O527" s="364">
        <v>57873</v>
      </c>
      <c r="P527" s="408">
        <v>1.5890008511572993</v>
      </c>
      <c r="Q527" s="365">
        <v>303</v>
      </c>
    </row>
    <row r="528" spans="1:17" ht="14.4" customHeight="1" x14ac:dyDescent="0.3">
      <c r="A528" s="360" t="s">
        <v>1545</v>
      </c>
      <c r="B528" s="361" t="s">
        <v>1421</v>
      </c>
      <c r="C528" s="361" t="s">
        <v>1406</v>
      </c>
      <c r="D528" s="361" t="s">
        <v>1449</v>
      </c>
      <c r="E528" s="361" t="s">
        <v>1450</v>
      </c>
      <c r="F528" s="364">
        <v>132</v>
      </c>
      <c r="G528" s="364">
        <v>17556</v>
      </c>
      <c r="H528" s="364">
        <v>1</v>
      </c>
      <c r="I528" s="364">
        <v>133</v>
      </c>
      <c r="J528" s="364">
        <v>122</v>
      </c>
      <c r="K528" s="364">
        <v>16226</v>
      </c>
      <c r="L528" s="364">
        <v>0.9242424242424242</v>
      </c>
      <c r="M528" s="364">
        <v>133</v>
      </c>
      <c r="N528" s="364">
        <v>148</v>
      </c>
      <c r="O528" s="364">
        <v>19832</v>
      </c>
      <c r="P528" s="408">
        <v>1.1296422875370244</v>
      </c>
      <c r="Q528" s="365">
        <v>134</v>
      </c>
    </row>
    <row r="529" spans="1:17" ht="14.4" customHeight="1" x14ac:dyDescent="0.3">
      <c r="A529" s="360" t="s">
        <v>1545</v>
      </c>
      <c r="B529" s="361" t="s">
        <v>1421</v>
      </c>
      <c r="C529" s="361" t="s">
        <v>1406</v>
      </c>
      <c r="D529" s="361" t="s">
        <v>1451</v>
      </c>
      <c r="E529" s="361" t="s">
        <v>1450</v>
      </c>
      <c r="F529" s="364">
        <v>2</v>
      </c>
      <c r="G529" s="364">
        <v>348</v>
      </c>
      <c r="H529" s="364">
        <v>1</v>
      </c>
      <c r="I529" s="364">
        <v>174</v>
      </c>
      <c r="J529" s="364">
        <v>1</v>
      </c>
      <c r="K529" s="364">
        <v>174</v>
      </c>
      <c r="L529" s="364">
        <v>0.5</v>
      </c>
      <c r="M529" s="364">
        <v>174</v>
      </c>
      <c r="N529" s="364">
        <v>1</v>
      </c>
      <c r="O529" s="364">
        <v>175</v>
      </c>
      <c r="P529" s="408">
        <v>0.50287356321839083</v>
      </c>
      <c r="Q529" s="365">
        <v>175</v>
      </c>
    </row>
    <row r="530" spans="1:17" ht="14.4" customHeight="1" x14ac:dyDescent="0.3">
      <c r="A530" s="360" t="s">
        <v>1545</v>
      </c>
      <c r="B530" s="361" t="s">
        <v>1421</v>
      </c>
      <c r="C530" s="361" t="s">
        <v>1406</v>
      </c>
      <c r="D530" s="361" t="s">
        <v>1452</v>
      </c>
      <c r="E530" s="361" t="s">
        <v>1453</v>
      </c>
      <c r="F530" s="364">
        <v>122</v>
      </c>
      <c r="G530" s="364">
        <v>17080</v>
      </c>
      <c r="H530" s="364">
        <v>1</v>
      </c>
      <c r="I530" s="364">
        <v>140</v>
      </c>
      <c r="J530" s="364">
        <v>144</v>
      </c>
      <c r="K530" s="364">
        <v>20160</v>
      </c>
      <c r="L530" s="364">
        <v>1.180327868852459</v>
      </c>
      <c r="M530" s="364">
        <v>140</v>
      </c>
      <c r="N530" s="364">
        <v>191</v>
      </c>
      <c r="O530" s="364">
        <v>26931</v>
      </c>
      <c r="P530" s="408">
        <v>1.5767564402810303</v>
      </c>
      <c r="Q530" s="365">
        <v>141</v>
      </c>
    </row>
    <row r="531" spans="1:17" ht="14.4" customHeight="1" x14ac:dyDescent="0.3">
      <c r="A531" s="360" t="s">
        <v>1545</v>
      </c>
      <c r="B531" s="361" t="s">
        <v>1421</v>
      </c>
      <c r="C531" s="361" t="s">
        <v>1406</v>
      </c>
      <c r="D531" s="361" t="s">
        <v>1454</v>
      </c>
      <c r="E531" s="361" t="s">
        <v>1453</v>
      </c>
      <c r="F531" s="364">
        <v>131</v>
      </c>
      <c r="G531" s="364">
        <v>10218</v>
      </c>
      <c r="H531" s="364">
        <v>1</v>
      </c>
      <c r="I531" s="364">
        <v>78</v>
      </c>
      <c r="J531" s="364">
        <v>122</v>
      </c>
      <c r="K531" s="364">
        <v>9516</v>
      </c>
      <c r="L531" s="364">
        <v>0.93129770992366412</v>
      </c>
      <c r="M531" s="364">
        <v>78</v>
      </c>
      <c r="N531" s="364">
        <v>149</v>
      </c>
      <c r="O531" s="364">
        <v>11622</v>
      </c>
      <c r="P531" s="408">
        <v>1.1374045801526718</v>
      </c>
      <c r="Q531" s="365">
        <v>78</v>
      </c>
    </row>
    <row r="532" spans="1:17" ht="14.4" customHeight="1" x14ac:dyDescent="0.3">
      <c r="A532" s="360" t="s">
        <v>1545</v>
      </c>
      <c r="B532" s="361" t="s">
        <v>1421</v>
      </c>
      <c r="C532" s="361" t="s">
        <v>1406</v>
      </c>
      <c r="D532" s="361" t="s">
        <v>1463</v>
      </c>
      <c r="E532" s="361" t="s">
        <v>1464</v>
      </c>
      <c r="F532" s="364">
        <v>1</v>
      </c>
      <c r="G532" s="364">
        <v>1011</v>
      </c>
      <c r="H532" s="364">
        <v>1</v>
      </c>
      <c r="I532" s="364">
        <v>1011</v>
      </c>
      <c r="J532" s="364">
        <v>1</v>
      </c>
      <c r="K532" s="364">
        <v>1015</v>
      </c>
      <c r="L532" s="364">
        <v>1.0039564787339268</v>
      </c>
      <c r="M532" s="364">
        <v>1015</v>
      </c>
      <c r="N532" s="364">
        <v>1</v>
      </c>
      <c r="O532" s="364">
        <v>1020</v>
      </c>
      <c r="P532" s="408">
        <v>1.0089020771513353</v>
      </c>
      <c r="Q532" s="365">
        <v>1020</v>
      </c>
    </row>
    <row r="533" spans="1:17" ht="14.4" customHeight="1" x14ac:dyDescent="0.3">
      <c r="A533" s="360" t="s">
        <v>1545</v>
      </c>
      <c r="B533" s="361" t="s">
        <v>1421</v>
      </c>
      <c r="C533" s="361" t="s">
        <v>1406</v>
      </c>
      <c r="D533" s="361" t="s">
        <v>1467</v>
      </c>
      <c r="E533" s="361" t="s">
        <v>1468</v>
      </c>
      <c r="F533" s="364">
        <v>9</v>
      </c>
      <c r="G533" s="364">
        <v>10656</v>
      </c>
      <c r="H533" s="364">
        <v>1</v>
      </c>
      <c r="I533" s="364">
        <v>1184</v>
      </c>
      <c r="J533" s="364">
        <v>2</v>
      </c>
      <c r="K533" s="364">
        <v>2372</v>
      </c>
      <c r="L533" s="364">
        <v>0.22259759759759759</v>
      </c>
      <c r="M533" s="364">
        <v>1186</v>
      </c>
      <c r="N533" s="364">
        <v>9</v>
      </c>
      <c r="O533" s="364">
        <v>10701</v>
      </c>
      <c r="P533" s="408">
        <v>1.004222972972973</v>
      </c>
      <c r="Q533" s="365">
        <v>1189</v>
      </c>
    </row>
    <row r="534" spans="1:17" ht="14.4" customHeight="1" x14ac:dyDescent="0.3">
      <c r="A534" s="360" t="s">
        <v>1545</v>
      </c>
      <c r="B534" s="361" t="s">
        <v>1421</v>
      </c>
      <c r="C534" s="361" t="s">
        <v>1406</v>
      </c>
      <c r="D534" s="361" t="s">
        <v>1469</v>
      </c>
      <c r="E534" s="361" t="s">
        <v>1470</v>
      </c>
      <c r="F534" s="364">
        <v>10</v>
      </c>
      <c r="G534" s="364">
        <v>1580</v>
      </c>
      <c r="H534" s="364">
        <v>1</v>
      </c>
      <c r="I534" s="364">
        <v>158</v>
      </c>
      <c r="J534" s="364">
        <v>14</v>
      </c>
      <c r="K534" s="364">
        <v>2212</v>
      </c>
      <c r="L534" s="364">
        <v>1.4</v>
      </c>
      <c r="M534" s="364">
        <v>158</v>
      </c>
      <c r="N534" s="364">
        <v>11</v>
      </c>
      <c r="O534" s="364">
        <v>1749</v>
      </c>
      <c r="P534" s="408">
        <v>1.1069620253164556</v>
      </c>
      <c r="Q534" s="365">
        <v>159</v>
      </c>
    </row>
    <row r="535" spans="1:17" ht="14.4" customHeight="1" x14ac:dyDescent="0.3">
      <c r="A535" s="360" t="s">
        <v>1545</v>
      </c>
      <c r="B535" s="361" t="s">
        <v>1421</v>
      </c>
      <c r="C535" s="361" t="s">
        <v>1406</v>
      </c>
      <c r="D535" s="361" t="s">
        <v>1471</v>
      </c>
      <c r="E535" s="361" t="s">
        <v>1472</v>
      </c>
      <c r="F535" s="364">
        <v>4</v>
      </c>
      <c r="G535" s="364">
        <v>1264</v>
      </c>
      <c r="H535" s="364">
        <v>1</v>
      </c>
      <c r="I535" s="364">
        <v>316</v>
      </c>
      <c r="J535" s="364">
        <v>5</v>
      </c>
      <c r="K535" s="364">
        <v>1590</v>
      </c>
      <c r="L535" s="364">
        <v>1.2579113924050633</v>
      </c>
      <c r="M535" s="364">
        <v>318</v>
      </c>
      <c r="N535" s="364">
        <v>1</v>
      </c>
      <c r="O535" s="364">
        <v>319</v>
      </c>
      <c r="P535" s="408">
        <v>0.252373417721519</v>
      </c>
      <c r="Q535" s="365">
        <v>319</v>
      </c>
    </row>
    <row r="536" spans="1:17" ht="14.4" customHeight="1" x14ac:dyDescent="0.3">
      <c r="A536" s="360" t="s">
        <v>1545</v>
      </c>
      <c r="B536" s="361" t="s">
        <v>1421</v>
      </c>
      <c r="C536" s="361" t="s">
        <v>1406</v>
      </c>
      <c r="D536" s="361" t="s">
        <v>1475</v>
      </c>
      <c r="E536" s="361" t="s">
        <v>1476</v>
      </c>
      <c r="F536" s="364">
        <v>1</v>
      </c>
      <c r="G536" s="364">
        <v>382</v>
      </c>
      <c r="H536" s="364">
        <v>1</v>
      </c>
      <c r="I536" s="364">
        <v>382</v>
      </c>
      <c r="J536" s="364">
        <v>3</v>
      </c>
      <c r="K536" s="364">
        <v>1146</v>
      </c>
      <c r="L536" s="364">
        <v>3</v>
      </c>
      <c r="M536" s="364">
        <v>382</v>
      </c>
      <c r="N536" s="364"/>
      <c r="O536" s="364"/>
      <c r="P536" s="408"/>
      <c r="Q536" s="365"/>
    </row>
    <row r="537" spans="1:17" ht="14.4" customHeight="1" x14ac:dyDescent="0.3">
      <c r="A537" s="360" t="s">
        <v>1545</v>
      </c>
      <c r="B537" s="361" t="s">
        <v>1421</v>
      </c>
      <c r="C537" s="361" t="s">
        <v>1406</v>
      </c>
      <c r="D537" s="361" t="s">
        <v>1477</v>
      </c>
      <c r="E537" s="361" t="s">
        <v>1478</v>
      </c>
      <c r="F537" s="364"/>
      <c r="G537" s="364"/>
      <c r="H537" s="364"/>
      <c r="I537" s="364"/>
      <c r="J537" s="364">
        <v>1</v>
      </c>
      <c r="K537" s="364">
        <v>486</v>
      </c>
      <c r="L537" s="364"/>
      <c r="M537" s="364">
        <v>486</v>
      </c>
      <c r="N537" s="364"/>
      <c r="O537" s="364"/>
      <c r="P537" s="408"/>
      <c r="Q537" s="365"/>
    </row>
    <row r="538" spans="1:17" ht="14.4" customHeight="1" thickBot="1" x14ac:dyDescent="0.35">
      <c r="A538" s="366" t="s">
        <v>1545</v>
      </c>
      <c r="B538" s="367" t="s">
        <v>1421</v>
      </c>
      <c r="C538" s="367" t="s">
        <v>1406</v>
      </c>
      <c r="D538" s="367" t="s">
        <v>1483</v>
      </c>
      <c r="E538" s="367" t="s">
        <v>1484</v>
      </c>
      <c r="F538" s="370">
        <v>270</v>
      </c>
      <c r="G538" s="370">
        <v>4320</v>
      </c>
      <c r="H538" s="370">
        <v>1</v>
      </c>
      <c r="I538" s="370">
        <v>16</v>
      </c>
      <c r="J538" s="370">
        <v>283</v>
      </c>
      <c r="K538" s="370">
        <v>4528</v>
      </c>
      <c r="L538" s="370">
        <v>1.0481481481481481</v>
      </c>
      <c r="M538" s="370">
        <v>16</v>
      </c>
      <c r="N538" s="370">
        <v>344</v>
      </c>
      <c r="O538" s="370">
        <v>5504</v>
      </c>
      <c r="P538" s="378">
        <v>1.2740740740740741</v>
      </c>
      <c r="Q538" s="371">
        <v>16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36" t="s">
        <v>164</v>
      </c>
      <c r="B1" s="236"/>
      <c r="C1" s="236"/>
      <c r="D1" s="236"/>
      <c r="E1" s="236"/>
      <c r="F1" s="236"/>
      <c r="G1" s="236"/>
    </row>
    <row r="2" spans="1:7" ht="14.4" customHeight="1" thickBot="1" x14ac:dyDescent="0.35">
      <c r="A2" s="313" t="s">
        <v>192</v>
      </c>
      <c r="B2" s="66"/>
      <c r="C2" s="66"/>
      <c r="D2" s="66"/>
      <c r="E2" s="66"/>
      <c r="F2" s="66"/>
      <c r="G2" s="66"/>
    </row>
    <row r="3" spans="1:7" ht="14.4" customHeight="1" x14ac:dyDescent="0.3">
      <c r="A3" s="239"/>
      <c r="B3" s="241" t="s">
        <v>94</v>
      </c>
      <c r="C3" s="242"/>
      <c r="D3" s="243"/>
      <c r="E3" s="10"/>
      <c r="F3" s="48" t="s">
        <v>95</v>
      </c>
      <c r="G3" s="49" t="s">
        <v>96</v>
      </c>
    </row>
    <row r="4" spans="1:7" ht="14.4" customHeight="1" thickBot="1" x14ac:dyDescent="0.35">
      <c r="A4" s="240"/>
      <c r="B4" s="55">
        <v>2011</v>
      </c>
      <c r="C4" s="46">
        <v>2012</v>
      </c>
      <c r="D4" s="47">
        <v>2013</v>
      </c>
      <c r="E4" s="10"/>
      <c r="F4" s="244">
        <v>2013</v>
      </c>
      <c r="G4" s="245"/>
    </row>
    <row r="5" spans="1:7" ht="14.4" customHeight="1" x14ac:dyDescent="0.3">
      <c r="A5" s="211" t="str">
        <f>HYPERLINK("#'Léky Žádanky'!A1","Léky (Kč)")</f>
        <v>Léky (Kč)</v>
      </c>
      <c r="B5" s="33">
        <v>185.88419467380501</v>
      </c>
      <c r="C5" s="34">
        <v>272.09271999999999</v>
      </c>
      <c r="D5" s="35">
        <v>154.86258000000001</v>
      </c>
      <c r="E5" s="11"/>
      <c r="F5" s="12">
        <v>240</v>
      </c>
      <c r="G5" s="13">
        <f>IF(F5&lt;0.00000001,"",D5/F5)</f>
        <v>0.64526075000000005</v>
      </c>
    </row>
    <row r="6" spans="1:7" ht="14.4" customHeight="1" x14ac:dyDescent="0.3">
      <c r="A6" s="211" t="str">
        <f>HYPERLINK("#'Materiál Žádanky'!A1","Materiál - SZM (Kč)")</f>
        <v>Materiál - SZM (Kč)</v>
      </c>
      <c r="B6" s="14">
        <v>29670.350829846699</v>
      </c>
      <c r="C6" s="36">
        <v>33346.139920000001</v>
      </c>
      <c r="D6" s="37">
        <v>33744.925819999997</v>
      </c>
      <c r="E6" s="11"/>
      <c r="F6" s="14">
        <v>33496</v>
      </c>
      <c r="G6" s="15">
        <f>IF(F6&lt;0.00000001,"",D6/F6)</f>
        <v>1.0074315088368759</v>
      </c>
    </row>
    <row r="7" spans="1:7" ht="14.4" customHeight="1" x14ac:dyDescent="0.3">
      <c r="A7" s="211" t="str">
        <f>HYPERLINK("#'Osobní náklady'!A1","Osobní náklady (Kč)")</f>
        <v>Osobní náklady (Kč)</v>
      </c>
      <c r="B7" s="14">
        <v>24766.115720369198</v>
      </c>
      <c r="C7" s="36">
        <v>27307.689340000001</v>
      </c>
      <c r="D7" s="37">
        <v>26157.76051</v>
      </c>
      <c r="E7" s="11"/>
      <c r="F7" s="14">
        <v>24222</v>
      </c>
      <c r="G7" s="15">
        <f>IF(F7&lt;0.00000001,"",D7/F7)</f>
        <v>1.0799174514903807</v>
      </c>
    </row>
    <row r="8" spans="1:7" ht="14.4" customHeight="1" thickBot="1" x14ac:dyDescent="0.35">
      <c r="A8" s="1" t="s">
        <v>97</v>
      </c>
      <c r="B8" s="16">
        <v>50019.750476769303</v>
      </c>
      <c r="C8" s="38">
        <v>-30246.025369999999</v>
      </c>
      <c r="D8" s="39">
        <v>-28072.092680000002</v>
      </c>
      <c r="E8" s="11"/>
      <c r="F8" s="16">
        <v>-26392</v>
      </c>
      <c r="G8" s="17" t="str">
        <f>IF(F8&lt;0.00000001,"",D8/F8)</f>
        <v/>
      </c>
    </row>
    <row r="9" spans="1:7" ht="14.4" customHeight="1" thickBot="1" x14ac:dyDescent="0.35">
      <c r="A9" s="2" t="s">
        <v>98</v>
      </c>
      <c r="B9" s="3">
        <v>104642.101221659</v>
      </c>
      <c r="C9" s="40">
        <v>30679.89661</v>
      </c>
      <c r="D9" s="41">
        <v>31985.45623</v>
      </c>
      <c r="E9" s="11"/>
      <c r="F9" s="3">
        <v>31566</v>
      </c>
      <c r="G9" s="4">
        <f>IF(F9&lt;0.00000001,"",D9/F9)</f>
        <v>1.0132882287904708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13" t="str">
        <f>HYPERLINK("#'ZV Vykáz.-A'!A1","Ambulance (body)")</f>
        <v>Ambulance (body)</v>
      </c>
      <c r="B11" s="12">
        <f>IF(ISERROR(VLOOKUP("Celkem:",'ZV Vykáz.-A'!A:F,2,0)),0,VLOOKUP("Celkem:",'ZV Vykáz.-A'!A:F,2,0)/1000)</f>
        <v>14355.673000000001</v>
      </c>
      <c r="C11" s="34">
        <f>IF(ISERROR(VLOOKUP("Celkem:",'ZV Vykáz.-A'!A:F,4,0)),0,VLOOKUP("Celkem:",'ZV Vykáz.-A'!A:F,4,0)/1000)</f>
        <v>14174.628000000001</v>
      </c>
      <c r="D11" s="35">
        <f>IF(ISERROR(VLOOKUP("Celkem:",'ZV Vykáz.-A'!A:F,6,0)),0,VLOOKUP("Celkem:",'ZV Vykáz.-A'!A:F,6,0)/1000)</f>
        <v>12821.561</v>
      </c>
      <c r="E11" s="11"/>
      <c r="F11" s="12">
        <f>B11*0.98</f>
        <v>14068.55954</v>
      </c>
      <c r="G11" s="13">
        <f>IF(F11=0,"",D11/F11)</f>
        <v>0.9113627421162408</v>
      </c>
    </row>
    <row r="12" spans="1:7" ht="14.4" customHeight="1" thickBot="1" x14ac:dyDescent="0.35">
      <c r="A12" s="21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101</v>
      </c>
      <c r="B13" s="6">
        <f>SUM(B11:B12)</f>
        <v>14355.673000000001</v>
      </c>
      <c r="C13" s="42">
        <f>SUM(C11:C12)</f>
        <v>14174.628000000001</v>
      </c>
      <c r="D13" s="43">
        <f>SUM(D11:D12)</f>
        <v>12821.561</v>
      </c>
      <c r="E13" s="11"/>
      <c r="F13" s="6">
        <f>SUM(F11:F12)</f>
        <v>14068.55954</v>
      </c>
      <c r="G13" s="7">
        <f>IF(F13=0,"",D13/F13)</f>
        <v>0.9113627421162408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20" t="str">
        <f>HYPERLINK("#'HI Graf'!A1","Hospodářský index (Výnosy / Náklady)")</f>
        <v>Hospodářský index (Výnosy / Náklady)</v>
      </c>
      <c r="B15" s="8">
        <f>IF(B9=0,"",B13/B9)</f>
        <v>0.13718830979503152</v>
      </c>
      <c r="C15" s="44">
        <f>IF(C9=0,"",C13/C9)</f>
        <v>0.46201681120984717</v>
      </c>
      <c r="D15" s="45">
        <f>IF(D9=0,"",D13/D9)</f>
        <v>0.4008559674060338</v>
      </c>
      <c r="E15" s="11"/>
      <c r="F15" s="8">
        <f>IF(F9=0,"",F13/F9)</f>
        <v>0.44568711715136539</v>
      </c>
      <c r="G15" s="9">
        <f>IF(OR(F15=0,F15=""),"",D15/F15)</f>
        <v>0.89941116083437089</v>
      </c>
    </row>
    <row r="17" spans="1:1" ht="14.4" customHeight="1" x14ac:dyDescent="0.3">
      <c r="A17" s="21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7" priority="6" operator="greaterThan">
      <formula>1</formula>
    </cfRule>
  </conditionalFormatting>
  <conditionalFormatting sqref="G11:G15">
    <cfRule type="cellIs" dxfId="56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0"/>
    <col min="2" max="13" width="8.88671875" style="110" customWidth="1"/>
    <col min="14" max="16384" width="8.88671875" style="110"/>
  </cols>
  <sheetData>
    <row r="1" spans="1:13" ht="18.600000000000001" customHeight="1" thickBot="1" x14ac:dyDescent="0.4">
      <c r="A1" s="236" t="s">
        <v>128</v>
      </c>
      <c r="B1" s="236"/>
      <c r="C1" s="236"/>
      <c r="D1" s="236"/>
      <c r="E1" s="236"/>
      <c r="F1" s="236"/>
      <c r="G1" s="236"/>
      <c r="H1" s="246"/>
      <c r="I1" s="246"/>
      <c r="J1" s="246"/>
      <c r="K1" s="246"/>
      <c r="L1" s="246"/>
      <c r="M1" s="246"/>
    </row>
    <row r="2" spans="1:13" ht="14.4" customHeight="1" x14ac:dyDescent="0.3">
      <c r="A2" s="313" t="s">
        <v>192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4.4" customHeight="1" x14ac:dyDescent="0.3">
      <c r="A3" s="153"/>
      <c r="B3" s="154" t="s">
        <v>103</v>
      </c>
      <c r="C3" s="155" t="s">
        <v>104</v>
      </c>
      <c r="D3" s="155" t="s">
        <v>105</v>
      </c>
      <c r="E3" s="154" t="s">
        <v>106</v>
      </c>
      <c r="F3" s="155" t="s">
        <v>107</v>
      </c>
      <c r="G3" s="155" t="s">
        <v>108</v>
      </c>
      <c r="H3" s="155" t="s">
        <v>109</v>
      </c>
      <c r="I3" s="155" t="s">
        <v>110</v>
      </c>
      <c r="J3" s="155" t="s">
        <v>111</v>
      </c>
      <c r="K3" s="155" t="s">
        <v>112</v>
      </c>
      <c r="L3" s="155" t="s">
        <v>113</v>
      </c>
      <c r="M3" s="155" t="s">
        <v>114</v>
      </c>
    </row>
    <row r="4" spans="1:13" ht="14.4" customHeight="1" x14ac:dyDescent="0.3">
      <c r="A4" s="153" t="s">
        <v>102</v>
      </c>
      <c r="B4" s="156">
        <f>(B10+B8)/B6</f>
        <v>2.9220787891309392</v>
      </c>
      <c r="C4" s="156">
        <f t="shared" ref="C4:M4" si="0">(C10+C8)/C6</f>
        <v>0.42611454343987382</v>
      </c>
      <c r="D4" s="156">
        <f t="shared" si="0"/>
        <v>0.68592738243212037</v>
      </c>
      <c r="E4" s="156">
        <f t="shared" si="0"/>
        <v>0.61751884412131253</v>
      </c>
      <c r="F4" s="156">
        <f t="shared" si="0"/>
        <v>0.49438516453238818</v>
      </c>
      <c r="G4" s="156">
        <f t="shared" si="0"/>
        <v>0.42952511132404209</v>
      </c>
      <c r="H4" s="156">
        <f t="shared" si="0"/>
        <v>0.40491665570058399</v>
      </c>
      <c r="I4" s="156">
        <f t="shared" si="0"/>
        <v>0.44530560140884146</v>
      </c>
      <c r="J4" s="156">
        <f t="shared" si="0"/>
        <v>0.42933334279062801</v>
      </c>
      <c r="K4" s="156">
        <f t="shared" si="0"/>
        <v>0.4008559674060338</v>
      </c>
      <c r="L4" s="156">
        <f t="shared" si="0"/>
        <v>0.4008559674060338</v>
      </c>
      <c r="M4" s="156">
        <f t="shared" si="0"/>
        <v>0.4008559674060338</v>
      </c>
    </row>
    <row r="5" spans="1:13" ht="14.4" customHeight="1" x14ac:dyDescent="0.3">
      <c r="A5" s="157" t="s">
        <v>69</v>
      </c>
      <c r="B5" s="156">
        <f>IF(ISERROR(VLOOKUP($A5,'Man Tab'!$A:$Q,COLUMN()+2,0)),0,VLOOKUP($A5,'Man Tab'!$A:$Q,COLUMN()+2,0))</f>
        <v>513.00806999999998</v>
      </c>
      <c r="C5" s="156">
        <f>IF(ISERROR(VLOOKUP($A5,'Man Tab'!$A:$Q,COLUMN()+2,0)),0,VLOOKUP($A5,'Man Tab'!$A:$Q,COLUMN()+2,0))</f>
        <v>6018.5502699999997</v>
      </c>
      <c r="D5" s="156">
        <f>IF(ISERROR(VLOOKUP($A5,'Man Tab'!$A:$Q,COLUMN()+2,0)),0,VLOOKUP($A5,'Man Tab'!$A:$Q,COLUMN()+2,0))</f>
        <v>-507.68597999999798</v>
      </c>
      <c r="E5" s="156">
        <f>IF(ISERROR(VLOOKUP($A5,'Man Tab'!$A:$Q,COLUMN()+2,0)),0,VLOOKUP($A5,'Man Tab'!$A:$Q,COLUMN()+2,0))</f>
        <v>2763.7979300000002</v>
      </c>
      <c r="F5" s="156">
        <f>IF(ISERROR(VLOOKUP($A5,'Man Tab'!$A:$Q,COLUMN()+2,0)),0,VLOOKUP($A5,'Man Tab'!$A:$Q,COLUMN()+2,0))</f>
        <v>4662.4602500000001</v>
      </c>
      <c r="G5" s="156">
        <f>IF(ISERROR(VLOOKUP($A5,'Man Tab'!$A:$Q,COLUMN()+2,0)),0,VLOOKUP($A5,'Man Tab'!$A:$Q,COLUMN()+2,0))</f>
        <v>4929.6772799999999</v>
      </c>
      <c r="H5" s="156">
        <f>IF(ISERROR(VLOOKUP($A5,'Man Tab'!$A:$Q,COLUMN()+2,0)),0,VLOOKUP($A5,'Man Tab'!$A:$Q,COLUMN()+2,0))</f>
        <v>3679.5737199999999</v>
      </c>
      <c r="I5" s="156">
        <f>IF(ISERROR(VLOOKUP($A5,'Man Tab'!$A:$Q,COLUMN()+2,0)),0,VLOOKUP($A5,'Man Tab'!$A:$Q,COLUMN()+2,0))</f>
        <v>882.22523000000103</v>
      </c>
      <c r="J5" s="156">
        <f>IF(ISERROR(VLOOKUP($A5,'Man Tab'!$A:$Q,COLUMN()+2,0)),0,VLOOKUP($A5,'Man Tab'!$A:$Q,COLUMN()+2,0))</f>
        <v>3774.9834799999999</v>
      </c>
      <c r="K5" s="156">
        <f>IF(ISERROR(VLOOKUP($A5,'Man Tab'!$A:$Q,COLUMN()+2,0)),0,VLOOKUP($A5,'Man Tab'!$A:$Q,COLUMN()+2,0))</f>
        <v>5268.8659799999996</v>
      </c>
      <c r="L5" s="156">
        <f>IF(ISERROR(VLOOKUP($A5,'Man Tab'!$A:$Q,COLUMN()+2,0)),0,VLOOKUP($A5,'Man Tab'!$A:$Q,COLUMN()+2,0))</f>
        <v>4.9406564584124654E-324</v>
      </c>
      <c r="M5" s="156">
        <f>IF(ISERROR(VLOOKUP($A5,'Man Tab'!$A:$Q,COLUMN()+2,0)),0,VLOOKUP($A5,'Man Tab'!$A:$Q,COLUMN()+2,0))</f>
        <v>4.9406564584124654E-324</v>
      </c>
    </row>
    <row r="6" spans="1:13" ht="14.4" customHeight="1" x14ac:dyDescent="0.3">
      <c r="A6" s="157" t="s">
        <v>98</v>
      </c>
      <c r="B6" s="158">
        <f>B5</f>
        <v>513.00806999999998</v>
      </c>
      <c r="C6" s="158">
        <f t="shared" ref="C6:M6" si="1">C5+B6</f>
        <v>6531.5583399999996</v>
      </c>
      <c r="D6" s="158">
        <f t="shared" si="1"/>
        <v>6023.8723600000012</v>
      </c>
      <c r="E6" s="158">
        <f t="shared" si="1"/>
        <v>8787.6702900000018</v>
      </c>
      <c r="F6" s="158">
        <f t="shared" si="1"/>
        <v>13450.130540000002</v>
      </c>
      <c r="G6" s="158">
        <f t="shared" si="1"/>
        <v>18379.807820000002</v>
      </c>
      <c r="H6" s="158">
        <f t="shared" si="1"/>
        <v>22059.381540000002</v>
      </c>
      <c r="I6" s="158">
        <f t="shared" si="1"/>
        <v>22941.606770000002</v>
      </c>
      <c r="J6" s="158">
        <f t="shared" si="1"/>
        <v>26716.590250000001</v>
      </c>
      <c r="K6" s="158">
        <f t="shared" si="1"/>
        <v>31985.45623</v>
      </c>
      <c r="L6" s="158">
        <f t="shared" si="1"/>
        <v>31985.45623</v>
      </c>
      <c r="M6" s="158">
        <f t="shared" si="1"/>
        <v>31985.45623</v>
      </c>
    </row>
    <row r="7" spans="1:13" ht="14.4" customHeight="1" x14ac:dyDescent="0.3">
      <c r="A7" s="157" t="s">
        <v>126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4.4" customHeight="1" x14ac:dyDescent="0.3">
      <c r="A8" s="157" t="s">
        <v>99</v>
      </c>
      <c r="B8" s="158">
        <f>B7*29.5</f>
        <v>0</v>
      </c>
      <c r="C8" s="158">
        <f t="shared" ref="C8:M8" si="2">C7*29.5</f>
        <v>0</v>
      </c>
      <c r="D8" s="158">
        <f t="shared" si="2"/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</row>
    <row r="9" spans="1:13" ht="14.4" customHeight="1" x14ac:dyDescent="0.3">
      <c r="A9" s="157" t="s">
        <v>127</v>
      </c>
      <c r="B9" s="157">
        <v>1499050</v>
      </c>
      <c r="C9" s="157">
        <v>1284142</v>
      </c>
      <c r="D9" s="157">
        <v>1348747</v>
      </c>
      <c r="E9" s="157">
        <v>1294613</v>
      </c>
      <c r="F9" s="157">
        <v>1222993</v>
      </c>
      <c r="G9" s="157">
        <v>1245044</v>
      </c>
      <c r="H9" s="157">
        <v>1037622</v>
      </c>
      <c r="I9" s="157">
        <v>1283815</v>
      </c>
      <c r="J9" s="157">
        <v>1254297</v>
      </c>
      <c r="K9" s="157">
        <v>1351238</v>
      </c>
      <c r="L9" s="157">
        <v>0</v>
      </c>
      <c r="M9" s="157">
        <v>0</v>
      </c>
    </row>
    <row r="10" spans="1:13" ht="14.4" customHeight="1" x14ac:dyDescent="0.3">
      <c r="A10" s="157" t="s">
        <v>100</v>
      </c>
      <c r="B10" s="158">
        <f>B9/1000</f>
        <v>1499.05</v>
      </c>
      <c r="C10" s="158">
        <f t="shared" ref="C10:M10" si="3">C9/1000+B10</f>
        <v>2783.192</v>
      </c>
      <c r="D10" s="158">
        <f t="shared" si="3"/>
        <v>4131.9390000000003</v>
      </c>
      <c r="E10" s="158">
        <f t="shared" si="3"/>
        <v>5426.5520000000006</v>
      </c>
      <c r="F10" s="158">
        <f t="shared" si="3"/>
        <v>6649.5450000000001</v>
      </c>
      <c r="G10" s="158">
        <f t="shared" si="3"/>
        <v>7894.5889999999999</v>
      </c>
      <c r="H10" s="158">
        <f t="shared" si="3"/>
        <v>8932.2109999999993</v>
      </c>
      <c r="I10" s="158">
        <f t="shared" si="3"/>
        <v>10216.026</v>
      </c>
      <c r="J10" s="158">
        <f t="shared" si="3"/>
        <v>11470.323</v>
      </c>
      <c r="K10" s="158">
        <f t="shared" si="3"/>
        <v>12821.561</v>
      </c>
      <c r="L10" s="158">
        <f t="shared" si="3"/>
        <v>12821.561</v>
      </c>
      <c r="M10" s="158">
        <f t="shared" si="3"/>
        <v>12821.561</v>
      </c>
    </row>
    <row r="11" spans="1:13" ht="14.4" customHeight="1" x14ac:dyDescent="0.3">
      <c r="A11" s="153"/>
      <c r="B11" s="153" t="s">
        <v>115</v>
      </c>
      <c r="C11" s="153">
        <f>COUNTIF(B7:M7,"&lt;&gt;")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ht="14.4" customHeight="1" x14ac:dyDescent="0.3">
      <c r="A12" s="153">
        <v>0</v>
      </c>
      <c r="B12" s="156">
        <f>IF(ISERROR(HI!F15),#REF!,HI!F15)</f>
        <v>0.44568711715136539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3" ht="14.4" customHeight="1" x14ac:dyDescent="0.3">
      <c r="A13" s="153">
        <v>1</v>
      </c>
      <c r="B13" s="156">
        <f>IF(ISERROR(HI!F15),#REF!,HI!F15)</f>
        <v>0.44568711715136539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48" t="s">
        <v>194</v>
      </c>
      <c r="B1" s="248"/>
      <c r="C1" s="248"/>
      <c r="D1" s="248"/>
      <c r="E1" s="248"/>
      <c r="F1" s="248"/>
      <c r="G1" s="248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67" customFormat="1" ht="14.4" customHeight="1" thickBot="1" x14ac:dyDescent="0.35">
      <c r="A2" s="313" t="s">
        <v>192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2"/>
      <c r="B3" s="249" t="s">
        <v>32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56"/>
      <c r="Q3" s="58"/>
    </row>
    <row r="4" spans="1:17" ht="14.4" customHeight="1" x14ac:dyDescent="0.3">
      <c r="A4" s="113"/>
      <c r="B4" s="26" t="s">
        <v>33</v>
      </c>
      <c r="C4" s="57" t="s">
        <v>34</v>
      </c>
      <c r="D4" s="57" t="s">
        <v>35</v>
      </c>
      <c r="E4" s="57" t="s">
        <v>36</v>
      </c>
      <c r="F4" s="57" t="s">
        <v>37</v>
      </c>
      <c r="G4" s="57" t="s">
        <v>38</v>
      </c>
      <c r="H4" s="57" t="s">
        <v>39</v>
      </c>
      <c r="I4" s="57" t="s">
        <v>40</v>
      </c>
      <c r="J4" s="57" t="s">
        <v>41</v>
      </c>
      <c r="K4" s="57" t="s">
        <v>42</v>
      </c>
      <c r="L4" s="57" t="s">
        <v>43</v>
      </c>
      <c r="M4" s="57" t="s">
        <v>44</v>
      </c>
      <c r="N4" s="57" t="s">
        <v>45</v>
      </c>
      <c r="O4" s="57" t="s">
        <v>46</v>
      </c>
      <c r="P4" s="251" t="s">
        <v>6</v>
      </c>
      <c r="Q4" s="252"/>
    </row>
    <row r="5" spans="1:17" ht="14.4" customHeight="1" thickBot="1" x14ac:dyDescent="0.35">
      <c r="A5" s="114"/>
      <c r="B5" s="27" t="s">
        <v>47</v>
      </c>
      <c r="C5" s="28" t="s">
        <v>47</v>
      </c>
      <c r="D5" s="28" t="s">
        <v>48</v>
      </c>
      <c r="E5" s="28" t="s">
        <v>48</v>
      </c>
      <c r="F5" s="28" t="s">
        <v>48</v>
      </c>
      <c r="G5" s="28" t="s">
        <v>48</v>
      </c>
      <c r="H5" s="28" t="s">
        <v>48</v>
      </c>
      <c r="I5" s="28" t="s">
        <v>48</v>
      </c>
      <c r="J5" s="28" t="s">
        <v>48</v>
      </c>
      <c r="K5" s="28" t="s">
        <v>48</v>
      </c>
      <c r="L5" s="28" t="s">
        <v>48</v>
      </c>
      <c r="M5" s="28" t="s">
        <v>48</v>
      </c>
      <c r="N5" s="28" t="s">
        <v>48</v>
      </c>
      <c r="O5" s="28" t="s">
        <v>48</v>
      </c>
      <c r="P5" s="28" t="s">
        <v>48</v>
      </c>
      <c r="Q5" s="29" t="s">
        <v>49</v>
      </c>
    </row>
    <row r="6" spans="1:17" ht="14.4" customHeight="1" x14ac:dyDescent="0.3">
      <c r="A6" s="20" t="s">
        <v>50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36" t="s">
        <v>193</v>
      </c>
    </row>
    <row r="7" spans="1:17" ht="14.4" customHeight="1" x14ac:dyDescent="0.3">
      <c r="A7" s="21" t="s">
        <v>51</v>
      </c>
      <c r="B7" s="72">
        <v>291.99944385508098</v>
      </c>
      <c r="C7" s="73">
        <v>24.333286987923</v>
      </c>
      <c r="D7" s="73">
        <v>15.52671</v>
      </c>
      <c r="E7" s="73">
        <v>13.7042</v>
      </c>
      <c r="F7" s="73">
        <v>16.490749999999998</v>
      </c>
      <c r="G7" s="73">
        <v>17.167159999999999</v>
      </c>
      <c r="H7" s="73">
        <v>13.905110000000001</v>
      </c>
      <c r="I7" s="73">
        <v>12.420590000000001</v>
      </c>
      <c r="J7" s="73">
        <v>18.097339999999999</v>
      </c>
      <c r="K7" s="73">
        <v>2.5996000000000001</v>
      </c>
      <c r="L7" s="73">
        <v>22.307880000000001</v>
      </c>
      <c r="M7" s="73">
        <v>22.643239999999999</v>
      </c>
      <c r="N7" s="73">
        <v>4.9406564584124654E-324</v>
      </c>
      <c r="O7" s="73">
        <v>4.9406564584124654E-324</v>
      </c>
      <c r="P7" s="74">
        <v>154.86258000000001</v>
      </c>
      <c r="Q7" s="137">
        <v>0.63642277377800005</v>
      </c>
    </row>
    <row r="8" spans="1:17" ht="14.4" customHeight="1" x14ac:dyDescent="0.3">
      <c r="A8" s="21" t="s">
        <v>52</v>
      </c>
      <c r="B8" s="72">
        <v>1582.02841592865</v>
      </c>
      <c r="C8" s="73">
        <v>131.835701327387</v>
      </c>
      <c r="D8" s="73">
        <v>109.54078</v>
      </c>
      <c r="E8" s="73">
        <v>99.31223</v>
      </c>
      <c r="F8" s="73">
        <v>133.50790000000001</v>
      </c>
      <c r="G8" s="73">
        <v>80.336379999998996</v>
      </c>
      <c r="H8" s="73">
        <v>84.73751</v>
      </c>
      <c r="I8" s="73">
        <v>75.554739999999995</v>
      </c>
      <c r="J8" s="73">
        <v>59.467750000000002</v>
      </c>
      <c r="K8" s="73">
        <v>87.458699999999993</v>
      </c>
      <c r="L8" s="73">
        <v>104.4251</v>
      </c>
      <c r="M8" s="73">
        <v>112.25073</v>
      </c>
      <c r="N8" s="73">
        <v>4.9406564584124654E-324</v>
      </c>
      <c r="O8" s="73">
        <v>4.9406564584124654E-324</v>
      </c>
      <c r="P8" s="74">
        <v>946.59181999999998</v>
      </c>
      <c r="Q8" s="137">
        <v>0.71800871119800003</v>
      </c>
    </row>
    <row r="9" spans="1:17" ht="14.4" customHeight="1" x14ac:dyDescent="0.3">
      <c r="A9" s="21" t="s">
        <v>53</v>
      </c>
      <c r="B9" s="72">
        <v>40999.107146035101</v>
      </c>
      <c r="C9" s="73">
        <v>3416.59226216959</v>
      </c>
      <c r="D9" s="73">
        <v>3572.7272899999998</v>
      </c>
      <c r="E9" s="73">
        <v>3481.6001900000001</v>
      </c>
      <c r="F9" s="73">
        <v>2732.67812</v>
      </c>
      <c r="G9" s="73">
        <v>3320.40987</v>
      </c>
      <c r="H9" s="73">
        <v>2282.9104600000001</v>
      </c>
      <c r="I9" s="73">
        <v>4083.60475</v>
      </c>
      <c r="J9" s="73">
        <v>3948.0545400000001</v>
      </c>
      <c r="K9" s="73">
        <v>2314.5826099999999</v>
      </c>
      <c r="L9" s="73">
        <v>4312.0763999999999</v>
      </c>
      <c r="M9" s="73">
        <v>3696.2815900000001</v>
      </c>
      <c r="N9" s="73">
        <v>4.9406564584124654E-324</v>
      </c>
      <c r="O9" s="73">
        <v>4.9406564584124654E-324</v>
      </c>
      <c r="P9" s="74">
        <v>33744.925819999997</v>
      </c>
      <c r="Q9" s="137">
        <v>0.98767787405100005</v>
      </c>
    </row>
    <row r="10" spans="1:17" ht="14.4" customHeight="1" x14ac:dyDescent="0.3">
      <c r="A10" s="21" t="s">
        <v>54</v>
      </c>
      <c r="B10" s="72">
        <v>1009.99999999994</v>
      </c>
      <c r="C10" s="73">
        <v>84.166666666661996</v>
      </c>
      <c r="D10" s="73">
        <v>94.523830000000004</v>
      </c>
      <c r="E10" s="73">
        <v>81.870170000000002</v>
      </c>
      <c r="F10" s="73">
        <v>84.262090000000001</v>
      </c>
      <c r="G10" s="73">
        <v>89.778409999998999</v>
      </c>
      <c r="H10" s="73">
        <v>92.399870000000007</v>
      </c>
      <c r="I10" s="73">
        <v>90.963729999999998</v>
      </c>
      <c r="J10" s="73">
        <v>90.275769999999994</v>
      </c>
      <c r="K10" s="73">
        <v>99.047910000000002</v>
      </c>
      <c r="L10" s="73">
        <v>78.682559999999995</v>
      </c>
      <c r="M10" s="73">
        <v>105.32893</v>
      </c>
      <c r="N10" s="73">
        <v>4.9406564584124654E-324</v>
      </c>
      <c r="O10" s="73">
        <v>4.9406564584124654E-324</v>
      </c>
      <c r="P10" s="74">
        <v>907.13327000000004</v>
      </c>
      <c r="Q10" s="137">
        <v>1.0777821029700001</v>
      </c>
    </row>
    <row r="11" spans="1:17" ht="14.4" customHeight="1" x14ac:dyDescent="0.3">
      <c r="A11" s="21" t="s">
        <v>55</v>
      </c>
      <c r="B11" s="72">
        <v>793.73183286609901</v>
      </c>
      <c r="C11" s="73">
        <v>66.144319405508</v>
      </c>
      <c r="D11" s="73">
        <v>44.891109999999998</v>
      </c>
      <c r="E11" s="73">
        <v>71.827129999999997</v>
      </c>
      <c r="F11" s="73">
        <v>64.485140000000001</v>
      </c>
      <c r="G11" s="73">
        <v>66.755029999998996</v>
      </c>
      <c r="H11" s="73">
        <v>43.260109999999997</v>
      </c>
      <c r="I11" s="73">
        <v>63.899410000000003</v>
      </c>
      <c r="J11" s="73">
        <v>51.768300000000004</v>
      </c>
      <c r="K11" s="73">
        <v>71.294479999999993</v>
      </c>
      <c r="L11" s="73">
        <v>38.939349999999997</v>
      </c>
      <c r="M11" s="73">
        <v>73.177599999999998</v>
      </c>
      <c r="N11" s="73">
        <v>4.9406564584124654E-324</v>
      </c>
      <c r="O11" s="73">
        <v>4.9406564584124654E-324</v>
      </c>
      <c r="P11" s="74">
        <v>590.29765999999995</v>
      </c>
      <c r="Q11" s="137">
        <v>0.89243893550499998</v>
      </c>
    </row>
    <row r="12" spans="1:17" ht="14.4" customHeight="1" x14ac:dyDescent="0.3">
      <c r="A12" s="21" t="s">
        <v>56</v>
      </c>
      <c r="B12" s="72">
        <v>516.68005548246697</v>
      </c>
      <c r="C12" s="73">
        <v>43.056671290205003</v>
      </c>
      <c r="D12" s="73">
        <v>128.8862</v>
      </c>
      <c r="E12" s="73">
        <v>0.3644</v>
      </c>
      <c r="F12" s="73">
        <v>0.24004</v>
      </c>
      <c r="G12" s="73">
        <v>64.072719999998995</v>
      </c>
      <c r="H12" s="73">
        <v>8.7499999999999994E-2</v>
      </c>
      <c r="I12" s="73">
        <v>64.087299999999999</v>
      </c>
      <c r="J12" s="73">
        <v>15.788819999999999</v>
      </c>
      <c r="K12" s="73">
        <v>5.9499999999999997E-2</v>
      </c>
      <c r="L12" s="73">
        <v>65.3386</v>
      </c>
      <c r="M12" s="73">
        <v>0.63400000000000001</v>
      </c>
      <c r="N12" s="73">
        <v>4.9406564584124654E-324</v>
      </c>
      <c r="O12" s="73">
        <v>4.9406564584124654E-324</v>
      </c>
      <c r="P12" s="74">
        <v>339.55907999999999</v>
      </c>
      <c r="Q12" s="137">
        <v>0.78863291059200002</v>
      </c>
    </row>
    <row r="13" spans="1:17" ht="14.4" customHeight="1" x14ac:dyDescent="0.3">
      <c r="A13" s="21" t="s">
        <v>57</v>
      </c>
      <c r="B13" s="72">
        <v>124.40765788794501</v>
      </c>
      <c r="C13" s="73">
        <v>10.367304823994999</v>
      </c>
      <c r="D13" s="73">
        <v>1.96692</v>
      </c>
      <c r="E13" s="73">
        <v>7.3311599999999997</v>
      </c>
      <c r="F13" s="73">
        <v>7.7237200000000001</v>
      </c>
      <c r="G13" s="73">
        <v>14.89467</v>
      </c>
      <c r="H13" s="73">
        <v>11.48136</v>
      </c>
      <c r="I13" s="73">
        <v>8.9367400000000004</v>
      </c>
      <c r="J13" s="73">
        <v>2.1282800000000002</v>
      </c>
      <c r="K13" s="73">
        <v>-1.0097</v>
      </c>
      <c r="L13" s="73">
        <v>11.51932</v>
      </c>
      <c r="M13" s="73">
        <v>13.99474</v>
      </c>
      <c r="N13" s="73">
        <v>4.9406564584124654E-324</v>
      </c>
      <c r="O13" s="73">
        <v>4.9406564584124654E-324</v>
      </c>
      <c r="P13" s="74">
        <v>78.967209999999994</v>
      </c>
      <c r="Q13" s="137">
        <v>0.76169468671499996</v>
      </c>
    </row>
    <row r="14" spans="1:17" ht="14.4" customHeight="1" x14ac:dyDescent="0.3">
      <c r="A14" s="21" t="s">
        <v>58</v>
      </c>
      <c r="B14" s="72">
        <v>1519.6162265016701</v>
      </c>
      <c r="C14" s="73">
        <v>126.63468554180599</v>
      </c>
      <c r="D14" s="73">
        <v>157.964</v>
      </c>
      <c r="E14" s="73">
        <v>133.73793000000001</v>
      </c>
      <c r="F14" s="73">
        <v>138.80600000000001</v>
      </c>
      <c r="G14" s="73">
        <v>117.877</v>
      </c>
      <c r="H14" s="73">
        <v>108.453</v>
      </c>
      <c r="I14" s="73">
        <v>114.184</v>
      </c>
      <c r="J14" s="73">
        <v>116.94</v>
      </c>
      <c r="K14" s="73">
        <v>110.584</v>
      </c>
      <c r="L14" s="73">
        <v>109.23099999999999</v>
      </c>
      <c r="M14" s="73">
        <v>124.405</v>
      </c>
      <c r="N14" s="73">
        <v>4.9406564584124654E-324</v>
      </c>
      <c r="O14" s="73">
        <v>4.9406564584124654E-324</v>
      </c>
      <c r="P14" s="74">
        <v>1232.18193</v>
      </c>
      <c r="Q14" s="137">
        <v>0.97302087870099996</v>
      </c>
    </row>
    <row r="15" spans="1:17" ht="14.4" customHeight="1" x14ac:dyDescent="0.3">
      <c r="A15" s="21" t="s">
        <v>59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37" t="s">
        <v>193</v>
      </c>
    </row>
    <row r="16" spans="1:17" ht="14.4" customHeight="1" x14ac:dyDescent="0.3">
      <c r="A16" s="21" t="s">
        <v>60</v>
      </c>
      <c r="B16" s="72">
        <v>-87799.999999995198</v>
      </c>
      <c r="C16" s="73">
        <v>-7316.6666666662604</v>
      </c>
      <c r="D16" s="73">
        <v>-7799.88616</v>
      </c>
      <c r="E16" s="73">
        <v>-6791.4677300000003</v>
      </c>
      <c r="F16" s="73">
        <v>-7623.6580299999996</v>
      </c>
      <c r="G16" s="73">
        <v>-8230.2296499999902</v>
      </c>
      <c r="H16" s="73">
        <v>-7800.1589700000004</v>
      </c>
      <c r="I16" s="73">
        <v>-7365.8013499999997</v>
      </c>
      <c r="J16" s="73">
        <v>-7797.0893699999997</v>
      </c>
      <c r="K16" s="73">
        <v>-8483.7533399999993</v>
      </c>
      <c r="L16" s="73">
        <v>-7467.8645399999996</v>
      </c>
      <c r="M16" s="73">
        <v>-9829.6054499999991</v>
      </c>
      <c r="N16" s="73">
        <v>4.9406564584124654E-324</v>
      </c>
      <c r="O16" s="73">
        <v>4.9406564584124654E-324</v>
      </c>
      <c r="P16" s="74">
        <v>-79189.514590000006</v>
      </c>
      <c r="Q16" s="137">
        <v>1.0823168281090001</v>
      </c>
    </row>
    <row r="17" spans="1:17" ht="14.4" customHeight="1" x14ac:dyDescent="0.3">
      <c r="A17" s="21" t="s">
        <v>61</v>
      </c>
      <c r="B17" s="72">
        <v>399.59008242379502</v>
      </c>
      <c r="C17" s="73">
        <v>33.299173535316001</v>
      </c>
      <c r="D17" s="73">
        <v>7.5193500000000002</v>
      </c>
      <c r="E17" s="73">
        <v>16.634740000000001</v>
      </c>
      <c r="F17" s="73">
        <v>26.12782</v>
      </c>
      <c r="G17" s="73">
        <v>2.9954499999999999</v>
      </c>
      <c r="H17" s="73">
        <v>11.187900000000001</v>
      </c>
      <c r="I17" s="73">
        <v>12.67027</v>
      </c>
      <c r="J17" s="73">
        <v>105.82746</v>
      </c>
      <c r="K17" s="73">
        <v>14.819050000000001</v>
      </c>
      <c r="L17" s="73">
        <v>16.7242</v>
      </c>
      <c r="M17" s="73">
        <v>27.985029999999998</v>
      </c>
      <c r="N17" s="73">
        <v>4.9406564584124654E-324</v>
      </c>
      <c r="O17" s="73">
        <v>4.9406564584124654E-324</v>
      </c>
      <c r="P17" s="74">
        <v>242.49126999999999</v>
      </c>
      <c r="Q17" s="137">
        <v>0.72822008553100004</v>
      </c>
    </row>
    <row r="18" spans="1:17" ht="14.4" customHeight="1" x14ac:dyDescent="0.3">
      <c r="A18" s="21" t="s">
        <v>62</v>
      </c>
      <c r="B18" s="72">
        <v>569.99999999996896</v>
      </c>
      <c r="C18" s="73">
        <v>47.499999999997002</v>
      </c>
      <c r="D18" s="73">
        <v>45.451999999999998</v>
      </c>
      <c r="E18" s="73">
        <v>59.780999999999999</v>
      </c>
      <c r="F18" s="73">
        <v>48.298999999999999</v>
      </c>
      <c r="G18" s="73">
        <v>54.809999999999</v>
      </c>
      <c r="H18" s="73">
        <v>49.246000000000002</v>
      </c>
      <c r="I18" s="73">
        <v>65.338999999999999</v>
      </c>
      <c r="J18" s="73">
        <v>63.424999999999997</v>
      </c>
      <c r="K18" s="73">
        <v>49.81</v>
      </c>
      <c r="L18" s="73">
        <v>52.948999999999998</v>
      </c>
      <c r="M18" s="73">
        <v>66.292000000000002</v>
      </c>
      <c r="N18" s="73">
        <v>4.9406564584124654E-324</v>
      </c>
      <c r="O18" s="73">
        <v>4.9406564584124654E-324</v>
      </c>
      <c r="P18" s="74">
        <v>555.40300000000002</v>
      </c>
      <c r="Q18" s="137">
        <v>1.1692694736839999</v>
      </c>
    </row>
    <row r="19" spans="1:17" ht="14.4" customHeight="1" x14ac:dyDescent="0.3">
      <c r="A19" s="21" t="s">
        <v>63</v>
      </c>
      <c r="B19" s="72">
        <v>1216.21264148572</v>
      </c>
      <c r="C19" s="73">
        <v>101.351053457143</v>
      </c>
      <c r="D19" s="73">
        <v>97.278090000000006</v>
      </c>
      <c r="E19" s="73">
        <v>71.581620000000001</v>
      </c>
      <c r="F19" s="73">
        <v>139.67202</v>
      </c>
      <c r="G19" s="73">
        <v>87.800929999998999</v>
      </c>
      <c r="H19" s="73">
        <v>99.852990000000005</v>
      </c>
      <c r="I19" s="73">
        <v>178.70023</v>
      </c>
      <c r="J19" s="73">
        <v>121.74041</v>
      </c>
      <c r="K19" s="73">
        <v>106.02178000000001</v>
      </c>
      <c r="L19" s="73">
        <v>95.938900000000004</v>
      </c>
      <c r="M19" s="73">
        <v>108.67598</v>
      </c>
      <c r="N19" s="73">
        <v>4.9406564584124654E-324</v>
      </c>
      <c r="O19" s="73">
        <v>4.9406564584124654E-324</v>
      </c>
      <c r="P19" s="74">
        <v>1107.26295</v>
      </c>
      <c r="Q19" s="137">
        <v>1.0925026551079999</v>
      </c>
    </row>
    <row r="20" spans="1:17" ht="14.4" customHeight="1" x14ac:dyDescent="0.3">
      <c r="A20" s="21" t="s">
        <v>64</v>
      </c>
      <c r="B20" s="72">
        <v>29085.992164461401</v>
      </c>
      <c r="C20" s="73">
        <v>2423.83268037178</v>
      </c>
      <c r="D20" s="73">
        <v>2531.2814400000002</v>
      </c>
      <c r="E20" s="73">
        <v>2476.9484600000001</v>
      </c>
      <c r="F20" s="73">
        <v>2531.4792000000002</v>
      </c>
      <c r="G20" s="73">
        <v>2510.95361</v>
      </c>
      <c r="H20" s="73">
        <v>2594.7909500000001</v>
      </c>
      <c r="I20" s="73">
        <v>2530.5248099999999</v>
      </c>
      <c r="J20" s="73">
        <v>3417.3215399999999</v>
      </c>
      <c r="K20" s="73">
        <v>2553.2845699999998</v>
      </c>
      <c r="L20" s="73">
        <v>2494.5198399999999</v>
      </c>
      <c r="M20" s="73">
        <v>2516.6560899999999</v>
      </c>
      <c r="N20" s="73">
        <v>4.9406564584124654E-324</v>
      </c>
      <c r="O20" s="73">
        <v>4.9406564584124654E-324</v>
      </c>
      <c r="P20" s="74">
        <v>26157.76051</v>
      </c>
      <c r="Q20" s="137">
        <v>1.0791900250299999</v>
      </c>
    </row>
    <row r="21" spans="1:17" ht="14.4" customHeight="1" x14ac:dyDescent="0.3">
      <c r="A21" s="22" t="s">
        <v>65</v>
      </c>
      <c r="B21" s="72">
        <v>4325.9999999997599</v>
      </c>
      <c r="C21" s="73">
        <v>360.49999999997999</v>
      </c>
      <c r="D21" s="73">
        <v>349.80200000000002</v>
      </c>
      <c r="E21" s="73">
        <v>349.80099999999999</v>
      </c>
      <c r="F21" s="73">
        <v>349.80099999999999</v>
      </c>
      <c r="G21" s="73">
        <v>349.8</v>
      </c>
      <c r="H21" s="73">
        <v>349.8</v>
      </c>
      <c r="I21" s="73">
        <v>466.197</v>
      </c>
      <c r="J21" s="73">
        <v>347.072</v>
      </c>
      <c r="K21" s="73">
        <v>347.07100000000003</v>
      </c>
      <c r="L21" s="73">
        <v>361.72199999999998</v>
      </c>
      <c r="M21" s="73">
        <v>361.72199999999998</v>
      </c>
      <c r="N21" s="73">
        <v>1.4821969375237396E-323</v>
      </c>
      <c r="O21" s="73">
        <v>1.4821969375237396E-323</v>
      </c>
      <c r="P21" s="74">
        <v>3632.788</v>
      </c>
      <c r="Q21" s="137">
        <v>1.007708183079</v>
      </c>
    </row>
    <row r="22" spans="1:17" ht="14.4" customHeight="1" x14ac:dyDescent="0.3">
      <c r="A22" s="21" t="s">
        <v>66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95.373999999999995</v>
      </c>
      <c r="N22" s="73">
        <v>4.9406564584124654E-324</v>
      </c>
      <c r="O22" s="73">
        <v>4.9406564584124654E-324</v>
      </c>
      <c r="P22" s="74">
        <v>95.373999999999995</v>
      </c>
      <c r="Q22" s="137" t="s">
        <v>193</v>
      </c>
    </row>
    <row r="23" spans="1:17" ht="14.4" customHeight="1" x14ac:dyDescent="0.3">
      <c r="A23" s="22" t="s">
        <v>67</v>
      </c>
      <c r="B23" s="72">
        <v>43899.999999997599</v>
      </c>
      <c r="C23" s="73">
        <v>3658.3333333331302</v>
      </c>
      <c r="D23" s="73">
        <v>1126.3845100000001</v>
      </c>
      <c r="E23" s="73">
        <v>5892.7537700000003</v>
      </c>
      <c r="F23" s="73">
        <v>787.31399999999996</v>
      </c>
      <c r="G23" s="73">
        <v>4172.0353499999901</v>
      </c>
      <c r="H23" s="73">
        <v>6667.9564600000003</v>
      </c>
      <c r="I23" s="73">
        <v>4481.1705599999996</v>
      </c>
      <c r="J23" s="73">
        <v>3062.9892300000001</v>
      </c>
      <c r="K23" s="73">
        <v>3562.6550699999998</v>
      </c>
      <c r="L23" s="73">
        <v>3418.7726899999998</v>
      </c>
      <c r="M23" s="73">
        <v>7734.4509399999997</v>
      </c>
      <c r="N23" s="73">
        <v>1.9762625833649862E-323</v>
      </c>
      <c r="O23" s="73">
        <v>1.9762625833649862E-323</v>
      </c>
      <c r="P23" s="74">
        <v>40906.482580000004</v>
      </c>
      <c r="Q23" s="137">
        <v>1.118172644555</v>
      </c>
    </row>
    <row r="24" spans="1:17" ht="14.4" customHeight="1" x14ac:dyDescent="0.3">
      <c r="A24" s="22" t="s">
        <v>68</v>
      </c>
      <c r="B24" s="72">
        <v>249.99999999997101</v>
      </c>
      <c r="C24" s="73">
        <v>20.833333333332</v>
      </c>
      <c r="D24" s="73">
        <v>29.15</v>
      </c>
      <c r="E24" s="73">
        <v>52.769999999999001</v>
      </c>
      <c r="F24" s="73">
        <v>55.085250000000997</v>
      </c>
      <c r="G24" s="73">
        <v>44.341000000001003</v>
      </c>
      <c r="H24" s="73">
        <v>52.549999999996999</v>
      </c>
      <c r="I24" s="73">
        <v>47.225499999996998</v>
      </c>
      <c r="J24" s="73">
        <v>55.766650000001</v>
      </c>
      <c r="K24" s="73">
        <v>47.7</v>
      </c>
      <c r="L24" s="73">
        <v>59.701179999997002</v>
      </c>
      <c r="M24" s="73">
        <v>38.599559999999002</v>
      </c>
      <c r="N24" s="73">
        <v>-1.0869444208507424E-322</v>
      </c>
      <c r="O24" s="73">
        <v>-1.0869444208507424E-322</v>
      </c>
      <c r="P24" s="74">
        <v>482.88913999999698</v>
      </c>
      <c r="Q24" s="137"/>
    </row>
    <row r="25" spans="1:17" ht="14.4" customHeight="1" x14ac:dyDescent="0.3">
      <c r="A25" s="23" t="s">
        <v>69</v>
      </c>
      <c r="B25" s="75">
        <v>38785.365666930003</v>
      </c>
      <c r="C25" s="76">
        <v>3232.1138055775</v>
      </c>
      <c r="D25" s="76">
        <v>513.00806999999998</v>
      </c>
      <c r="E25" s="76">
        <v>6018.5502699999997</v>
      </c>
      <c r="F25" s="76">
        <v>-507.68597999999798</v>
      </c>
      <c r="G25" s="76">
        <v>2763.7979300000002</v>
      </c>
      <c r="H25" s="76">
        <v>4662.4602500000001</v>
      </c>
      <c r="I25" s="76">
        <v>4929.6772799999999</v>
      </c>
      <c r="J25" s="76">
        <v>3679.5737199999999</v>
      </c>
      <c r="K25" s="76">
        <v>882.22523000000103</v>
      </c>
      <c r="L25" s="76">
        <v>3774.9834799999999</v>
      </c>
      <c r="M25" s="76">
        <v>5268.8659799999996</v>
      </c>
      <c r="N25" s="76">
        <v>4.9406564584124654E-324</v>
      </c>
      <c r="O25" s="76">
        <v>4.9406564584124654E-324</v>
      </c>
      <c r="P25" s="77">
        <v>31985.45623</v>
      </c>
      <c r="Q25" s="138">
        <v>0.98961417060199997</v>
      </c>
    </row>
    <row r="26" spans="1:17" ht="14.4" customHeight="1" x14ac:dyDescent="0.3">
      <c r="A26" s="21" t="s">
        <v>70</v>
      </c>
      <c r="B26" s="72">
        <v>5248.1590039108596</v>
      </c>
      <c r="C26" s="73">
        <v>437.34658365923798</v>
      </c>
      <c r="D26" s="73">
        <v>396.40474</v>
      </c>
      <c r="E26" s="73">
        <v>343.43095</v>
      </c>
      <c r="F26" s="73">
        <v>353.53053</v>
      </c>
      <c r="G26" s="73">
        <v>355.21417000000002</v>
      </c>
      <c r="H26" s="73">
        <v>346.26508000000001</v>
      </c>
      <c r="I26" s="73">
        <v>473.41070999999999</v>
      </c>
      <c r="J26" s="73">
        <v>474.29910999999998</v>
      </c>
      <c r="K26" s="73">
        <v>320.67824999999999</v>
      </c>
      <c r="L26" s="73">
        <v>361.14557000000002</v>
      </c>
      <c r="M26" s="73">
        <v>375.71445</v>
      </c>
      <c r="N26" s="73">
        <v>4.9406564584124654E-324</v>
      </c>
      <c r="O26" s="73">
        <v>4.9406564584124654E-324</v>
      </c>
      <c r="P26" s="74">
        <v>3800.0935599999998</v>
      </c>
      <c r="Q26" s="137">
        <v>0.86889750645899999</v>
      </c>
    </row>
    <row r="27" spans="1:17" ht="14.4" customHeight="1" x14ac:dyDescent="0.3">
      <c r="A27" s="24" t="s">
        <v>71</v>
      </c>
      <c r="B27" s="75">
        <v>44033.524670840903</v>
      </c>
      <c r="C27" s="76">
        <v>3669.46038923674</v>
      </c>
      <c r="D27" s="76">
        <v>909.41281000000004</v>
      </c>
      <c r="E27" s="76">
        <v>6361.9812199999997</v>
      </c>
      <c r="F27" s="76">
        <v>-154.15544999999901</v>
      </c>
      <c r="G27" s="76">
        <v>3119.0120999999999</v>
      </c>
      <c r="H27" s="76">
        <v>5008.7253300000002</v>
      </c>
      <c r="I27" s="76">
        <v>5403.08799</v>
      </c>
      <c r="J27" s="76">
        <v>4153.8728300000002</v>
      </c>
      <c r="K27" s="76">
        <v>1202.9034799999999</v>
      </c>
      <c r="L27" s="76">
        <v>4136.1290499999996</v>
      </c>
      <c r="M27" s="76">
        <v>5644.58043</v>
      </c>
      <c r="N27" s="76">
        <v>9.8813129168249309E-324</v>
      </c>
      <c r="O27" s="76">
        <v>9.8813129168249309E-324</v>
      </c>
      <c r="P27" s="77">
        <v>35785.549789999997</v>
      </c>
      <c r="Q27" s="138">
        <v>0.97522649092900004</v>
      </c>
    </row>
    <row r="28" spans="1:17" ht="14.4" customHeight="1" x14ac:dyDescent="0.3">
      <c r="A28" s="22" t="s">
        <v>72</v>
      </c>
      <c r="B28" s="72">
        <v>145.74050737788701</v>
      </c>
      <c r="C28" s="73">
        <v>12.145042281489999</v>
      </c>
      <c r="D28" s="73">
        <v>3.2069999999999999</v>
      </c>
      <c r="E28" s="73">
        <v>9.3539999999999992</v>
      </c>
      <c r="F28" s="73">
        <v>8.7119999999999997</v>
      </c>
      <c r="G28" s="73">
        <v>6.1859999999999999</v>
      </c>
      <c r="H28" s="73">
        <v>9.1470000000000002</v>
      </c>
      <c r="I28" s="73">
        <v>11.37636</v>
      </c>
      <c r="J28" s="73">
        <v>2.79</v>
      </c>
      <c r="K28" s="73">
        <v>17.018540000000002</v>
      </c>
      <c r="L28" s="73">
        <v>11.973000000000001</v>
      </c>
      <c r="M28" s="73">
        <v>21.9</v>
      </c>
      <c r="N28" s="73">
        <v>1.2351641146031164E-322</v>
      </c>
      <c r="O28" s="73">
        <v>1.2351641146031164E-322</v>
      </c>
      <c r="P28" s="74">
        <v>101.6639</v>
      </c>
      <c r="Q28" s="137">
        <v>0.83708148266299998</v>
      </c>
    </row>
    <row r="29" spans="1:17" ht="14.4" customHeight="1" x14ac:dyDescent="0.3">
      <c r="A29" s="22" t="s">
        <v>73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37" t="s">
        <v>193</v>
      </c>
    </row>
    <row r="30" spans="1:17" ht="14.4" customHeight="1" x14ac:dyDescent="0.3">
      <c r="A30" s="22" t="s">
        <v>74</v>
      </c>
      <c r="B30" s="72">
        <v>47579.9999999996</v>
      </c>
      <c r="C30" s="73">
        <v>3964.99999999997</v>
      </c>
      <c r="D30" s="73">
        <v>1166.6450400000001</v>
      </c>
      <c r="E30" s="73">
        <v>6477.5115999999998</v>
      </c>
      <c r="F30" s="73">
        <v>791.76625000000001</v>
      </c>
      <c r="G30" s="73">
        <v>4539.4318499999999</v>
      </c>
      <c r="H30" s="73">
        <v>7267.86355</v>
      </c>
      <c r="I30" s="73">
        <v>4895.0218999999997</v>
      </c>
      <c r="J30" s="73">
        <v>3289.9004</v>
      </c>
      <c r="K30" s="73">
        <v>3761.2260500000002</v>
      </c>
      <c r="L30" s="73">
        <v>3823.5655000000002</v>
      </c>
      <c r="M30" s="73">
        <v>8261.43995</v>
      </c>
      <c r="N30" s="73">
        <v>4.9406564584124654E-323</v>
      </c>
      <c r="O30" s="73">
        <v>4.9406564584124654E-323</v>
      </c>
      <c r="P30" s="74">
        <v>44274.372089999997</v>
      </c>
      <c r="Q30" s="137">
        <v>1.116629813114</v>
      </c>
    </row>
    <row r="31" spans="1:17" ht="14.4" customHeight="1" thickBot="1" x14ac:dyDescent="0.35">
      <c r="A31" s="25" t="s">
        <v>75</v>
      </c>
      <c r="B31" s="78">
        <v>1.9762625833649862E-323</v>
      </c>
      <c r="C31" s="79">
        <v>0</v>
      </c>
      <c r="D31" s="79">
        <v>6</v>
      </c>
      <c r="E31" s="79">
        <v>2.5</v>
      </c>
      <c r="F31" s="79">
        <v>2.4703282292062327E-323</v>
      </c>
      <c r="G31" s="79">
        <v>1.3</v>
      </c>
      <c r="H31" s="79">
        <v>2.4703282292062327E-323</v>
      </c>
      <c r="I31" s="79">
        <v>2.4703282292062327E-323</v>
      </c>
      <c r="J31" s="79">
        <v>10.5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20.3</v>
      </c>
      <c r="Q31" s="139" t="s">
        <v>193</v>
      </c>
    </row>
    <row r="32" spans="1:17" ht="14.4" customHeight="1" x14ac:dyDescent="0.3">
      <c r="A32" s="253" t="s">
        <v>76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ht="14.4" customHeight="1" x14ac:dyDescent="0.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ht="14.4" customHeight="1" x14ac:dyDescent="0.3">
      <c r="A34" s="253" t="s">
        <v>77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ht="14.4" customHeight="1" x14ac:dyDescent="0.3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47"/>
      <c r="Q36" s="247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5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48" t="s">
        <v>78</v>
      </c>
      <c r="B1" s="248"/>
      <c r="C1" s="248"/>
      <c r="D1" s="248"/>
      <c r="E1" s="248"/>
      <c r="F1" s="248"/>
      <c r="G1" s="248"/>
      <c r="H1" s="254"/>
      <c r="I1" s="254"/>
      <c r="J1" s="254"/>
      <c r="K1" s="254"/>
    </row>
    <row r="2" spans="1:11" s="81" customFormat="1" ht="14.4" customHeight="1" thickBot="1" x14ac:dyDescent="0.35">
      <c r="A2" s="313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2"/>
      <c r="B3" s="249" t="s">
        <v>79</v>
      </c>
      <c r="C3" s="250"/>
      <c r="D3" s="250"/>
      <c r="E3" s="250"/>
      <c r="F3" s="257" t="s">
        <v>80</v>
      </c>
      <c r="G3" s="250"/>
      <c r="H3" s="250"/>
      <c r="I3" s="250"/>
      <c r="J3" s="250"/>
      <c r="K3" s="258"/>
    </row>
    <row r="4" spans="1:11" ht="14.4" customHeight="1" x14ac:dyDescent="0.3">
      <c r="A4" s="113"/>
      <c r="B4" s="255"/>
      <c r="C4" s="256"/>
      <c r="D4" s="256"/>
      <c r="E4" s="256"/>
      <c r="F4" s="259" t="s">
        <v>124</v>
      </c>
      <c r="G4" s="261" t="s">
        <v>81</v>
      </c>
      <c r="H4" s="59" t="s">
        <v>172</v>
      </c>
      <c r="I4" s="259" t="s">
        <v>82</v>
      </c>
      <c r="J4" s="261" t="s">
        <v>83</v>
      </c>
      <c r="K4" s="262" t="s">
        <v>84</v>
      </c>
    </row>
    <row r="5" spans="1:11" ht="42" thickBot="1" x14ac:dyDescent="0.35">
      <c r="A5" s="114"/>
      <c r="B5" s="30" t="s">
        <v>125</v>
      </c>
      <c r="C5" s="31" t="s">
        <v>85</v>
      </c>
      <c r="D5" s="32" t="s">
        <v>86</v>
      </c>
      <c r="E5" s="32" t="s">
        <v>87</v>
      </c>
      <c r="F5" s="260"/>
      <c r="G5" s="260"/>
      <c r="H5" s="31" t="s">
        <v>88</v>
      </c>
      <c r="I5" s="260"/>
      <c r="J5" s="260"/>
      <c r="K5" s="263"/>
    </row>
    <row r="6" spans="1:11" ht="14.4" customHeight="1" thickBot="1" x14ac:dyDescent="0.35">
      <c r="A6" s="332" t="s">
        <v>195</v>
      </c>
      <c r="B6" s="314">
        <v>44747.277735714502</v>
      </c>
      <c r="C6" s="314">
        <v>38527.235480000003</v>
      </c>
      <c r="D6" s="315">
        <v>-6220.0422557145002</v>
      </c>
      <c r="E6" s="316">
        <v>0.86099618634999997</v>
      </c>
      <c r="F6" s="314">
        <v>38785.365666930003</v>
      </c>
      <c r="G6" s="315">
        <v>32321.138055775002</v>
      </c>
      <c r="H6" s="317">
        <v>5268.8659799999996</v>
      </c>
      <c r="I6" s="314">
        <v>31985.45623</v>
      </c>
      <c r="J6" s="315">
        <v>-335.68182577499499</v>
      </c>
      <c r="K6" s="318">
        <v>0.82467847550200002</v>
      </c>
    </row>
    <row r="7" spans="1:11" ht="14.4" customHeight="1" thickBot="1" x14ac:dyDescent="0.35">
      <c r="A7" s="333" t="s">
        <v>196</v>
      </c>
      <c r="B7" s="314">
        <v>-41103.573535106101</v>
      </c>
      <c r="C7" s="314">
        <v>-44771.479449999999</v>
      </c>
      <c r="D7" s="315">
        <v>-3667.90591489385</v>
      </c>
      <c r="E7" s="316">
        <v>1.0892356941120001</v>
      </c>
      <c r="F7" s="314">
        <v>-40962.4292214382</v>
      </c>
      <c r="G7" s="315">
        <v>-34135.357684531802</v>
      </c>
      <c r="H7" s="317">
        <v>-5680.8900599999997</v>
      </c>
      <c r="I7" s="314">
        <v>-41184.495130000003</v>
      </c>
      <c r="J7" s="315">
        <v>-7049.13744546816</v>
      </c>
      <c r="K7" s="318">
        <v>1.005421209454</v>
      </c>
    </row>
    <row r="8" spans="1:11" ht="14.4" customHeight="1" thickBot="1" x14ac:dyDescent="0.35">
      <c r="A8" s="334" t="s">
        <v>197</v>
      </c>
      <c r="B8" s="314">
        <v>42358.269959559402</v>
      </c>
      <c r="C8" s="314">
        <v>44224.438950000003</v>
      </c>
      <c r="D8" s="315">
        <v>1866.16899044055</v>
      </c>
      <c r="E8" s="316">
        <v>1.044056780227</v>
      </c>
      <c r="F8" s="314">
        <v>45317.9545520553</v>
      </c>
      <c r="G8" s="315">
        <v>37764.9621267127</v>
      </c>
      <c r="H8" s="317">
        <v>4024.3103900000001</v>
      </c>
      <c r="I8" s="314">
        <v>36772.837529999997</v>
      </c>
      <c r="J8" s="315">
        <v>-992.12459671275406</v>
      </c>
      <c r="K8" s="318">
        <v>0.81144080516100003</v>
      </c>
    </row>
    <row r="9" spans="1:11" ht="14.4" customHeight="1" thickBot="1" x14ac:dyDescent="0.35">
      <c r="A9" s="335" t="s">
        <v>198</v>
      </c>
      <c r="B9" s="319">
        <v>4.9406564584124654E-324</v>
      </c>
      <c r="C9" s="319">
        <v>4.9406564584124654E-324</v>
      </c>
      <c r="D9" s="320">
        <v>0</v>
      </c>
      <c r="E9" s="321">
        <v>1</v>
      </c>
      <c r="F9" s="319">
        <v>4.9406564584124654E-324</v>
      </c>
      <c r="G9" s="320">
        <v>0</v>
      </c>
      <c r="H9" s="322">
        <v>-4.4000000000000002E-4</v>
      </c>
      <c r="I9" s="319">
        <v>9.0000000000000006E-5</v>
      </c>
      <c r="J9" s="320">
        <v>9.0000000000000006E-5</v>
      </c>
      <c r="K9" s="323" t="s">
        <v>199</v>
      </c>
    </row>
    <row r="10" spans="1:11" ht="14.4" customHeight="1" thickBot="1" x14ac:dyDescent="0.35">
      <c r="A10" s="336" t="s">
        <v>200</v>
      </c>
      <c r="B10" s="314">
        <v>4.9406564584124654E-324</v>
      </c>
      <c r="C10" s="314">
        <v>4.9406564584124654E-324</v>
      </c>
      <c r="D10" s="315">
        <v>0</v>
      </c>
      <c r="E10" s="316">
        <v>1</v>
      </c>
      <c r="F10" s="314">
        <v>4.9406564584124654E-324</v>
      </c>
      <c r="G10" s="315">
        <v>0</v>
      </c>
      <c r="H10" s="317">
        <v>-4.4000000000000002E-4</v>
      </c>
      <c r="I10" s="314">
        <v>9.0000000000000006E-5</v>
      </c>
      <c r="J10" s="315">
        <v>9.0000000000000006E-5</v>
      </c>
      <c r="K10" s="324" t="s">
        <v>199</v>
      </c>
    </row>
    <row r="11" spans="1:11" ht="14.4" customHeight="1" thickBot="1" x14ac:dyDescent="0.35">
      <c r="A11" s="335" t="s">
        <v>201</v>
      </c>
      <c r="B11" s="319">
        <v>307.193531503521</v>
      </c>
      <c r="C11" s="319">
        <v>298.74015000000003</v>
      </c>
      <c r="D11" s="320">
        <v>-8.4533815035209994</v>
      </c>
      <c r="E11" s="321">
        <v>0.97248190265500001</v>
      </c>
      <c r="F11" s="319">
        <v>291.99944385508098</v>
      </c>
      <c r="G11" s="320">
        <v>243.33286987923501</v>
      </c>
      <c r="H11" s="322">
        <v>22.643239999999999</v>
      </c>
      <c r="I11" s="319">
        <v>154.86258000000001</v>
      </c>
      <c r="J11" s="320">
        <v>-88.470289879234002</v>
      </c>
      <c r="K11" s="325">
        <v>0.53035231148100004</v>
      </c>
    </row>
    <row r="12" spans="1:11" ht="14.4" customHeight="1" thickBot="1" x14ac:dyDescent="0.35">
      <c r="A12" s="336" t="s">
        <v>202</v>
      </c>
      <c r="B12" s="314">
        <v>307.193531503521</v>
      </c>
      <c r="C12" s="314">
        <v>298.74015000000003</v>
      </c>
      <c r="D12" s="315">
        <v>-8.4533815035209994</v>
      </c>
      <c r="E12" s="316">
        <v>0.97248190265500001</v>
      </c>
      <c r="F12" s="314">
        <v>291.99944385508098</v>
      </c>
      <c r="G12" s="315">
        <v>243.33286987923501</v>
      </c>
      <c r="H12" s="317">
        <v>22.643239999999999</v>
      </c>
      <c r="I12" s="314">
        <v>154.86258000000001</v>
      </c>
      <c r="J12" s="315">
        <v>-88.470289879234002</v>
      </c>
      <c r="K12" s="318">
        <v>0.53035231148100004</v>
      </c>
    </row>
    <row r="13" spans="1:11" ht="14.4" customHeight="1" thickBot="1" x14ac:dyDescent="0.35">
      <c r="A13" s="335" t="s">
        <v>203</v>
      </c>
      <c r="B13" s="319">
        <v>1669.99993944737</v>
      </c>
      <c r="C13" s="319">
        <v>1478.77115</v>
      </c>
      <c r="D13" s="320">
        <v>-191.22878944736701</v>
      </c>
      <c r="E13" s="321">
        <v>0.88549173869300002</v>
      </c>
      <c r="F13" s="319">
        <v>1582.02841592865</v>
      </c>
      <c r="G13" s="320">
        <v>1318.3570132738701</v>
      </c>
      <c r="H13" s="322">
        <v>112.25073</v>
      </c>
      <c r="I13" s="319">
        <v>946.59181999999998</v>
      </c>
      <c r="J13" s="320">
        <v>-371.76519327387399</v>
      </c>
      <c r="K13" s="325">
        <v>0.59834059266499995</v>
      </c>
    </row>
    <row r="14" spans="1:11" ht="14.4" customHeight="1" thickBot="1" x14ac:dyDescent="0.35">
      <c r="A14" s="336" t="s">
        <v>204</v>
      </c>
      <c r="B14" s="314">
        <v>1669.99993944737</v>
      </c>
      <c r="C14" s="314">
        <v>1478.77115</v>
      </c>
      <c r="D14" s="315">
        <v>-191.22878944736701</v>
      </c>
      <c r="E14" s="316">
        <v>0.88549173869300002</v>
      </c>
      <c r="F14" s="314">
        <v>1582.02841592865</v>
      </c>
      <c r="G14" s="315">
        <v>1318.3570132738701</v>
      </c>
      <c r="H14" s="317">
        <v>112.25073</v>
      </c>
      <c r="I14" s="314">
        <v>946.59181999999998</v>
      </c>
      <c r="J14" s="315">
        <v>-371.76519327387399</v>
      </c>
      <c r="K14" s="318">
        <v>0.59834059266499995</v>
      </c>
    </row>
    <row r="15" spans="1:11" ht="14.4" customHeight="1" thickBot="1" x14ac:dyDescent="0.35">
      <c r="A15" s="335" t="s">
        <v>205</v>
      </c>
      <c r="B15" s="319">
        <v>38050.536108933098</v>
      </c>
      <c r="C15" s="319">
        <v>39835.321629999999</v>
      </c>
      <c r="D15" s="320">
        <v>1784.78552106691</v>
      </c>
      <c r="E15" s="321">
        <v>1.0469056603019999</v>
      </c>
      <c r="F15" s="319">
        <v>40999.107146035101</v>
      </c>
      <c r="G15" s="320">
        <v>34165.9226216959</v>
      </c>
      <c r="H15" s="322">
        <v>3696.2815900000001</v>
      </c>
      <c r="I15" s="319">
        <v>33744.925819999997</v>
      </c>
      <c r="J15" s="320">
        <v>-420.996801695925</v>
      </c>
      <c r="K15" s="325">
        <v>0.82306489504199998</v>
      </c>
    </row>
    <row r="16" spans="1:11" ht="14.4" customHeight="1" thickBot="1" x14ac:dyDescent="0.35">
      <c r="A16" s="336" t="s">
        <v>206</v>
      </c>
      <c r="B16" s="314">
        <v>17875.6656236854</v>
      </c>
      <c r="C16" s="314">
        <v>19228.398740000001</v>
      </c>
      <c r="D16" s="315">
        <v>1352.73311631456</v>
      </c>
      <c r="E16" s="316">
        <v>1.0756745591900001</v>
      </c>
      <c r="F16" s="314">
        <v>18960.881695857599</v>
      </c>
      <c r="G16" s="315">
        <v>15800.734746548</v>
      </c>
      <c r="H16" s="317">
        <v>1901.0326299999999</v>
      </c>
      <c r="I16" s="314">
        <v>15782.49015</v>
      </c>
      <c r="J16" s="315">
        <v>-18.244596547998</v>
      </c>
      <c r="K16" s="318">
        <v>0.83237111032900002</v>
      </c>
    </row>
    <row r="17" spans="1:11" ht="14.4" customHeight="1" thickBot="1" x14ac:dyDescent="0.35">
      <c r="A17" s="336" t="s">
        <v>207</v>
      </c>
      <c r="B17" s="314">
        <v>4.9406564584124654E-324</v>
      </c>
      <c r="C17" s="314">
        <v>422.45348000000001</v>
      </c>
      <c r="D17" s="315">
        <v>422.45348000000001</v>
      </c>
      <c r="E17" s="326" t="s">
        <v>199</v>
      </c>
      <c r="F17" s="314">
        <v>283.513351277879</v>
      </c>
      <c r="G17" s="315">
        <v>236.261126064899</v>
      </c>
      <c r="H17" s="317">
        <v>18.805119999999999</v>
      </c>
      <c r="I17" s="314">
        <v>273.24838</v>
      </c>
      <c r="J17" s="315">
        <v>36.9872539351</v>
      </c>
      <c r="K17" s="318">
        <v>0.96379369355400002</v>
      </c>
    </row>
    <row r="18" spans="1:11" ht="14.4" customHeight="1" thickBot="1" x14ac:dyDescent="0.35">
      <c r="A18" s="336" t="s">
        <v>208</v>
      </c>
      <c r="B18" s="314">
        <v>229.57139617723999</v>
      </c>
      <c r="C18" s="314">
        <v>271.87090000000001</v>
      </c>
      <c r="D18" s="315">
        <v>42.299503822760002</v>
      </c>
      <c r="E18" s="316">
        <v>1.184254243024</v>
      </c>
      <c r="F18" s="314">
        <v>192.92283506681599</v>
      </c>
      <c r="G18" s="315">
        <v>160.76902922234601</v>
      </c>
      <c r="H18" s="317">
        <v>18.738250000000001</v>
      </c>
      <c r="I18" s="314">
        <v>146.81565000000001</v>
      </c>
      <c r="J18" s="315">
        <v>-13.953379222345999</v>
      </c>
      <c r="K18" s="318">
        <v>0.76100711431599999</v>
      </c>
    </row>
    <row r="19" spans="1:11" ht="14.4" customHeight="1" thickBot="1" x14ac:dyDescent="0.35">
      <c r="A19" s="336" t="s">
        <v>209</v>
      </c>
      <c r="B19" s="314">
        <v>454.49997263402901</v>
      </c>
      <c r="C19" s="314">
        <v>639.35870999999997</v>
      </c>
      <c r="D19" s="315">
        <v>184.858737365971</v>
      </c>
      <c r="E19" s="316">
        <v>1.406729919684</v>
      </c>
      <c r="F19" s="314">
        <v>374.826793229072</v>
      </c>
      <c r="G19" s="315">
        <v>312.35566102422598</v>
      </c>
      <c r="H19" s="317">
        <v>39.99606</v>
      </c>
      <c r="I19" s="314">
        <v>320.92482000000001</v>
      </c>
      <c r="J19" s="315">
        <v>8.569158975773</v>
      </c>
      <c r="K19" s="318">
        <v>0.85619498338199995</v>
      </c>
    </row>
    <row r="20" spans="1:11" ht="14.4" customHeight="1" thickBot="1" x14ac:dyDescent="0.35">
      <c r="A20" s="336" t="s">
        <v>210</v>
      </c>
      <c r="B20" s="314">
        <v>19382.9934929275</v>
      </c>
      <c r="C20" s="314">
        <v>19163.691800000001</v>
      </c>
      <c r="D20" s="315">
        <v>-219.30169292747499</v>
      </c>
      <c r="E20" s="316">
        <v>0.98868587078600001</v>
      </c>
      <c r="F20" s="314">
        <v>21096.0343705839</v>
      </c>
      <c r="G20" s="315">
        <v>17580.0286421532</v>
      </c>
      <c r="H20" s="317">
        <v>1708.57953</v>
      </c>
      <c r="I20" s="314">
        <v>17159.47882</v>
      </c>
      <c r="J20" s="315">
        <v>-420.54982215321098</v>
      </c>
      <c r="K20" s="318">
        <v>0.81339831546300001</v>
      </c>
    </row>
    <row r="21" spans="1:11" ht="14.4" customHeight="1" thickBot="1" x14ac:dyDescent="0.35">
      <c r="A21" s="336" t="s">
        <v>211</v>
      </c>
      <c r="B21" s="314">
        <v>4.9406564584124654E-324</v>
      </c>
      <c r="C21" s="314">
        <v>0.627</v>
      </c>
      <c r="D21" s="315">
        <v>0.627</v>
      </c>
      <c r="E21" s="326" t="s">
        <v>199</v>
      </c>
      <c r="F21" s="314">
        <v>0</v>
      </c>
      <c r="G21" s="315">
        <v>0</v>
      </c>
      <c r="H21" s="317">
        <v>4.9406564584124654E-324</v>
      </c>
      <c r="I21" s="314">
        <v>0.63</v>
      </c>
      <c r="J21" s="315">
        <v>0.63</v>
      </c>
      <c r="K21" s="324" t="s">
        <v>193</v>
      </c>
    </row>
    <row r="22" spans="1:11" ht="14.4" customHeight="1" thickBot="1" x14ac:dyDescent="0.35">
      <c r="A22" s="336" t="s">
        <v>212</v>
      </c>
      <c r="B22" s="314">
        <v>107.80562350889799</v>
      </c>
      <c r="C22" s="314">
        <v>108.92100000000001</v>
      </c>
      <c r="D22" s="315">
        <v>1.115376491101</v>
      </c>
      <c r="E22" s="316">
        <v>1.0103461809759999</v>
      </c>
      <c r="F22" s="314">
        <v>90.928100019903994</v>
      </c>
      <c r="G22" s="315">
        <v>75.773416683253998</v>
      </c>
      <c r="H22" s="317">
        <v>9.1300000000000008</v>
      </c>
      <c r="I22" s="314">
        <v>61.338000000000001</v>
      </c>
      <c r="J22" s="315">
        <v>-14.435416683253999</v>
      </c>
      <c r="K22" s="318">
        <v>0.67457694581200001</v>
      </c>
    </row>
    <row r="23" spans="1:11" ht="14.4" customHeight="1" thickBot="1" x14ac:dyDescent="0.35">
      <c r="A23" s="335" t="s">
        <v>213</v>
      </c>
      <c r="B23" s="319">
        <v>949.99998279939905</v>
      </c>
      <c r="C23" s="319">
        <v>1044.77217</v>
      </c>
      <c r="D23" s="320">
        <v>94.772187200600996</v>
      </c>
      <c r="E23" s="321">
        <v>1.099760198859</v>
      </c>
      <c r="F23" s="319">
        <v>1009.99999999994</v>
      </c>
      <c r="G23" s="320">
        <v>841.66666666662104</v>
      </c>
      <c r="H23" s="322">
        <v>105.32893</v>
      </c>
      <c r="I23" s="319">
        <v>907.13327000000004</v>
      </c>
      <c r="J23" s="320">
        <v>65.466603333378998</v>
      </c>
      <c r="K23" s="325">
        <v>0.89815175247500001</v>
      </c>
    </row>
    <row r="24" spans="1:11" ht="14.4" customHeight="1" thickBot="1" x14ac:dyDescent="0.35">
      <c r="A24" s="336" t="s">
        <v>214</v>
      </c>
      <c r="B24" s="314">
        <v>949.99998279939905</v>
      </c>
      <c r="C24" s="314">
        <v>1043.17947</v>
      </c>
      <c r="D24" s="315">
        <v>93.179487200601002</v>
      </c>
      <c r="E24" s="316">
        <v>1.0980836725130001</v>
      </c>
      <c r="F24" s="314">
        <v>1009.99999999994</v>
      </c>
      <c r="G24" s="315">
        <v>841.66666666662104</v>
      </c>
      <c r="H24" s="317">
        <v>105.32893</v>
      </c>
      <c r="I24" s="314">
        <v>900.52557000000002</v>
      </c>
      <c r="J24" s="315">
        <v>58.858903333378997</v>
      </c>
      <c r="K24" s="318">
        <v>0.89160947524699996</v>
      </c>
    </row>
    <row r="25" spans="1:11" ht="14.4" customHeight="1" thickBot="1" x14ac:dyDescent="0.35">
      <c r="A25" s="336" t="s">
        <v>215</v>
      </c>
      <c r="B25" s="314">
        <v>4.9406564584124654E-324</v>
      </c>
      <c r="C25" s="314">
        <v>1.5927</v>
      </c>
      <c r="D25" s="315">
        <v>1.5927</v>
      </c>
      <c r="E25" s="326" t="s">
        <v>199</v>
      </c>
      <c r="F25" s="314">
        <v>0</v>
      </c>
      <c r="G25" s="315">
        <v>0</v>
      </c>
      <c r="H25" s="317">
        <v>4.9406564584124654E-324</v>
      </c>
      <c r="I25" s="314">
        <v>6.6077000000000004</v>
      </c>
      <c r="J25" s="315">
        <v>6.6077000000000004</v>
      </c>
      <c r="K25" s="324" t="s">
        <v>193</v>
      </c>
    </row>
    <row r="26" spans="1:11" ht="14.4" customHeight="1" thickBot="1" x14ac:dyDescent="0.35">
      <c r="A26" s="335" t="s">
        <v>216</v>
      </c>
      <c r="B26" s="319">
        <v>795.66667209198704</v>
      </c>
      <c r="C26" s="319">
        <v>905.79606999999999</v>
      </c>
      <c r="D26" s="320">
        <v>110.129397908014</v>
      </c>
      <c r="E26" s="321">
        <v>1.1384114752700001</v>
      </c>
      <c r="F26" s="319">
        <v>793.73183286609901</v>
      </c>
      <c r="G26" s="320">
        <v>661.44319405508202</v>
      </c>
      <c r="H26" s="322">
        <v>73.177599999999998</v>
      </c>
      <c r="I26" s="319">
        <v>590.29765999999995</v>
      </c>
      <c r="J26" s="320">
        <v>-71.145534055081995</v>
      </c>
      <c r="K26" s="325">
        <v>0.74369911292099999</v>
      </c>
    </row>
    <row r="27" spans="1:11" ht="14.4" customHeight="1" thickBot="1" x14ac:dyDescent="0.35">
      <c r="A27" s="336" t="s">
        <v>217</v>
      </c>
      <c r="B27" s="314">
        <v>167.999989884526</v>
      </c>
      <c r="C27" s="314">
        <v>219.24735000000001</v>
      </c>
      <c r="D27" s="315">
        <v>51.247360115474002</v>
      </c>
      <c r="E27" s="316">
        <v>1.3050438285779999</v>
      </c>
      <c r="F27" s="314">
        <v>218.30663374103199</v>
      </c>
      <c r="G27" s="315">
        <v>181.92219478419301</v>
      </c>
      <c r="H27" s="317">
        <v>0.625</v>
      </c>
      <c r="I27" s="314">
        <v>4.5129999999989998</v>
      </c>
      <c r="J27" s="315">
        <v>-177.40919478419301</v>
      </c>
      <c r="K27" s="318">
        <v>2.0672757042000001E-2</v>
      </c>
    </row>
    <row r="28" spans="1:11" ht="14.4" customHeight="1" thickBot="1" x14ac:dyDescent="0.35">
      <c r="A28" s="336" t="s">
        <v>218</v>
      </c>
      <c r="B28" s="314">
        <v>38.000037711973</v>
      </c>
      <c r="C28" s="314">
        <v>25.522300000000001</v>
      </c>
      <c r="D28" s="315">
        <v>-12.477737711973001</v>
      </c>
      <c r="E28" s="316">
        <v>0.67163880713599999</v>
      </c>
      <c r="F28" s="314">
        <v>23.972951812167999</v>
      </c>
      <c r="G28" s="315">
        <v>19.977459843474001</v>
      </c>
      <c r="H28" s="317">
        <v>3.4529999999999998</v>
      </c>
      <c r="I28" s="314">
        <v>25.88871</v>
      </c>
      <c r="J28" s="315">
        <v>5.911250156525</v>
      </c>
      <c r="K28" s="318">
        <v>1.0799133207639999</v>
      </c>
    </row>
    <row r="29" spans="1:11" ht="14.4" customHeight="1" thickBot="1" x14ac:dyDescent="0.35">
      <c r="A29" s="336" t="s">
        <v>219</v>
      </c>
      <c r="B29" s="314">
        <v>218.999986813757</v>
      </c>
      <c r="C29" s="314">
        <v>310.64837</v>
      </c>
      <c r="D29" s="315">
        <v>91.648383186242995</v>
      </c>
      <c r="E29" s="316">
        <v>1.418485793171</v>
      </c>
      <c r="F29" s="314">
        <v>207.37985926904199</v>
      </c>
      <c r="G29" s="315">
        <v>172.816549390869</v>
      </c>
      <c r="H29" s="317">
        <v>15.012460000000001</v>
      </c>
      <c r="I29" s="314">
        <v>209.72277</v>
      </c>
      <c r="J29" s="315">
        <v>36.906220609130997</v>
      </c>
      <c r="K29" s="318">
        <v>1.0112976773110001</v>
      </c>
    </row>
    <row r="30" spans="1:11" ht="14.4" customHeight="1" thickBot="1" x14ac:dyDescent="0.35">
      <c r="A30" s="336" t="s">
        <v>220</v>
      </c>
      <c r="B30" s="314">
        <v>215.99998699439001</v>
      </c>
      <c r="C30" s="314">
        <v>223.32511</v>
      </c>
      <c r="D30" s="315">
        <v>7.325123005609</v>
      </c>
      <c r="E30" s="316">
        <v>1.033912608549</v>
      </c>
      <c r="F30" s="314">
        <v>223.004382349754</v>
      </c>
      <c r="G30" s="315">
        <v>185.83698529146201</v>
      </c>
      <c r="H30" s="317">
        <v>37.43544</v>
      </c>
      <c r="I30" s="314">
        <v>164.03379000000001</v>
      </c>
      <c r="J30" s="315">
        <v>-21.803195291461002</v>
      </c>
      <c r="K30" s="318">
        <v>0.73556307849900004</v>
      </c>
    </row>
    <row r="31" spans="1:11" ht="14.4" customHeight="1" thickBot="1" x14ac:dyDescent="0.35">
      <c r="A31" s="336" t="s">
        <v>221</v>
      </c>
      <c r="B31" s="314">
        <v>6.6667195985890002</v>
      </c>
      <c r="C31" s="314">
        <v>7.5201399999999996</v>
      </c>
      <c r="D31" s="315">
        <v>0.85342040140999997</v>
      </c>
      <c r="E31" s="316">
        <v>1.1280120438229999</v>
      </c>
      <c r="F31" s="314">
        <v>7.3337450484130002</v>
      </c>
      <c r="G31" s="315">
        <v>6.1114542070109996</v>
      </c>
      <c r="H31" s="317">
        <v>1.1168800000000001</v>
      </c>
      <c r="I31" s="314">
        <v>6.4912599999999996</v>
      </c>
      <c r="J31" s="315">
        <v>0.37980579298799999</v>
      </c>
      <c r="K31" s="318">
        <v>0.88512212479999997</v>
      </c>
    </row>
    <row r="32" spans="1:11" ht="14.4" customHeight="1" thickBot="1" x14ac:dyDescent="0.35">
      <c r="A32" s="336" t="s">
        <v>222</v>
      </c>
      <c r="B32" s="314">
        <v>4.9406564584124654E-324</v>
      </c>
      <c r="C32" s="314">
        <v>2.4E-2</v>
      </c>
      <c r="D32" s="315">
        <v>2.4E-2</v>
      </c>
      <c r="E32" s="326" t="s">
        <v>199</v>
      </c>
      <c r="F32" s="314">
        <v>1.4104622948E-2</v>
      </c>
      <c r="G32" s="315">
        <v>1.1753852456E-2</v>
      </c>
      <c r="H32" s="317">
        <v>4.9406564584124654E-324</v>
      </c>
      <c r="I32" s="314">
        <v>7.6300000000000007E-2</v>
      </c>
      <c r="J32" s="315">
        <v>6.4546147543000004E-2</v>
      </c>
      <c r="K32" s="318">
        <v>5.4095738880050002</v>
      </c>
    </row>
    <row r="33" spans="1:11" ht="14.4" customHeight="1" thickBot="1" x14ac:dyDescent="0.35">
      <c r="A33" s="336" t="s">
        <v>223</v>
      </c>
      <c r="B33" s="314">
        <v>87.999954701419995</v>
      </c>
      <c r="C33" s="314">
        <v>63.225999999999999</v>
      </c>
      <c r="D33" s="315">
        <v>-24.773954701419999</v>
      </c>
      <c r="E33" s="316">
        <v>0.71847764256799995</v>
      </c>
      <c r="F33" s="314">
        <v>63.714080231247003</v>
      </c>
      <c r="G33" s="315">
        <v>53.095066859372999</v>
      </c>
      <c r="H33" s="317">
        <v>4.9406564584124654E-324</v>
      </c>
      <c r="I33" s="314">
        <v>18.762</v>
      </c>
      <c r="J33" s="315">
        <v>-34.333066859372998</v>
      </c>
      <c r="K33" s="318">
        <v>0.29447180170999998</v>
      </c>
    </row>
    <row r="34" spans="1:11" ht="14.4" customHeight="1" thickBot="1" x14ac:dyDescent="0.35">
      <c r="A34" s="336" t="s">
        <v>224</v>
      </c>
      <c r="B34" s="314">
        <v>59.99999638733</v>
      </c>
      <c r="C34" s="314">
        <v>56.282800000000002</v>
      </c>
      <c r="D34" s="315">
        <v>-3.71719638733</v>
      </c>
      <c r="E34" s="316">
        <v>0.93804672314699999</v>
      </c>
      <c r="F34" s="314">
        <v>50.006075791492002</v>
      </c>
      <c r="G34" s="315">
        <v>41.671729826243002</v>
      </c>
      <c r="H34" s="317">
        <v>4.6540999999999997</v>
      </c>
      <c r="I34" s="314">
        <v>48.34545</v>
      </c>
      <c r="J34" s="315">
        <v>6.6737201737560001</v>
      </c>
      <c r="K34" s="318">
        <v>0.96679151952599995</v>
      </c>
    </row>
    <row r="35" spans="1:11" ht="14.4" customHeight="1" thickBot="1" x14ac:dyDescent="0.35">
      <c r="A35" s="336" t="s">
        <v>225</v>
      </c>
      <c r="B35" s="314">
        <v>4.9406564584124654E-324</v>
      </c>
      <c r="C35" s="314">
        <v>4.9406564584124654E-324</v>
      </c>
      <c r="D35" s="315">
        <v>0</v>
      </c>
      <c r="E35" s="316">
        <v>1</v>
      </c>
      <c r="F35" s="314">
        <v>4.9406564584124654E-324</v>
      </c>
      <c r="G35" s="315">
        <v>0</v>
      </c>
      <c r="H35" s="317">
        <v>1.0369999999999999</v>
      </c>
      <c r="I35" s="314">
        <v>1.222</v>
      </c>
      <c r="J35" s="315">
        <v>1.222</v>
      </c>
      <c r="K35" s="324" t="s">
        <v>199</v>
      </c>
    </row>
    <row r="36" spans="1:11" ht="14.4" customHeight="1" thickBot="1" x14ac:dyDescent="0.35">
      <c r="A36" s="336" t="s">
        <v>226</v>
      </c>
      <c r="B36" s="314">
        <v>4.9406564584124654E-324</v>
      </c>
      <c r="C36" s="314">
        <v>4.9406564584124654E-324</v>
      </c>
      <c r="D36" s="315">
        <v>0</v>
      </c>
      <c r="E36" s="316">
        <v>1</v>
      </c>
      <c r="F36" s="314">
        <v>4.9406564584124654E-324</v>
      </c>
      <c r="G36" s="315">
        <v>0</v>
      </c>
      <c r="H36" s="317">
        <v>4.9406564584124654E-324</v>
      </c>
      <c r="I36" s="314">
        <v>0.1032</v>
      </c>
      <c r="J36" s="315">
        <v>0.1032</v>
      </c>
      <c r="K36" s="324" t="s">
        <v>199</v>
      </c>
    </row>
    <row r="37" spans="1:11" ht="14.4" customHeight="1" thickBot="1" x14ac:dyDescent="0.35">
      <c r="A37" s="336" t="s">
        <v>227</v>
      </c>
      <c r="B37" s="314">
        <v>4.9406564584124654E-324</v>
      </c>
      <c r="C37" s="314">
        <v>4.9406564584124654E-324</v>
      </c>
      <c r="D37" s="315">
        <v>0</v>
      </c>
      <c r="E37" s="316">
        <v>1</v>
      </c>
      <c r="F37" s="314">
        <v>4.9406564584124654E-324</v>
      </c>
      <c r="G37" s="315">
        <v>0</v>
      </c>
      <c r="H37" s="317">
        <v>4.9406564584124654E-324</v>
      </c>
      <c r="I37" s="314">
        <v>0.18335000000000001</v>
      </c>
      <c r="J37" s="315">
        <v>0.18335000000000001</v>
      </c>
      <c r="K37" s="324" t="s">
        <v>199</v>
      </c>
    </row>
    <row r="38" spans="1:11" ht="14.4" customHeight="1" thickBot="1" x14ac:dyDescent="0.35">
      <c r="A38" s="336" t="s">
        <v>228</v>
      </c>
      <c r="B38" s="314">
        <v>4.9406564584124654E-324</v>
      </c>
      <c r="C38" s="314">
        <v>4.9406564584124654E-324</v>
      </c>
      <c r="D38" s="315">
        <v>0</v>
      </c>
      <c r="E38" s="316">
        <v>1</v>
      </c>
      <c r="F38" s="314">
        <v>4.9406564584124654E-324</v>
      </c>
      <c r="G38" s="315">
        <v>0</v>
      </c>
      <c r="H38" s="317">
        <v>9.8437199999999994</v>
      </c>
      <c r="I38" s="314">
        <v>110.95583000000001</v>
      </c>
      <c r="J38" s="315">
        <v>110.95583000000001</v>
      </c>
      <c r="K38" s="324" t="s">
        <v>199</v>
      </c>
    </row>
    <row r="39" spans="1:11" ht="14.4" customHeight="1" thickBot="1" x14ac:dyDescent="0.35">
      <c r="A39" s="335" t="s">
        <v>229</v>
      </c>
      <c r="B39" s="319">
        <v>434.02401386691099</v>
      </c>
      <c r="C39" s="319">
        <v>497.93461000000002</v>
      </c>
      <c r="D39" s="320">
        <v>63.910596133089001</v>
      </c>
      <c r="E39" s="321">
        <v>1.1472512904609999</v>
      </c>
      <c r="F39" s="319">
        <v>516.68005548246697</v>
      </c>
      <c r="G39" s="320">
        <v>430.566712902056</v>
      </c>
      <c r="H39" s="322">
        <v>0.63400000000000001</v>
      </c>
      <c r="I39" s="319">
        <v>339.55907999999999</v>
      </c>
      <c r="J39" s="320">
        <v>-91.007632902056002</v>
      </c>
      <c r="K39" s="325">
        <v>0.65719409216000002</v>
      </c>
    </row>
    <row r="40" spans="1:11" ht="14.4" customHeight="1" thickBot="1" x14ac:dyDescent="0.35">
      <c r="A40" s="336" t="s">
        <v>230</v>
      </c>
      <c r="B40" s="314">
        <v>2.0000398795750001</v>
      </c>
      <c r="C40" s="314">
        <v>0.9446</v>
      </c>
      <c r="D40" s="315">
        <v>-1.055439879575</v>
      </c>
      <c r="E40" s="316">
        <v>0.47229058262599999</v>
      </c>
      <c r="F40" s="314">
        <v>0.66576489492199997</v>
      </c>
      <c r="G40" s="315">
        <v>0.55480407910200003</v>
      </c>
      <c r="H40" s="317">
        <v>4.9406564584124654E-324</v>
      </c>
      <c r="I40" s="314">
        <v>1.4925999999999999</v>
      </c>
      <c r="J40" s="315">
        <v>0.93779592089700003</v>
      </c>
      <c r="K40" s="318">
        <v>2.2419325671610002</v>
      </c>
    </row>
    <row r="41" spans="1:11" ht="14.4" customHeight="1" thickBot="1" x14ac:dyDescent="0.35">
      <c r="A41" s="336" t="s">
        <v>231</v>
      </c>
      <c r="B41" s="314">
        <v>413.87757507995099</v>
      </c>
      <c r="C41" s="314">
        <v>477.01988</v>
      </c>
      <c r="D41" s="315">
        <v>63.142304920049</v>
      </c>
      <c r="E41" s="316">
        <v>1.152562759429</v>
      </c>
      <c r="F41" s="314">
        <v>495.47407827545402</v>
      </c>
      <c r="G41" s="315">
        <v>412.89506522954503</v>
      </c>
      <c r="H41" s="317">
        <v>4.9406564584124654E-324</v>
      </c>
      <c r="I41" s="314">
        <v>320.58920000000001</v>
      </c>
      <c r="J41" s="315">
        <v>-92.305865229545006</v>
      </c>
      <c r="K41" s="318">
        <v>0.64703526189600002</v>
      </c>
    </row>
    <row r="42" spans="1:11" ht="14.4" customHeight="1" thickBot="1" x14ac:dyDescent="0.35">
      <c r="A42" s="336" t="s">
        <v>232</v>
      </c>
      <c r="B42" s="314">
        <v>14.999999096831999</v>
      </c>
      <c r="C42" s="314">
        <v>2.8839999999999999</v>
      </c>
      <c r="D42" s="315">
        <v>-12.115999096832001</v>
      </c>
      <c r="E42" s="316">
        <v>0.19226667824300001</v>
      </c>
      <c r="F42" s="314">
        <v>2.8343053545219998</v>
      </c>
      <c r="G42" s="315">
        <v>2.361921128768</v>
      </c>
      <c r="H42" s="317">
        <v>4.9406564584124654E-324</v>
      </c>
      <c r="I42" s="314">
        <v>13.06</v>
      </c>
      <c r="J42" s="315">
        <v>10.698078871231001</v>
      </c>
      <c r="K42" s="318">
        <v>4.6078309731729998</v>
      </c>
    </row>
    <row r="43" spans="1:11" ht="14.4" customHeight="1" thickBot="1" x14ac:dyDescent="0.35">
      <c r="A43" s="336" t="s">
        <v>233</v>
      </c>
      <c r="B43" s="314">
        <v>4.9406564584124654E-324</v>
      </c>
      <c r="C43" s="314">
        <v>5.8140000000000001</v>
      </c>
      <c r="D43" s="315">
        <v>5.8140000000000001</v>
      </c>
      <c r="E43" s="326" t="s">
        <v>199</v>
      </c>
      <c r="F43" s="314">
        <v>5.9310227865270004</v>
      </c>
      <c r="G43" s="315">
        <v>4.942518988772</v>
      </c>
      <c r="H43" s="317">
        <v>0.51300000000000001</v>
      </c>
      <c r="I43" s="314">
        <v>0.51300000000000001</v>
      </c>
      <c r="J43" s="315">
        <v>-4.4295189887720001</v>
      </c>
      <c r="K43" s="318">
        <v>8.6494356615999995E-2</v>
      </c>
    </row>
    <row r="44" spans="1:11" ht="14.4" customHeight="1" thickBot="1" x14ac:dyDescent="0.35">
      <c r="A44" s="336" t="s">
        <v>234</v>
      </c>
      <c r="B44" s="314">
        <v>3.1463998105509998</v>
      </c>
      <c r="C44" s="314">
        <v>11.272130000000001</v>
      </c>
      <c r="D44" s="315">
        <v>8.1257301894479994</v>
      </c>
      <c r="E44" s="316">
        <v>3.5825485248879998</v>
      </c>
      <c r="F44" s="314">
        <v>11.77488417104</v>
      </c>
      <c r="G44" s="315">
        <v>9.8124034758670007</v>
      </c>
      <c r="H44" s="317">
        <v>0.121</v>
      </c>
      <c r="I44" s="314">
        <v>3.90428</v>
      </c>
      <c r="J44" s="315">
        <v>-5.9081234758669998</v>
      </c>
      <c r="K44" s="318">
        <v>0.33157693470999999</v>
      </c>
    </row>
    <row r="45" spans="1:11" ht="14.4" customHeight="1" thickBot="1" x14ac:dyDescent="0.35">
      <c r="A45" s="335" t="s">
        <v>235</v>
      </c>
      <c r="B45" s="319">
        <v>150.849710917164</v>
      </c>
      <c r="C45" s="319">
        <v>126.98417000000001</v>
      </c>
      <c r="D45" s="320">
        <v>-23.865540917162999</v>
      </c>
      <c r="E45" s="321">
        <v>0.84179259759799996</v>
      </c>
      <c r="F45" s="319">
        <v>124.40765788794501</v>
      </c>
      <c r="G45" s="320">
        <v>103.673048239954</v>
      </c>
      <c r="H45" s="322">
        <v>13.99474</v>
      </c>
      <c r="I45" s="319">
        <v>78.967209999999994</v>
      </c>
      <c r="J45" s="320">
        <v>-24.705838239954002</v>
      </c>
      <c r="K45" s="325">
        <v>0.63474557226299999</v>
      </c>
    </row>
    <row r="46" spans="1:11" ht="14.4" customHeight="1" thickBot="1" x14ac:dyDescent="0.35">
      <c r="A46" s="336" t="s">
        <v>236</v>
      </c>
      <c r="B46" s="314">
        <v>50.000036989439003</v>
      </c>
      <c r="C46" s="314">
        <v>29.112780000000001</v>
      </c>
      <c r="D46" s="315">
        <v>-20.887256989438999</v>
      </c>
      <c r="E46" s="316">
        <v>0.582255169254</v>
      </c>
      <c r="F46" s="314">
        <v>27.319717405429</v>
      </c>
      <c r="G46" s="315">
        <v>22.766431171191002</v>
      </c>
      <c r="H46" s="317">
        <v>2.1222400000000001</v>
      </c>
      <c r="I46" s="314">
        <v>18.607980000000001</v>
      </c>
      <c r="J46" s="315">
        <v>-4.1584511711910004</v>
      </c>
      <c r="K46" s="318">
        <v>0.68111905126399996</v>
      </c>
    </row>
    <row r="47" spans="1:11" ht="14.4" customHeight="1" thickBot="1" x14ac:dyDescent="0.35">
      <c r="A47" s="336" t="s">
        <v>237</v>
      </c>
      <c r="B47" s="314">
        <v>4.9406564584124654E-324</v>
      </c>
      <c r="C47" s="314">
        <v>0.58094000000000001</v>
      </c>
      <c r="D47" s="315">
        <v>0.58094000000000001</v>
      </c>
      <c r="E47" s="326" t="s">
        <v>199</v>
      </c>
      <c r="F47" s="314">
        <v>0.589153170241</v>
      </c>
      <c r="G47" s="315">
        <v>0.49096097519999998</v>
      </c>
      <c r="H47" s="317">
        <v>4.9406564584124654E-324</v>
      </c>
      <c r="I47" s="314">
        <v>4.9406564584124654E-323</v>
      </c>
      <c r="J47" s="315">
        <v>-0.49096097519999998</v>
      </c>
      <c r="K47" s="318">
        <v>8.3991159793011913E-323</v>
      </c>
    </row>
    <row r="48" spans="1:11" ht="14.4" customHeight="1" thickBot="1" x14ac:dyDescent="0.35">
      <c r="A48" s="336" t="s">
        <v>238</v>
      </c>
      <c r="B48" s="314">
        <v>100.849673927724</v>
      </c>
      <c r="C48" s="314">
        <v>97.290450000000007</v>
      </c>
      <c r="D48" s="315">
        <v>-3.5592239277240001</v>
      </c>
      <c r="E48" s="316">
        <v>0.96470763078199995</v>
      </c>
      <c r="F48" s="314">
        <v>96.498787312274004</v>
      </c>
      <c r="G48" s="315">
        <v>80.415656093562006</v>
      </c>
      <c r="H48" s="317">
        <v>11.8725</v>
      </c>
      <c r="I48" s="314">
        <v>60.359229999999997</v>
      </c>
      <c r="J48" s="315">
        <v>-20.056426093561999</v>
      </c>
      <c r="K48" s="318">
        <v>0.62549210908300001</v>
      </c>
    </row>
    <row r="49" spans="1:11" ht="14.4" customHeight="1" thickBot="1" x14ac:dyDescent="0.35">
      <c r="A49" s="335" t="s">
        <v>239</v>
      </c>
      <c r="B49" s="319">
        <v>4.9406564584124654E-324</v>
      </c>
      <c r="C49" s="319">
        <v>36.119</v>
      </c>
      <c r="D49" s="320">
        <v>36.119</v>
      </c>
      <c r="E49" s="327" t="s">
        <v>199</v>
      </c>
      <c r="F49" s="319">
        <v>0</v>
      </c>
      <c r="G49" s="320">
        <v>0</v>
      </c>
      <c r="H49" s="322">
        <v>4.9406564584124654E-324</v>
      </c>
      <c r="I49" s="319">
        <v>10.5</v>
      </c>
      <c r="J49" s="320">
        <v>10.5</v>
      </c>
      <c r="K49" s="323" t="s">
        <v>193</v>
      </c>
    </row>
    <row r="50" spans="1:11" ht="14.4" customHeight="1" thickBot="1" x14ac:dyDescent="0.35">
      <c r="A50" s="336" t="s">
        <v>240</v>
      </c>
      <c r="B50" s="314">
        <v>4.9406564584124654E-324</v>
      </c>
      <c r="C50" s="314">
        <v>36.119</v>
      </c>
      <c r="D50" s="315">
        <v>36.119</v>
      </c>
      <c r="E50" s="326" t="s">
        <v>199</v>
      </c>
      <c r="F50" s="314">
        <v>0</v>
      </c>
      <c r="G50" s="315">
        <v>0</v>
      </c>
      <c r="H50" s="317">
        <v>4.9406564584124654E-324</v>
      </c>
      <c r="I50" s="314">
        <v>10.5</v>
      </c>
      <c r="J50" s="315">
        <v>10.5</v>
      </c>
      <c r="K50" s="324" t="s">
        <v>193</v>
      </c>
    </row>
    <row r="51" spans="1:11" ht="14.4" customHeight="1" thickBot="1" x14ac:dyDescent="0.35">
      <c r="A51" s="334" t="s">
        <v>58</v>
      </c>
      <c r="B51" s="314">
        <v>1538.1513473861201</v>
      </c>
      <c r="C51" s="314">
        <v>1525.54312</v>
      </c>
      <c r="D51" s="315">
        <v>-12.608227386123</v>
      </c>
      <c r="E51" s="316">
        <v>0.99180299948499995</v>
      </c>
      <c r="F51" s="314">
        <v>1519.6162265016701</v>
      </c>
      <c r="G51" s="315">
        <v>1266.3468554180599</v>
      </c>
      <c r="H51" s="317">
        <v>124.405</v>
      </c>
      <c r="I51" s="314">
        <v>1232.18193</v>
      </c>
      <c r="J51" s="315">
        <v>-34.164925418057997</v>
      </c>
      <c r="K51" s="318">
        <v>0.81085073225100002</v>
      </c>
    </row>
    <row r="52" spans="1:11" ht="14.4" customHeight="1" thickBot="1" x14ac:dyDescent="0.35">
      <c r="A52" s="335" t="s">
        <v>241</v>
      </c>
      <c r="B52" s="319">
        <v>1538.1513473861201</v>
      </c>
      <c r="C52" s="319">
        <v>1525.54312</v>
      </c>
      <c r="D52" s="320">
        <v>-12.608227386123</v>
      </c>
      <c r="E52" s="321">
        <v>0.99180299948499995</v>
      </c>
      <c r="F52" s="319">
        <v>1519.6162265016701</v>
      </c>
      <c r="G52" s="320">
        <v>1266.3468554180599</v>
      </c>
      <c r="H52" s="322">
        <v>124.405</v>
      </c>
      <c r="I52" s="319">
        <v>1232.18193</v>
      </c>
      <c r="J52" s="320">
        <v>-34.164925418057997</v>
      </c>
      <c r="K52" s="325">
        <v>0.81085073225100002</v>
      </c>
    </row>
    <row r="53" spans="1:11" ht="14.4" customHeight="1" thickBot="1" x14ac:dyDescent="0.35">
      <c r="A53" s="336" t="s">
        <v>242</v>
      </c>
      <c r="B53" s="314">
        <v>715.15147693990002</v>
      </c>
      <c r="C53" s="314">
        <v>775.50099999999998</v>
      </c>
      <c r="D53" s="315">
        <v>60.349523060099997</v>
      </c>
      <c r="E53" s="316">
        <v>1.0843870494650001</v>
      </c>
      <c r="F53" s="314">
        <v>762.10006450204298</v>
      </c>
      <c r="G53" s="315">
        <v>635.08338708503595</v>
      </c>
      <c r="H53" s="317">
        <v>64.039000000000001</v>
      </c>
      <c r="I53" s="314">
        <v>646.54700000000003</v>
      </c>
      <c r="J53" s="315">
        <v>11.463612914963999</v>
      </c>
      <c r="K53" s="318">
        <v>0.84837546946300002</v>
      </c>
    </row>
    <row r="54" spans="1:11" ht="14.4" customHeight="1" thickBot="1" x14ac:dyDescent="0.35">
      <c r="A54" s="336" t="s">
        <v>243</v>
      </c>
      <c r="B54" s="314">
        <v>349.9998989261</v>
      </c>
      <c r="C54" s="314">
        <v>360.30900000000003</v>
      </c>
      <c r="D54" s="315">
        <v>10.309101073900001</v>
      </c>
      <c r="E54" s="316">
        <v>1.0294545830020001</v>
      </c>
      <c r="F54" s="314">
        <v>350.01504298074502</v>
      </c>
      <c r="G54" s="315">
        <v>291.67920248395399</v>
      </c>
      <c r="H54" s="317">
        <v>29.359000000000002</v>
      </c>
      <c r="I54" s="314">
        <v>294.44</v>
      </c>
      <c r="J54" s="315">
        <v>2.7607975160449998</v>
      </c>
      <c r="K54" s="318">
        <v>0.84122098722500005</v>
      </c>
    </row>
    <row r="55" spans="1:11" ht="14.4" customHeight="1" thickBot="1" x14ac:dyDescent="0.35">
      <c r="A55" s="336" t="s">
        <v>244</v>
      </c>
      <c r="B55" s="314">
        <v>427.99997422962502</v>
      </c>
      <c r="C55" s="314">
        <v>382.04</v>
      </c>
      <c r="D55" s="315">
        <v>-45.959974229624002</v>
      </c>
      <c r="E55" s="316">
        <v>0.89261687617499996</v>
      </c>
      <c r="F55" s="314">
        <v>400.03060581897398</v>
      </c>
      <c r="G55" s="315">
        <v>333.358838182478</v>
      </c>
      <c r="H55" s="317">
        <v>30.507000000000001</v>
      </c>
      <c r="I55" s="314">
        <v>286.81299999999999</v>
      </c>
      <c r="J55" s="315">
        <v>-46.545838182478001</v>
      </c>
      <c r="K55" s="318">
        <v>0.71697764078000004</v>
      </c>
    </row>
    <row r="56" spans="1:11" ht="14.4" customHeight="1" thickBot="1" x14ac:dyDescent="0.35">
      <c r="A56" s="336" t="s">
        <v>245</v>
      </c>
      <c r="B56" s="314">
        <v>44.999997290498001</v>
      </c>
      <c r="C56" s="314">
        <v>7.6931200000000004</v>
      </c>
      <c r="D56" s="315">
        <v>-37.306877290498001</v>
      </c>
      <c r="E56" s="316">
        <v>0.170958232515</v>
      </c>
      <c r="F56" s="314">
        <v>7.4705131999079999</v>
      </c>
      <c r="G56" s="315">
        <v>6.2254276665899999</v>
      </c>
      <c r="H56" s="317">
        <v>0.5</v>
      </c>
      <c r="I56" s="314">
        <v>4.3819299999999997</v>
      </c>
      <c r="J56" s="315">
        <v>-1.84349766659</v>
      </c>
      <c r="K56" s="318">
        <v>0.58656345056000003</v>
      </c>
    </row>
    <row r="57" spans="1:11" ht="14.4" customHeight="1" thickBot="1" x14ac:dyDescent="0.35">
      <c r="A57" s="337" t="s">
        <v>246</v>
      </c>
      <c r="B57" s="319">
        <v>-84999.994842051703</v>
      </c>
      <c r="C57" s="319">
        <v>-90521.461519999997</v>
      </c>
      <c r="D57" s="320">
        <v>-5521.4666779482804</v>
      </c>
      <c r="E57" s="321">
        <v>1.0649584354470001</v>
      </c>
      <c r="F57" s="319">
        <v>-87799.999999995198</v>
      </c>
      <c r="G57" s="320">
        <v>-73166.666666662597</v>
      </c>
      <c r="H57" s="322">
        <v>-9829.6054499999991</v>
      </c>
      <c r="I57" s="319">
        <v>-79189.514590000006</v>
      </c>
      <c r="J57" s="320">
        <v>-6022.84792333737</v>
      </c>
      <c r="K57" s="325">
        <v>0.90193069009100002</v>
      </c>
    </row>
    <row r="58" spans="1:11" ht="14.4" customHeight="1" thickBot="1" x14ac:dyDescent="0.35">
      <c r="A58" s="335" t="s">
        <v>247</v>
      </c>
      <c r="B58" s="319">
        <v>-84999.994842051703</v>
      </c>
      <c r="C58" s="319">
        <v>-90521.461519999997</v>
      </c>
      <c r="D58" s="320">
        <v>-5521.4666779482804</v>
      </c>
      <c r="E58" s="321">
        <v>1.0649584354470001</v>
      </c>
      <c r="F58" s="319">
        <v>-87799.999999995198</v>
      </c>
      <c r="G58" s="320">
        <v>-73166.666666662597</v>
      </c>
      <c r="H58" s="322">
        <v>-9829.6054499999991</v>
      </c>
      <c r="I58" s="319">
        <v>-79189.514590000006</v>
      </c>
      <c r="J58" s="320">
        <v>-6022.84792333737</v>
      </c>
      <c r="K58" s="325">
        <v>0.90193069009100002</v>
      </c>
    </row>
    <row r="59" spans="1:11" ht="14.4" customHeight="1" thickBot="1" x14ac:dyDescent="0.35">
      <c r="A59" s="336" t="s">
        <v>248</v>
      </c>
      <c r="B59" s="314">
        <v>-84999.994842051703</v>
      </c>
      <c r="C59" s="314">
        <v>-90521.461519999997</v>
      </c>
      <c r="D59" s="315">
        <v>-5521.4666779482804</v>
      </c>
      <c r="E59" s="316">
        <v>1.0649584354470001</v>
      </c>
      <c r="F59" s="314">
        <v>-87799.999999995198</v>
      </c>
      <c r="G59" s="315">
        <v>-73166.666666662597</v>
      </c>
      <c r="H59" s="317">
        <v>-9829.6054499999991</v>
      </c>
      <c r="I59" s="314">
        <v>-79189.514590000006</v>
      </c>
      <c r="J59" s="315">
        <v>-6022.84792333737</v>
      </c>
      <c r="K59" s="318">
        <v>0.90193069009100002</v>
      </c>
    </row>
    <row r="60" spans="1:11" ht="14.4" customHeight="1" thickBot="1" x14ac:dyDescent="0.35">
      <c r="A60" s="338" t="s">
        <v>249</v>
      </c>
      <c r="B60" s="319">
        <v>2337.8006592383099</v>
      </c>
      <c r="C60" s="319">
        <v>2509.6793600000001</v>
      </c>
      <c r="D60" s="320">
        <v>171.87870076169099</v>
      </c>
      <c r="E60" s="321">
        <v>1.0735215383229999</v>
      </c>
      <c r="F60" s="319">
        <v>2185.8027239094799</v>
      </c>
      <c r="G60" s="320">
        <v>1821.5022699245701</v>
      </c>
      <c r="H60" s="322">
        <v>202.95301000000001</v>
      </c>
      <c r="I60" s="319">
        <v>1905.1572200000001</v>
      </c>
      <c r="J60" s="320">
        <v>83.654950075431998</v>
      </c>
      <c r="K60" s="325">
        <v>0.87160529134599996</v>
      </c>
    </row>
    <row r="61" spans="1:11" ht="14.4" customHeight="1" thickBot="1" x14ac:dyDescent="0.35">
      <c r="A61" s="334" t="s">
        <v>61</v>
      </c>
      <c r="B61" s="314">
        <v>665.500119929466</v>
      </c>
      <c r="C61" s="314">
        <v>529.80184999999994</v>
      </c>
      <c r="D61" s="315">
        <v>-135.69826992946599</v>
      </c>
      <c r="E61" s="316">
        <v>0.79609579943499997</v>
      </c>
      <c r="F61" s="314">
        <v>399.59008242379502</v>
      </c>
      <c r="G61" s="315">
        <v>332.99173535316299</v>
      </c>
      <c r="H61" s="317">
        <v>27.985029999999998</v>
      </c>
      <c r="I61" s="314">
        <v>242.49126999999999</v>
      </c>
      <c r="J61" s="315">
        <v>-90.500465353161999</v>
      </c>
      <c r="K61" s="318">
        <v>0.60685007127500001</v>
      </c>
    </row>
    <row r="62" spans="1:11" ht="14.4" customHeight="1" thickBot="1" x14ac:dyDescent="0.35">
      <c r="A62" s="335" t="s">
        <v>250</v>
      </c>
      <c r="B62" s="319">
        <v>4.9406564584124654E-324</v>
      </c>
      <c r="C62" s="319">
        <v>27.032499999999999</v>
      </c>
      <c r="D62" s="320">
        <v>27.032499999999999</v>
      </c>
      <c r="E62" s="327" t="s">
        <v>199</v>
      </c>
      <c r="F62" s="319">
        <v>0</v>
      </c>
      <c r="G62" s="320">
        <v>0</v>
      </c>
      <c r="H62" s="322">
        <v>4.9406564584124654E-324</v>
      </c>
      <c r="I62" s="319">
        <v>4.9406564584124654E-323</v>
      </c>
      <c r="J62" s="320">
        <v>4.9406564584124654E-323</v>
      </c>
      <c r="K62" s="323" t="s">
        <v>193</v>
      </c>
    </row>
    <row r="63" spans="1:11" ht="14.4" customHeight="1" thickBot="1" x14ac:dyDescent="0.35">
      <c r="A63" s="336" t="s">
        <v>251</v>
      </c>
      <c r="B63" s="314">
        <v>4.9406564584124654E-324</v>
      </c>
      <c r="C63" s="314">
        <v>27.032499999999999</v>
      </c>
      <c r="D63" s="315">
        <v>27.032499999999999</v>
      </c>
      <c r="E63" s="326" t="s">
        <v>199</v>
      </c>
      <c r="F63" s="314">
        <v>0</v>
      </c>
      <c r="G63" s="315">
        <v>0</v>
      </c>
      <c r="H63" s="317">
        <v>4.9406564584124654E-324</v>
      </c>
      <c r="I63" s="314">
        <v>4.9406564584124654E-323</v>
      </c>
      <c r="J63" s="315">
        <v>4.9406564584124654E-323</v>
      </c>
      <c r="K63" s="324" t="s">
        <v>193</v>
      </c>
    </row>
    <row r="64" spans="1:11" ht="14.4" customHeight="1" thickBot="1" x14ac:dyDescent="0.35">
      <c r="A64" s="335" t="s">
        <v>252</v>
      </c>
      <c r="B64" s="319">
        <v>665.500119929466</v>
      </c>
      <c r="C64" s="319">
        <v>502.76934999999997</v>
      </c>
      <c r="D64" s="320">
        <v>-162.73076992946599</v>
      </c>
      <c r="E64" s="321">
        <v>0.75547597204500005</v>
      </c>
      <c r="F64" s="319">
        <v>399.59008242379502</v>
      </c>
      <c r="G64" s="320">
        <v>332.99173535316299</v>
      </c>
      <c r="H64" s="322">
        <v>27.985029999999998</v>
      </c>
      <c r="I64" s="319">
        <v>242.49126999999999</v>
      </c>
      <c r="J64" s="320">
        <v>-90.500465353161999</v>
      </c>
      <c r="K64" s="325">
        <v>0.60685007127500001</v>
      </c>
    </row>
    <row r="65" spans="1:11" ht="14.4" customHeight="1" thickBot="1" x14ac:dyDescent="0.35">
      <c r="A65" s="336" t="s">
        <v>253</v>
      </c>
      <c r="B65" s="314">
        <v>140.12000156321201</v>
      </c>
      <c r="C65" s="314">
        <v>112.19352000000001</v>
      </c>
      <c r="D65" s="315">
        <v>-27.926481563212</v>
      </c>
      <c r="E65" s="316">
        <v>0.80069596594500003</v>
      </c>
      <c r="F65" s="314">
        <v>96.435886723756994</v>
      </c>
      <c r="G65" s="315">
        <v>80.363238936464001</v>
      </c>
      <c r="H65" s="317">
        <v>4.9406564584124654E-324</v>
      </c>
      <c r="I65" s="314">
        <v>48.793329999999997</v>
      </c>
      <c r="J65" s="315">
        <v>-31.569908936464</v>
      </c>
      <c r="K65" s="318">
        <v>0.50596651990899999</v>
      </c>
    </row>
    <row r="66" spans="1:11" ht="14.4" customHeight="1" thickBot="1" x14ac:dyDescent="0.35">
      <c r="A66" s="336" t="s">
        <v>254</v>
      </c>
      <c r="B66" s="314">
        <v>397.37996607329097</v>
      </c>
      <c r="C66" s="314">
        <v>196.98339999999999</v>
      </c>
      <c r="D66" s="315">
        <v>-200.39656607329101</v>
      </c>
      <c r="E66" s="316">
        <v>0.495705412495</v>
      </c>
      <c r="F66" s="314">
        <v>167.164605477712</v>
      </c>
      <c r="G66" s="315">
        <v>139.30383789809301</v>
      </c>
      <c r="H66" s="317">
        <v>17.904399999999999</v>
      </c>
      <c r="I66" s="314">
        <v>44.809899999999999</v>
      </c>
      <c r="J66" s="315">
        <v>-94.493937898092994</v>
      </c>
      <c r="K66" s="318">
        <v>0.26805853949699998</v>
      </c>
    </row>
    <row r="67" spans="1:11" ht="14.4" customHeight="1" thickBot="1" x14ac:dyDescent="0.35">
      <c r="A67" s="336" t="s">
        <v>255</v>
      </c>
      <c r="B67" s="314">
        <v>47.000037170073</v>
      </c>
      <c r="C67" s="314">
        <v>123.91511</v>
      </c>
      <c r="D67" s="315">
        <v>76.915072829926004</v>
      </c>
      <c r="E67" s="316">
        <v>2.6364896170519998</v>
      </c>
      <c r="F67" s="314">
        <v>54.995564748789</v>
      </c>
      <c r="G67" s="315">
        <v>45.829637290656997</v>
      </c>
      <c r="H67" s="317">
        <v>2.2149000000000001</v>
      </c>
      <c r="I67" s="314">
        <v>110.92849</v>
      </c>
      <c r="J67" s="315">
        <v>65.098852709341998</v>
      </c>
      <c r="K67" s="318">
        <v>2.0170442926929999</v>
      </c>
    </row>
    <row r="68" spans="1:11" ht="14.4" customHeight="1" thickBot="1" x14ac:dyDescent="0.35">
      <c r="A68" s="336" t="s">
        <v>256</v>
      </c>
      <c r="B68" s="314">
        <v>81.000115122889</v>
      </c>
      <c r="C68" s="314">
        <v>69.427319999999995</v>
      </c>
      <c r="D68" s="315">
        <v>-11.572795122889</v>
      </c>
      <c r="E68" s="316">
        <v>0.85712618919899997</v>
      </c>
      <c r="F68" s="314">
        <v>80.994025473535999</v>
      </c>
      <c r="G68" s="315">
        <v>67.495021227947007</v>
      </c>
      <c r="H68" s="317">
        <v>7.8657300000000001</v>
      </c>
      <c r="I68" s="314">
        <v>37.95955</v>
      </c>
      <c r="J68" s="315">
        <v>-29.535471227946999</v>
      </c>
      <c r="K68" s="318">
        <v>0.46867098873099999</v>
      </c>
    </row>
    <row r="69" spans="1:11" ht="14.4" customHeight="1" thickBot="1" x14ac:dyDescent="0.35">
      <c r="A69" s="336" t="s">
        <v>257</v>
      </c>
      <c r="B69" s="314">
        <v>4.9406564584124654E-324</v>
      </c>
      <c r="C69" s="314">
        <v>0.25</v>
      </c>
      <c r="D69" s="315">
        <v>0.25</v>
      </c>
      <c r="E69" s="326" t="s">
        <v>199</v>
      </c>
      <c r="F69" s="314">
        <v>0</v>
      </c>
      <c r="G69" s="315">
        <v>0</v>
      </c>
      <c r="H69" s="317">
        <v>4.9406564584124654E-324</v>
      </c>
      <c r="I69" s="314">
        <v>4.9406564584124654E-323</v>
      </c>
      <c r="J69" s="315">
        <v>4.9406564584124654E-323</v>
      </c>
      <c r="K69" s="324" t="s">
        <v>193</v>
      </c>
    </row>
    <row r="70" spans="1:11" ht="14.4" customHeight="1" thickBot="1" x14ac:dyDescent="0.35">
      <c r="A70" s="337" t="s">
        <v>62</v>
      </c>
      <c r="B70" s="319">
        <v>566.99996586027396</v>
      </c>
      <c r="C70" s="319">
        <v>612.84299999999996</v>
      </c>
      <c r="D70" s="320">
        <v>45.843034139726001</v>
      </c>
      <c r="E70" s="321">
        <v>1.080851916931</v>
      </c>
      <c r="F70" s="319">
        <v>569.99999999996896</v>
      </c>
      <c r="G70" s="320">
        <v>474.99999999997402</v>
      </c>
      <c r="H70" s="322">
        <v>66.292000000000002</v>
      </c>
      <c r="I70" s="319">
        <v>555.40300000000002</v>
      </c>
      <c r="J70" s="320">
        <v>80.403000000025997</v>
      </c>
      <c r="K70" s="325">
        <v>0.97439122807</v>
      </c>
    </row>
    <row r="71" spans="1:11" ht="14.4" customHeight="1" thickBot="1" x14ac:dyDescent="0.35">
      <c r="A71" s="335" t="s">
        <v>258</v>
      </c>
      <c r="B71" s="319">
        <v>86.999994761628997</v>
      </c>
      <c r="C71" s="319">
        <v>42.56</v>
      </c>
      <c r="D71" s="320">
        <v>-44.439994761629002</v>
      </c>
      <c r="E71" s="321">
        <v>0.48919543175300001</v>
      </c>
      <c r="F71" s="319">
        <v>0</v>
      </c>
      <c r="G71" s="320">
        <v>0</v>
      </c>
      <c r="H71" s="322">
        <v>8.2360000000000007</v>
      </c>
      <c r="I71" s="319">
        <v>50.124000000000002</v>
      </c>
      <c r="J71" s="320">
        <v>50.124000000000002</v>
      </c>
      <c r="K71" s="323" t="s">
        <v>193</v>
      </c>
    </row>
    <row r="72" spans="1:11" ht="14.4" customHeight="1" thickBot="1" x14ac:dyDescent="0.35">
      <c r="A72" s="336" t="s">
        <v>259</v>
      </c>
      <c r="B72" s="314">
        <v>86.999994761628997</v>
      </c>
      <c r="C72" s="314">
        <v>38</v>
      </c>
      <c r="D72" s="315">
        <v>-48.999994761628997</v>
      </c>
      <c r="E72" s="316">
        <v>0.43678163549400001</v>
      </c>
      <c r="F72" s="314">
        <v>0</v>
      </c>
      <c r="G72" s="315">
        <v>0</v>
      </c>
      <c r="H72" s="317">
        <v>8.2360000000000007</v>
      </c>
      <c r="I72" s="314">
        <v>28.744</v>
      </c>
      <c r="J72" s="315">
        <v>28.744</v>
      </c>
      <c r="K72" s="324" t="s">
        <v>193</v>
      </c>
    </row>
    <row r="73" spans="1:11" ht="14.4" customHeight="1" thickBot="1" x14ac:dyDescent="0.35">
      <c r="A73" s="336" t="s">
        <v>260</v>
      </c>
      <c r="B73" s="314">
        <v>4.9406564584124654E-324</v>
      </c>
      <c r="C73" s="314">
        <v>4.5599999999999996</v>
      </c>
      <c r="D73" s="315">
        <v>4.5599999999999996</v>
      </c>
      <c r="E73" s="326" t="s">
        <v>199</v>
      </c>
      <c r="F73" s="314">
        <v>0</v>
      </c>
      <c r="G73" s="315">
        <v>0</v>
      </c>
      <c r="H73" s="317">
        <v>4.9406564584124654E-324</v>
      </c>
      <c r="I73" s="314">
        <v>21.38</v>
      </c>
      <c r="J73" s="315">
        <v>21.38</v>
      </c>
      <c r="K73" s="324" t="s">
        <v>193</v>
      </c>
    </row>
    <row r="74" spans="1:11" ht="14.4" customHeight="1" thickBot="1" x14ac:dyDescent="0.35">
      <c r="A74" s="335" t="s">
        <v>261</v>
      </c>
      <c r="B74" s="319">
        <v>479.99997109864501</v>
      </c>
      <c r="C74" s="319">
        <v>570.28300000000002</v>
      </c>
      <c r="D74" s="320">
        <v>90.283028901354996</v>
      </c>
      <c r="E74" s="321">
        <v>1.1880896548690001</v>
      </c>
      <c r="F74" s="319">
        <v>569.99999999996896</v>
      </c>
      <c r="G74" s="320">
        <v>474.99999999997402</v>
      </c>
      <c r="H74" s="322">
        <v>58.055999999999997</v>
      </c>
      <c r="I74" s="319">
        <v>505.279</v>
      </c>
      <c r="J74" s="320">
        <v>30.279000000025999</v>
      </c>
      <c r="K74" s="325">
        <v>0.88645438596399995</v>
      </c>
    </row>
    <row r="75" spans="1:11" ht="14.4" customHeight="1" thickBot="1" x14ac:dyDescent="0.35">
      <c r="A75" s="336" t="s">
        <v>262</v>
      </c>
      <c r="B75" s="314">
        <v>479.99997109864501</v>
      </c>
      <c r="C75" s="314">
        <v>570.28300000000002</v>
      </c>
      <c r="D75" s="315">
        <v>90.283028901354996</v>
      </c>
      <c r="E75" s="316">
        <v>1.1880896548690001</v>
      </c>
      <c r="F75" s="314">
        <v>569.99999999996896</v>
      </c>
      <c r="G75" s="315">
        <v>474.99999999997402</v>
      </c>
      <c r="H75" s="317">
        <v>58.055999999999997</v>
      </c>
      <c r="I75" s="314">
        <v>505.279</v>
      </c>
      <c r="J75" s="315">
        <v>30.279000000025999</v>
      </c>
      <c r="K75" s="318">
        <v>0.88645438596399995</v>
      </c>
    </row>
    <row r="76" spans="1:11" ht="14.4" customHeight="1" thickBot="1" x14ac:dyDescent="0.35">
      <c r="A76" s="334" t="s">
        <v>63</v>
      </c>
      <c r="B76" s="314">
        <v>1105.30057344857</v>
      </c>
      <c r="C76" s="314">
        <v>1367.03451</v>
      </c>
      <c r="D76" s="315">
        <v>261.733936551429</v>
      </c>
      <c r="E76" s="316">
        <v>1.2367988788190001</v>
      </c>
      <c r="F76" s="314">
        <v>1216.21264148572</v>
      </c>
      <c r="G76" s="315">
        <v>1013.51053457143</v>
      </c>
      <c r="H76" s="317">
        <v>108.67598</v>
      </c>
      <c r="I76" s="314">
        <v>1107.26295</v>
      </c>
      <c r="J76" s="315">
        <v>93.752415428568</v>
      </c>
      <c r="K76" s="318">
        <v>0.91041887925700005</v>
      </c>
    </row>
    <row r="77" spans="1:11" ht="14.4" customHeight="1" thickBot="1" x14ac:dyDescent="0.35">
      <c r="A77" s="335" t="s">
        <v>263</v>
      </c>
      <c r="B77" s="319">
        <v>26.999998374297999</v>
      </c>
      <c r="C77" s="319">
        <v>31.965699999999998</v>
      </c>
      <c r="D77" s="320">
        <v>4.9657016257009996</v>
      </c>
      <c r="E77" s="321">
        <v>1.1839148860990001</v>
      </c>
      <c r="F77" s="319">
        <v>30.663210182676998</v>
      </c>
      <c r="G77" s="320">
        <v>25.552675152231</v>
      </c>
      <c r="H77" s="322">
        <v>0.68969999999999998</v>
      </c>
      <c r="I77" s="319">
        <v>1.3625499999999999</v>
      </c>
      <c r="J77" s="320">
        <v>-24.190125152231001</v>
      </c>
      <c r="K77" s="325">
        <v>4.4435986704000001E-2</v>
      </c>
    </row>
    <row r="78" spans="1:11" ht="14.4" customHeight="1" thickBot="1" x14ac:dyDescent="0.35">
      <c r="A78" s="336" t="s">
        <v>264</v>
      </c>
      <c r="B78" s="314">
        <v>26.999998374297999</v>
      </c>
      <c r="C78" s="314">
        <v>31.965699999999998</v>
      </c>
      <c r="D78" s="315">
        <v>4.9657016257009996</v>
      </c>
      <c r="E78" s="316">
        <v>1.1839148860990001</v>
      </c>
      <c r="F78" s="314">
        <v>30.663210182676998</v>
      </c>
      <c r="G78" s="315">
        <v>25.552675152231</v>
      </c>
      <c r="H78" s="317">
        <v>0.68969999999999998</v>
      </c>
      <c r="I78" s="314">
        <v>1.3625499999999999</v>
      </c>
      <c r="J78" s="315">
        <v>-24.190125152231001</v>
      </c>
      <c r="K78" s="318">
        <v>4.4435986704000001E-2</v>
      </c>
    </row>
    <row r="79" spans="1:11" ht="14.4" customHeight="1" thickBot="1" x14ac:dyDescent="0.35">
      <c r="A79" s="335" t="s">
        <v>265</v>
      </c>
      <c r="B79" s="319">
        <v>169.72102978090001</v>
      </c>
      <c r="C79" s="319">
        <v>184.26373000000001</v>
      </c>
      <c r="D79" s="320">
        <v>14.5427002191</v>
      </c>
      <c r="E79" s="321">
        <v>1.085685906088</v>
      </c>
      <c r="F79" s="319">
        <v>163.35402960048</v>
      </c>
      <c r="G79" s="320">
        <v>136.1283580004</v>
      </c>
      <c r="H79" s="322">
        <v>14.1654</v>
      </c>
      <c r="I79" s="319">
        <v>135.13397000000001</v>
      </c>
      <c r="J79" s="320">
        <v>-0.99438800039999997</v>
      </c>
      <c r="K79" s="325">
        <v>0.82724601487000005</v>
      </c>
    </row>
    <row r="80" spans="1:11" ht="14.4" customHeight="1" thickBot="1" x14ac:dyDescent="0.35">
      <c r="A80" s="336" t="s">
        <v>266</v>
      </c>
      <c r="B80" s="314">
        <v>96.720954176318997</v>
      </c>
      <c r="C80" s="314">
        <v>43.814300000000003</v>
      </c>
      <c r="D80" s="315">
        <v>-52.906654176319002</v>
      </c>
      <c r="E80" s="316">
        <v>0.45299697850499998</v>
      </c>
      <c r="F80" s="314">
        <v>50.591833555511997</v>
      </c>
      <c r="G80" s="315">
        <v>42.159861296259997</v>
      </c>
      <c r="H80" s="317">
        <v>3.9611000000000001</v>
      </c>
      <c r="I80" s="314">
        <v>37.7301</v>
      </c>
      <c r="J80" s="315">
        <v>-4.4297612962599997</v>
      </c>
      <c r="K80" s="318">
        <v>0.74577451237400005</v>
      </c>
    </row>
    <row r="81" spans="1:11" ht="14.4" customHeight="1" thickBot="1" x14ac:dyDescent="0.35">
      <c r="A81" s="336" t="s">
        <v>267</v>
      </c>
      <c r="B81" s="314">
        <v>4.9406564584124654E-324</v>
      </c>
      <c r="C81" s="314">
        <v>1</v>
      </c>
      <c r="D81" s="315">
        <v>1</v>
      </c>
      <c r="E81" s="326" t="s">
        <v>199</v>
      </c>
      <c r="F81" s="314">
        <v>1.0210256955520001</v>
      </c>
      <c r="G81" s="315">
        <v>0.85085474629299995</v>
      </c>
      <c r="H81" s="317">
        <v>4.9406564584124654E-324</v>
      </c>
      <c r="I81" s="314">
        <v>4.9406564584124654E-323</v>
      </c>
      <c r="J81" s="315">
        <v>-0.85085474629299995</v>
      </c>
      <c r="K81" s="318">
        <v>4.9406564584124654E-323</v>
      </c>
    </row>
    <row r="82" spans="1:11" ht="14.4" customHeight="1" thickBot="1" x14ac:dyDescent="0.35">
      <c r="A82" s="336" t="s">
        <v>268</v>
      </c>
      <c r="B82" s="314">
        <v>73.000075604580005</v>
      </c>
      <c r="C82" s="314">
        <v>139.44943000000001</v>
      </c>
      <c r="D82" s="315">
        <v>66.449354395418993</v>
      </c>
      <c r="E82" s="316">
        <v>1.910264185962</v>
      </c>
      <c r="F82" s="314">
        <v>111.741170349415</v>
      </c>
      <c r="G82" s="315">
        <v>93.117641957846004</v>
      </c>
      <c r="H82" s="317">
        <v>10.2043</v>
      </c>
      <c r="I82" s="314">
        <v>97.403869999999998</v>
      </c>
      <c r="J82" s="315">
        <v>4.2862280421529997</v>
      </c>
      <c r="K82" s="318">
        <v>0.87169187234500001</v>
      </c>
    </row>
    <row r="83" spans="1:11" ht="14.4" customHeight="1" thickBot="1" x14ac:dyDescent="0.35">
      <c r="A83" s="335" t="s">
        <v>269</v>
      </c>
      <c r="B83" s="319">
        <v>8.4679194901359995</v>
      </c>
      <c r="C83" s="319">
        <v>8.1</v>
      </c>
      <c r="D83" s="320">
        <v>-0.367919490136</v>
      </c>
      <c r="E83" s="321">
        <v>0.95655137125800005</v>
      </c>
      <c r="F83" s="319">
        <v>8.3126051466819995</v>
      </c>
      <c r="G83" s="320">
        <v>6.9271709555680001</v>
      </c>
      <c r="H83" s="322">
        <v>2.4300000000000002</v>
      </c>
      <c r="I83" s="319">
        <v>9.3149999999999995</v>
      </c>
      <c r="J83" s="320">
        <v>2.3878290444310002</v>
      </c>
      <c r="K83" s="325">
        <v>1.120587329198</v>
      </c>
    </row>
    <row r="84" spans="1:11" ht="14.4" customHeight="1" thickBot="1" x14ac:dyDescent="0.35">
      <c r="A84" s="336" t="s">
        <v>270</v>
      </c>
      <c r="B84" s="314">
        <v>8.4679194901359995</v>
      </c>
      <c r="C84" s="314">
        <v>8.1</v>
      </c>
      <c r="D84" s="315">
        <v>-0.367919490136</v>
      </c>
      <c r="E84" s="316">
        <v>0.95655137125800005</v>
      </c>
      <c r="F84" s="314">
        <v>8.3126051466819995</v>
      </c>
      <c r="G84" s="315">
        <v>6.9271709555680001</v>
      </c>
      <c r="H84" s="317">
        <v>2.4300000000000002</v>
      </c>
      <c r="I84" s="314">
        <v>9.3149999999999995</v>
      </c>
      <c r="J84" s="315">
        <v>2.3878290444310002</v>
      </c>
      <c r="K84" s="318">
        <v>1.120587329198</v>
      </c>
    </row>
    <row r="85" spans="1:11" ht="14.4" customHeight="1" thickBot="1" x14ac:dyDescent="0.35">
      <c r="A85" s="335" t="s">
        <v>271</v>
      </c>
      <c r="B85" s="319">
        <v>4.9406564584124654E-324</v>
      </c>
      <c r="C85" s="319">
        <v>35.28</v>
      </c>
      <c r="D85" s="320">
        <v>35.28</v>
      </c>
      <c r="E85" s="327" t="s">
        <v>199</v>
      </c>
      <c r="F85" s="319">
        <v>0</v>
      </c>
      <c r="G85" s="320">
        <v>0</v>
      </c>
      <c r="H85" s="322">
        <v>4.9406564584124654E-324</v>
      </c>
      <c r="I85" s="319">
        <v>4.9406564584124654E-323</v>
      </c>
      <c r="J85" s="320">
        <v>4.9406564584124654E-323</v>
      </c>
      <c r="K85" s="323" t="s">
        <v>193</v>
      </c>
    </row>
    <row r="86" spans="1:11" ht="14.4" customHeight="1" thickBot="1" x14ac:dyDescent="0.35">
      <c r="A86" s="336" t="s">
        <v>272</v>
      </c>
      <c r="B86" s="314">
        <v>4.9406564584124654E-324</v>
      </c>
      <c r="C86" s="314">
        <v>35.28</v>
      </c>
      <c r="D86" s="315">
        <v>35.28</v>
      </c>
      <c r="E86" s="326" t="s">
        <v>199</v>
      </c>
      <c r="F86" s="314">
        <v>0</v>
      </c>
      <c r="G86" s="315">
        <v>0</v>
      </c>
      <c r="H86" s="317">
        <v>4.9406564584124654E-324</v>
      </c>
      <c r="I86" s="314">
        <v>4.9406564584124654E-323</v>
      </c>
      <c r="J86" s="315">
        <v>4.9406564584124654E-323</v>
      </c>
      <c r="K86" s="324" t="s">
        <v>193</v>
      </c>
    </row>
    <row r="87" spans="1:11" ht="14.4" customHeight="1" thickBot="1" x14ac:dyDescent="0.35">
      <c r="A87" s="335" t="s">
        <v>273</v>
      </c>
      <c r="B87" s="319">
        <v>190.117788552787</v>
      </c>
      <c r="C87" s="319">
        <v>241.57342</v>
      </c>
      <c r="D87" s="320">
        <v>51.455631447211999</v>
      </c>
      <c r="E87" s="321">
        <v>1.2706513253639999</v>
      </c>
      <c r="F87" s="319">
        <v>240.29240664519401</v>
      </c>
      <c r="G87" s="320">
        <v>200.24367220432799</v>
      </c>
      <c r="H87" s="322">
        <v>18.48263</v>
      </c>
      <c r="I87" s="319">
        <v>201.88605999999999</v>
      </c>
      <c r="J87" s="320">
        <v>1.642387795671</v>
      </c>
      <c r="K87" s="325">
        <v>0.84016828837199997</v>
      </c>
    </row>
    <row r="88" spans="1:11" ht="14.4" customHeight="1" thickBot="1" x14ac:dyDescent="0.35">
      <c r="A88" s="336" t="s">
        <v>274</v>
      </c>
      <c r="B88" s="314">
        <v>24.999958494723</v>
      </c>
      <c r="C88" s="314">
        <v>38.328360000000004</v>
      </c>
      <c r="D88" s="315">
        <v>13.328401505276</v>
      </c>
      <c r="E88" s="316">
        <v>1.5331369453299999</v>
      </c>
      <c r="F88" s="314">
        <v>37.000037570532001</v>
      </c>
      <c r="G88" s="315">
        <v>30.833364642109998</v>
      </c>
      <c r="H88" s="317">
        <v>1.9924900000000001</v>
      </c>
      <c r="I88" s="314">
        <v>29.221329999999998</v>
      </c>
      <c r="J88" s="315">
        <v>-1.61203464211</v>
      </c>
      <c r="K88" s="318">
        <v>0.78976487373199999</v>
      </c>
    </row>
    <row r="89" spans="1:11" ht="14.4" customHeight="1" thickBot="1" x14ac:dyDescent="0.35">
      <c r="A89" s="336" t="s">
        <v>275</v>
      </c>
      <c r="B89" s="314">
        <v>1.488479910376</v>
      </c>
      <c r="C89" s="314">
        <v>0.24</v>
      </c>
      <c r="D89" s="315">
        <v>-1.248479910376</v>
      </c>
      <c r="E89" s="316">
        <v>0.16123831993000001</v>
      </c>
      <c r="F89" s="314">
        <v>0.23809013443099999</v>
      </c>
      <c r="G89" s="315">
        <v>0.19840844535900001</v>
      </c>
      <c r="H89" s="317">
        <v>4.9406564584124654E-324</v>
      </c>
      <c r="I89" s="314">
        <v>0.48599999999999999</v>
      </c>
      <c r="J89" s="315">
        <v>0.28759155464000002</v>
      </c>
      <c r="K89" s="318">
        <v>2.0412437548510001</v>
      </c>
    </row>
    <row r="90" spans="1:11" ht="14.4" customHeight="1" thickBot="1" x14ac:dyDescent="0.35">
      <c r="A90" s="336" t="s">
        <v>276</v>
      </c>
      <c r="B90" s="314">
        <v>163.62935014768701</v>
      </c>
      <c r="C90" s="314">
        <v>203.00505999999999</v>
      </c>
      <c r="D90" s="315">
        <v>39.375709852313001</v>
      </c>
      <c r="E90" s="316">
        <v>1.240639651852</v>
      </c>
      <c r="F90" s="314">
        <v>203.05427894023001</v>
      </c>
      <c r="G90" s="315">
        <v>169.21189911685801</v>
      </c>
      <c r="H90" s="317">
        <v>16.49014</v>
      </c>
      <c r="I90" s="314">
        <v>172.17873</v>
      </c>
      <c r="J90" s="315">
        <v>2.9668308831410002</v>
      </c>
      <c r="K90" s="318">
        <v>0.84794435703899995</v>
      </c>
    </row>
    <row r="91" spans="1:11" ht="14.4" customHeight="1" thickBot="1" x14ac:dyDescent="0.35">
      <c r="A91" s="335" t="s">
        <v>277</v>
      </c>
      <c r="B91" s="319">
        <v>693.54835824064901</v>
      </c>
      <c r="C91" s="319">
        <v>770.57686000000001</v>
      </c>
      <c r="D91" s="320">
        <v>77.028501759351002</v>
      </c>
      <c r="E91" s="321">
        <v>1.1110643559940001</v>
      </c>
      <c r="F91" s="319">
        <v>743.54439403958497</v>
      </c>
      <c r="G91" s="320">
        <v>619.62032836632102</v>
      </c>
      <c r="H91" s="322">
        <v>66.774749999999997</v>
      </c>
      <c r="I91" s="319">
        <v>711.39787000000001</v>
      </c>
      <c r="J91" s="320">
        <v>91.777541633678993</v>
      </c>
      <c r="K91" s="325">
        <v>0.95676583093400003</v>
      </c>
    </row>
    <row r="92" spans="1:11" ht="14.4" customHeight="1" thickBot="1" x14ac:dyDescent="0.35">
      <c r="A92" s="336" t="s">
        <v>278</v>
      </c>
      <c r="B92" s="314">
        <v>673.54831944487398</v>
      </c>
      <c r="C92" s="314">
        <v>644.32863999999995</v>
      </c>
      <c r="D92" s="315">
        <v>-29.219679444874</v>
      </c>
      <c r="E92" s="316">
        <v>0.95661828765400003</v>
      </c>
      <c r="F92" s="314">
        <v>593.99285423983895</v>
      </c>
      <c r="G92" s="315">
        <v>494.99404519986598</v>
      </c>
      <c r="H92" s="317">
        <v>63.034680000000002</v>
      </c>
      <c r="I92" s="314">
        <v>473.04935</v>
      </c>
      <c r="J92" s="315">
        <v>-21.944695199864999</v>
      </c>
      <c r="K92" s="318">
        <v>0.79638895758299999</v>
      </c>
    </row>
    <row r="93" spans="1:11" ht="14.4" customHeight="1" thickBot="1" x14ac:dyDescent="0.35">
      <c r="A93" s="336" t="s">
        <v>279</v>
      </c>
      <c r="B93" s="314">
        <v>14.999999096831999</v>
      </c>
      <c r="C93" s="314">
        <v>15.823</v>
      </c>
      <c r="D93" s="315">
        <v>0.82300090316700003</v>
      </c>
      <c r="E93" s="316">
        <v>1.054866730181</v>
      </c>
      <c r="F93" s="314">
        <v>14.992266854885999</v>
      </c>
      <c r="G93" s="315">
        <v>12.493555712405</v>
      </c>
      <c r="H93" s="317">
        <v>4.9406564584124654E-324</v>
      </c>
      <c r="I93" s="314">
        <v>19.774460000000001</v>
      </c>
      <c r="J93" s="315">
        <v>7.2809042875939998</v>
      </c>
      <c r="K93" s="318">
        <v>1.318977322869</v>
      </c>
    </row>
    <row r="94" spans="1:11" ht="14.4" customHeight="1" thickBot="1" x14ac:dyDescent="0.35">
      <c r="A94" s="336" t="s">
        <v>280</v>
      </c>
      <c r="B94" s="314">
        <v>4.9406564584124654E-324</v>
      </c>
      <c r="C94" s="314">
        <v>105.566</v>
      </c>
      <c r="D94" s="315">
        <v>105.566</v>
      </c>
      <c r="E94" s="326" t="s">
        <v>199</v>
      </c>
      <c r="F94" s="314">
        <v>123.662877391476</v>
      </c>
      <c r="G94" s="315">
        <v>103.05239782623001</v>
      </c>
      <c r="H94" s="317">
        <v>1.1615599999999999</v>
      </c>
      <c r="I94" s="314">
        <v>213.22344000000001</v>
      </c>
      <c r="J94" s="315">
        <v>110.17104217377</v>
      </c>
      <c r="K94" s="318">
        <v>1.724231592355</v>
      </c>
    </row>
    <row r="95" spans="1:11" ht="14.4" customHeight="1" thickBot="1" x14ac:dyDescent="0.35">
      <c r="A95" s="336" t="s">
        <v>281</v>
      </c>
      <c r="B95" s="314">
        <v>4.9406564584124654E-324</v>
      </c>
      <c r="C95" s="314">
        <v>4.8592199999999997</v>
      </c>
      <c r="D95" s="315">
        <v>4.8592199999999997</v>
      </c>
      <c r="E95" s="326" t="s">
        <v>199</v>
      </c>
      <c r="F95" s="314">
        <v>4.8885548770179996</v>
      </c>
      <c r="G95" s="315">
        <v>4.0737957308480004</v>
      </c>
      <c r="H95" s="317">
        <v>2.5785100000000001</v>
      </c>
      <c r="I95" s="314">
        <v>5.3506200000000002</v>
      </c>
      <c r="J95" s="315">
        <v>1.2768242691509999</v>
      </c>
      <c r="K95" s="318">
        <v>1.0945197782580001</v>
      </c>
    </row>
    <row r="96" spans="1:11" ht="14.4" customHeight="1" thickBot="1" x14ac:dyDescent="0.35">
      <c r="A96" s="335" t="s">
        <v>282</v>
      </c>
      <c r="B96" s="319">
        <v>16.445479009797999</v>
      </c>
      <c r="C96" s="319">
        <v>95.274799999999999</v>
      </c>
      <c r="D96" s="320">
        <v>78.829320990200998</v>
      </c>
      <c r="E96" s="321">
        <v>5.7933733607409996</v>
      </c>
      <c r="F96" s="319">
        <v>30.045995871098</v>
      </c>
      <c r="G96" s="320">
        <v>25.038329892581999</v>
      </c>
      <c r="H96" s="322">
        <v>6.1334999999999997</v>
      </c>
      <c r="I96" s="319">
        <v>38.3675</v>
      </c>
      <c r="J96" s="320">
        <v>13.329170107416999</v>
      </c>
      <c r="K96" s="325">
        <v>1.276958838861</v>
      </c>
    </row>
    <row r="97" spans="1:11" ht="14.4" customHeight="1" thickBot="1" x14ac:dyDescent="0.35">
      <c r="A97" s="336" t="s">
        <v>283</v>
      </c>
      <c r="B97" s="314">
        <v>4.9406564584124654E-324</v>
      </c>
      <c r="C97" s="314">
        <v>4.9406564584124654E-324</v>
      </c>
      <c r="D97" s="315">
        <v>0</v>
      </c>
      <c r="E97" s="316">
        <v>1</v>
      </c>
      <c r="F97" s="314">
        <v>4.9406564584124654E-324</v>
      </c>
      <c r="G97" s="315">
        <v>0</v>
      </c>
      <c r="H97" s="317">
        <v>5.1425000000000001</v>
      </c>
      <c r="I97" s="314">
        <v>9.3774999999999995</v>
      </c>
      <c r="J97" s="315">
        <v>9.3774999999999995</v>
      </c>
      <c r="K97" s="324" t="s">
        <v>199</v>
      </c>
    </row>
    <row r="98" spans="1:11" ht="14.4" customHeight="1" thickBot="1" x14ac:dyDescent="0.35">
      <c r="A98" s="336" t="s">
        <v>284</v>
      </c>
      <c r="B98" s="314">
        <v>10.448309370895</v>
      </c>
      <c r="C98" s="314">
        <v>17.488</v>
      </c>
      <c r="D98" s="315">
        <v>7.0396906291040002</v>
      </c>
      <c r="E98" s="316">
        <v>1.673763608944</v>
      </c>
      <c r="F98" s="314">
        <v>30.045995871098</v>
      </c>
      <c r="G98" s="315">
        <v>25.038329892581999</v>
      </c>
      <c r="H98" s="317">
        <v>4.9406564584124654E-324</v>
      </c>
      <c r="I98" s="314">
        <v>4.9406564584124654E-323</v>
      </c>
      <c r="J98" s="315">
        <v>-25.038329892581999</v>
      </c>
      <c r="K98" s="318">
        <v>0</v>
      </c>
    </row>
    <row r="99" spans="1:11" ht="14.4" customHeight="1" thickBot="1" x14ac:dyDescent="0.35">
      <c r="A99" s="336" t="s">
        <v>285</v>
      </c>
      <c r="B99" s="314">
        <v>5.9971696389030003</v>
      </c>
      <c r="C99" s="314">
        <v>41.786799999999999</v>
      </c>
      <c r="D99" s="315">
        <v>35.789630361096002</v>
      </c>
      <c r="E99" s="316">
        <v>6.967753543093</v>
      </c>
      <c r="F99" s="314">
        <v>0</v>
      </c>
      <c r="G99" s="315">
        <v>0</v>
      </c>
      <c r="H99" s="317">
        <v>0.99099999999999999</v>
      </c>
      <c r="I99" s="314">
        <v>28.99</v>
      </c>
      <c r="J99" s="315">
        <v>28.99</v>
      </c>
      <c r="K99" s="324" t="s">
        <v>193</v>
      </c>
    </row>
    <row r="100" spans="1:11" ht="14.4" customHeight="1" thickBot="1" x14ac:dyDescent="0.35">
      <c r="A100" s="336" t="s">
        <v>286</v>
      </c>
      <c r="B100" s="314">
        <v>4.9406564584124654E-324</v>
      </c>
      <c r="C100" s="314">
        <v>36</v>
      </c>
      <c r="D100" s="315">
        <v>36</v>
      </c>
      <c r="E100" s="326" t="s">
        <v>199</v>
      </c>
      <c r="F100" s="314">
        <v>0</v>
      </c>
      <c r="G100" s="315">
        <v>0</v>
      </c>
      <c r="H100" s="317">
        <v>4.9406564584124654E-324</v>
      </c>
      <c r="I100" s="314">
        <v>4.9406564584124654E-323</v>
      </c>
      <c r="J100" s="315">
        <v>4.9406564584124654E-323</v>
      </c>
      <c r="K100" s="324" t="s">
        <v>193</v>
      </c>
    </row>
    <row r="101" spans="1:11" ht="14.4" customHeight="1" thickBot="1" x14ac:dyDescent="0.35">
      <c r="A101" s="335" t="s">
        <v>287</v>
      </c>
      <c r="B101" s="319">
        <v>4.9406564584124654E-324</v>
      </c>
      <c r="C101" s="319">
        <v>4.9406564584124654E-324</v>
      </c>
      <c r="D101" s="320">
        <v>0</v>
      </c>
      <c r="E101" s="321">
        <v>1</v>
      </c>
      <c r="F101" s="319">
        <v>4.9406564584124654E-324</v>
      </c>
      <c r="G101" s="320">
        <v>0</v>
      </c>
      <c r="H101" s="322">
        <v>4.9406564584124654E-324</v>
      </c>
      <c r="I101" s="319">
        <v>9.8000000000000007</v>
      </c>
      <c r="J101" s="320">
        <v>9.8000000000000007</v>
      </c>
      <c r="K101" s="323" t="s">
        <v>199</v>
      </c>
    </row>
    <row r="102" spans="1:11" ht="14.4" customHeight="1" thickBot="1" x14ac:dyDescent="0.35">
      <c r="A102" s="336" t="s">
        <v>288</v>
      </c>
      <c r="B102" s="314">
        <v>4.9406564584124654E-324</v>
      </c>
      <c r="C102" s="314">
        <v>4.9406564584124654E-324</v>
      </c>
      <c r="D102" s="315">
        <v>0</v>
      </c>
      <c r="E102" s="316">
        <v>1</v>
      </c>
      <c r="F102" s="314">
        <v>4.9406564584124654E-324</v>
      </c>
      <c r="G102" s="315">
        <v>0</v>
      </c>
      <c r="H102" s="317">
        <v>4.9406564584124654E-324</v>
      </c>
      <c r="I102" s="314">
        <v>9.8000000000000007</v>
      </c>
      <c r="J102" s="315">
        <v>9.8000000000000007</v>
      </c>
      <c r="K102" s="324" t="s">
        <v>199</v>
      </c>
    </row>
    <row r="103" spans="1:11" ht="14.4" customHeight="1" thickBot="1" x14ac:dyDescent="0.35">
      <c r="A103" s="333" t="s">
        <v>64</v>
      </c>
      <c r="B103" s="314">
        <v>30564.997999645999</v>
      </c>
      <c r="C103" s="314">
        <v>32805.979529999997</v>
      </c>
      <c r="D103" s="315">
        <v>2240.9815303539899</v>
      </c>
      <c r="E103" s="316">
        <v>1.0733185564209999</v>
      </c>
      <c r="F103" s="314">
        <v>29085.992164461401</v>
      </c>
      <c r="G103" s="315">
        <v>24238.326803717799</v>
      </c>
      <c r="H103" s="317">
        <v>2516.6560899999999</v>
      </c>
      <c r="I103" s="314">
        <v>26157.76051</v>
      </c>
      <c r="J103" s="315">
        <v>1919.4337062821901</v>
      </c>
      <c r="K103" s="318">
        <v>0.89932502085800003</v>
      </c>
    </row>
    <row r="104" spans="1:11" ht="14.4" customHeight="1" thickBot="1" x14ac:dyDescent="0.35">
      <c r="A104" s="337" t="s">
        <v>289</v>
      </c>
      <c r="B104" s="319">
        <v>22636.998557000101</v>
      </c>
      <c r="C104" s="319">
        <v>24378.844000000001</v>
      </c>
      <c r="D104" s="320">
        <v>1741.8454429999499</v>
      </c>
      <c r="E104" s="321">
        <v>1.0769468372140001</v>
      </c>
      <c r="F104" s="319">
        <v>21570.999999998799</v>
      </c>
      <c r="G104" s="320">
        <v>17975.833333332299</v>
      </c>
      <c r="H104" s="322">
        <v>1866.548</v>
      </c>
      <c r="I104" s="319">
        <v>19395.63</v>
      </c>
      <c r="J104" s="320">
        <v>1419.79666666765</v>
      </c>
      <c r="K104" s="325">
        <v>0.89915302952999998</v>
      </c>
    </row>
    <row r="105" spans="1:11" ht="14.4" customHeight="1" thickBot="1" x14ac:dyDescent="0.35">
      <c r="A105" s="335" t="s">
        <v>290</v>
      </c>
      <c r="B105" s="319">
        <v>22566.9986012148</v>
      </c>
      <c r="C105" s="319">
        <v>24253.761999999999</v>
      </c>
      <c r="D105" s="320">
        <v>1686.76339878517</v>
      </c>
      <c r="E105" s="321">
        <v>1.0747446937259999</v>
      </c>
      <c r="F105" s="319">
        <v>21470.999999998799</v>
      </c>
      <c r="G105" s="320">
        <v>17892.499999999</v>
      </c>
      <c r="H105" s="322">
        <v>1857.1869999999999</v>
      </c>
      <c r="I105" s="319">
        <v>19317.475999999999</v>
      </c>
      <c r="J105" s="320">
        <v>1424.9760000009801</v>
      </c>
      <c r="K105" s="325">
        <v>0.89970080573800004</v>
      </c>
    </row>
    <row r="106" spans="1:11" ht="14.4" customHeight="1" thickBot="1" x14ac:dyDescent="0.35">
      <c r="A106" s="336" t="s">
        <v>291</v>
      </c>
      <c r="B106" s="314">
        <v>22566.9986012148</v>
      </c>
      <c r="C106" s="314">
        <v>24253.761999999999</v>
      </c>
      <c r="D106" s="315">
        <v>1686.76339878517</v>
      </c>
      <c r="E106" s="316">
        <v>1.0747446937259999</v>
      </c>
      <c r="F106" s="314">
        <v>21470.999999998799</v>
      </c>
      <c r="G106" s="315">
        <v>17892.499999999</v>
      </c>
      <c r="H106" s="317">
        <v>1857.1869999999999</v>
      </c>
      <c r="I106" s="314">
        <v>19317.475999999999</v>
      </c>
      <c r="J106" s="315">
        <v>1424.9760000009801</v>
      </c>
      <c r="K106" s="318">
        <v>0.89970080573800004</v>
      </c>
    </row>
    <row r="107" spans="1:11" ht="14.4" customHeight="1" thickBot="1" x14ac:dyDescent="0.35">
      <c r="A107" s="335" t="s">
        <v>292</v>
      </c>
      <c r="B107" s="319">
        <v>4.9406564584124654E-324</v>
      </c>
      <c r="C107" s="319">
        <v>29.2</v>
      </c>
      <c r="D107" s="320">
        <v>29.2</v>
      </c>
      <c r="E107" s="327" t="s">
        <v>199</v>
      </c>
      <c r="F107" s="319">
        <v>99.999999999994003</v>
      </c>
      <c r="G107" s="320">
        <v>83.333333333328</v>
      </c>
      <c r="H107" s="322">
        <v>4.9406564584124654E-324</v>
      </c>
      <c r="I107" s="319">
        <v>4.9406564584124654E-323</v>
      </c>
      <c r="J107" s="320">
        <v>-83.333333333328</v>
      </c>
      <c r="K107" s="325">
        <v>0</v>
      </c>
    </row>
    <row r="108" spans="1:11" ht="14.4" customHeight="1" thickBot="1" x14ac:dyDescent="0.35">
      <c r="A108" s="336" t="s">
        <v>293</v>
      </c>
      <c r="B108" s="314">
        <v>4.9406564584124654E-324</v>
      </c>
      <c r="C108" s="314">
        <v>29.2</v>
      </c>
      <c r="D108" s="315">
        <v>29.2</v>
      </c>
      <c r="E108" s="326" t="s">
        <v>199</v>
      </c>
      <c r="F108" s="314">
        <v>99.999999999994003</v>
      </c>
      <c r="G108" s="315">
        <v>83.333333333328</v>
      </c>
      <c r="H108" s="317">
        <v>4.9406564584124654E-324</v>
      </c>
      <c r="I108" s="314">
        <v>4.9406564584124654E-323</v>
      </c>
      <c r="J108" s="315">
        <v>-83.333333333328</v>
      </c>
      <c r="K108" s="318">
        <v>0</v>
      </c>
    </row>
    <row r="109" spans="1:11" ht="14.4" customHeight="1" thickBot="1" x14ac:dyDescent="0.35">
      <c r="A109" s="335" t="s">
        <v>294</v>
      </c>
      <c r="B109" s="319">
        <v>69.999955785221005</v>
      </c>
      <c r="C109" s="319">
        <v>95.882000000000005</v>
      </c>
      <c r="D109" s="320">
        <v>25.882044214777999</v>
      </c>
      <c r="E109" s="321">
        <v>1.3697437223269999</v>
      </c>
      <c r="F109" s="319">
        <v>0</v>
      </c>
      <c r="G109" s="320">
        <v>0</v>
      </c>
      <c r="H109" s="322">
        <v>9.3610000000000007</v>
      </c>
      <c r="I109" s="319">
        <v>78.153999999999996</v>
      </c>
      <c r="J109" s="320">
        <v>78.153999999999996</v>
      </c>
      <c r="K109" s="323" t="s">
        <v>193</v>
      </c>
    </row>
    <row r="110" spans="1:11" ht="14.4" customHeight="1" thickBot="1" x14ac:dyDescent="0.35">
      <c r="A110" s="336" t="s">
        <v>295</v>
      </c>
      <c r="B110" s="314">
        <v>69.999955785221005</v>
      </c>
      <c r="C110" s="314">
        <v>95.882000000000005</v>
      </c>
      <c r="D110" s="315">
        <v>25.882044214777999</v>
      </c>
      <c r="E110" s="316">
        <v>1.3697437223269999</v>
      </c>
      <c r="F110" s="314">
        <v>0</v>
      </c>
      <c r="G110" s="315">
        <v>0</v>
      </c>
      <c r="H110" s="317">
        <v>9.3610000000000007</v>
      </c>
      <c r="I110" s="314">
        <v>78.153999999999996</v>
      </c>
      <c r="J110" s="315">
        <v>78.153999999999996</v>
      </c>
      <c r="K110" s="324" t="s">
        <v>193</v>
      </c>
    </row>
    <row r="111" spans="1:11" ht="14.4" customHeight="1" thickBot="1" x14ac:dyDescent="0.35">
      <c r="A111" s="334" t="s">
        <v>296</v>
      </c>
      <c r="B111" s="314">
        <v>7700.9994163138899</v>
      </c>
      <c r="C111" s="314">
        <v>8183.64005</v>
      </c>
      <c r="D111" s="315">
        <v>482.64063368611102</v>
      </c>
      <c r="E111" s="316">
        <v>1.062672467246</v>
      </c>
      <c r="F111" s="314">
        <v>7299.9921644625701</v>
      </c>
      <c r="G111" s="315">
        <v>6083.32680371881</v>
      </c>
      <c r="H111" s="317">
        <v>631.44285000000002</v>
      </c>
      <c r="I111" s="314">
        <v>6568.1699099999996</v>
      </c>
      <c r="J111" s="315">
        <v>484.843106281188</v>
      </c>
      <c r="K111" s="318">
        <v>0.89975026849600004</v>
      </c>
    </row>
    <row r="112" spans="1:11" ht="14.4" customHeight="1" thickBot="1" x14ac:dyDescent="0.35">
      <c r="A112" s="335" t="s">
        <v>297</v>
      </c>
      <c r="B112" s="319">
        <v>2039.99975716925</v>
      </c>
      <c r="C112" s="319">
        <v>2183.7158300000001</v>
      </c>
      <c r="D112" s="320">
        <v>143.71607283075201</v>
      </c>
      <c r="E112" s="321">
        <v>1.0704490636949999</v>
      </c>
      <c r="F112" s="319">
        <v>1931.9999851295599</v>
      </c>
      <c r="G112" s="320">
        <v>1609.9999876079601</v>
      </c>
      <c r="H112" s="322">
        <v>167.14609999999999</v>
      </c>
      <c r="I112" s="319">
        <v>1738.6427000000001</v>
      </c>
      <c r="J112" s="320">
        <v>128.642712392037</v>
      </c>
      <c r="K112" s="325">
        <v>0.89991858870700003</v>
      </c>
    </row>
    <row r="113" spans="1:11" ht="14.4" customHeight="1" thickBot="1" x14ac:dyDescent="0.35">
      <c r="A113" s="336" t="s">
        <v>298</v>
      </c>
      <c r="B113" s="314">
        <v>2039.99975716925</v>
      </c>
      <c r="C113" s="314">
        <v>2183.7158300000001</v>
      </c>
      <c r="D113" s="315">
        <v>143.71607283075201</v>
      </c>
      <c r="E113" s="316">
        <v>1.0704490636949999</v>
      </c>
      <c r="F113" s="314">
        <v>1931.9999851295599</v>
      </c>
      <c r="G113" s="315">
        <v>1609.9999876079601</v>
      </c>
      <c r="H113" s="317">
        <v>167.14609999999999</v>
      </c>
      <c r="I113" s="314">
        <v>1738.6427000000001</v>
      </c>
      <c r="J113" s="315">
        <v>128.642712392037</v>
      </c>
      <c r="K113" s="318">
        <v>0.89991858870700003</v>
      </c>
    </row>
    <row r="114" spans="1:11" ht="14.4" customHeight="1" thickBot="1" x14ac:dyDescent="0.35">
      <c r="A114" s="335" t="s">
        <v>299</v>
      </c>
      <c r="B114" s="319">
        <v>5660.9996591446397</v>
      </c>
      <c r="C114" s="319">
        <v>5999.9242199999999</v>
      </c>
      <c r="D114" s="320">
        <v>338.92456085535798</v>
      </c>
      <c r="E114" s="321">
        <v>1.0598700903130001</v>
      </c>
      <c r="F114" s="319">
        <v>5367.9921793330204</v>
      </c>
      <c r="G114" s="320">
        <v>4473.3268161108499</v>
      </c>
      <c r="H114" s="322">
        <v>464.29674999999997</v>
      </c>
      <c r="I114" s="319">
        <v>4829.5272100000002</v>
      </c>
      <c r="J114" s="320">
        <v>356.20039388915097</v>
      </c>
      <c r="K114" s="325">
        <v>0.89968968818399997</v>
      </c>
    </row>
    <row r="115" spans="1:11" ht="14.4" customHeight="1" thickBot="1" x14ac:dyDescent="0.35">
      <c r="A115" s="336" t="s">
        <v>300</v>
      </c>
      <c r="B115" s="314">
        <v>5660.9996591446397</v>
      </c>
      <c r="C115" s="314">
        <v>5999.9242199999999</v>
      </c>
      <c r="D115" s="315">
        <v>338.92456085535798</v>
      </c>
      <c r="E115" s="316">
        <v>1.0598700903130001</v>
      </c>
      <c r="F115" s="314">
        <v>5367.9921793330204</v>
      </c>
      <c r="G115" s="315">
        <v>4473.3268161108499</v>
      </c>
      <c r="H115" s="317">
        <v>464.29674999999997</v>
      </c>
      <c r="I115" s="314">
        <v>4829.5272100000002</v>
      </c>
      <c r="J115" s="315">
        <v>356.20039388915097</v>
      </c>
      <c r="K115" s="318">
        <v>0.89968968818399997</v>
      </c>
    </row>
    <row r="116" spans="1:11" ht="14.4" customHeight="1" thickBot="1" x14ac:dyDescent="0.35">
      <c r="A116" s="334" t="s">
        <v>301</v>
      </c>
      <c r="B116" s="314">
        <v>227.000026332065</v>
      </c>
      <c r="C116" s="314">
        <v>243.49547999999999</v>
      </c>
      <c r="D116" s="315">
        <v>16.495453667934001</v>
      </c>
      <c r="E116" s="316">
        <v>1.0726671883450001</v>
      </c>
      <c r="F116" s="314">
        <v>214.99999999998801</v>
      </c>
      <c r="G116" s="315">
        <v>179.16666666665699</v>
      </c>
      <c r="H116" s="317">
        <v>18.665240000000001</v>
      </c>
      <c r="I116" s="314">
        <v>193.9606</v>
      </c>
      <c r="J116" s="315">
        <v>14.793933333343</v>
      </c>
      <c r="K116" s="318">
        <v>0.90214232558100005</v>
      </c>
    </row>
    <row r="117" spans="1:11" ht="14.4" customHeight="1" thickBot="1" x14ac:dyDescent="0.35">
      <c r="A117" s="335" t="s">
        <v>302</v>
      </c>
      <c r="B117" s="319">
        <v>227.000026332065</v>
      </c>
      <c r="C117" s="319">
        <v>243.49547999999999</v>
      </c>
      <c r="D117" s="320">
        <v>16.495453667934001</v>
      </c>
      <c r="E117" s="321">
        <v>1.0726671883450001</v>
      </c>
      <c r="F117" s="319">
        <v>214.99999999998801</v>
      </c>
      <c r="G117" s="320">
        <v>179.16666666665699</v>
      </c>
      <c r="H117" s="322">
        <v>18.665240000000001</v>
      </c>
      <c r="I117" s="319">
        <v>193.9606</v>
      </c>
      <c r="J117" s="320">
        <v>14.793933333343</v>
      </c>
      <c r="K117" s="325">
        <v>0.90214232558100005</v>
      </c>
    </row>
    <row r="118" spans="1:11" ht="14.4" customHeight="1" thickBot="1" x14ac:dyDescent="0.35">
      <c r="A118" s="336" t="s">
        <v>303</v>
      </c>
      <c r="B118" s="314">
        <v>227.000026332065</v>
      </c>
      <c r="C118" s="314">
        <v>243.49547999999999</v>
      </c>
      <c r="D118" s="315">
        <v>16.495453667934001</v>
      </c>
      <c r="E118" s="316">
        <v>1.0726671883450001</v>
      </c>
      <c r="F118" s="314">
        <v>214.99999999998801</v>
      </c>
      <c r="G118" s="315">
        <v>179.16666666665699</v>
      </c>
      <c r="H118" s="317">
        <v>18.665240000000001</v>
      </c>
      <c r="I118" s="314">
        <v>193.9606</v>
      </c>
      <c r="J118" s="315">
        <v>14.793933333343</v>
      </c>
      <c r="K118" s="318">
        <v>0.90214232558100005</v>
      </c>
    </row>
    <row r="119" spans="1:11" ht="14.4" customHeight="1" thickBot="1" x14ac:dyDescent="0.35">
      <c r="A119" s="333" t="s">
        <v>304</v>
      </c>
      <c r="B119" s="314">
        <v>4.9406564584124654E-324</v>
      </c>
      <c r="C119" s="314">
        <v>22.6</v>
      </c>
      <c r="D119" s="315">
        <v>22.6</v>
      </c>
      <c r="E119" s="326" t="s">
        <v>199</v>
      </c>
      <c r="F119" s="314">
        <v>0</v>
      </c>
      <c r="G119" s="315">
        <v>0</v>
      </c>
      <c r="H119" s="317">
        <v>4.9406564584124654E-324</v>
      </c>
      <c r="I119" s="314">
        <v>11</v>
      </c>
      <c r="J119" s="315">
        <v>11</v>
      </c>
      <c r="K119" s="324" t="s">
        <v>193</v>
      </c>
    </row>
    <row r="120" spans="1:11" ht="14.4" customHeight="1" thickBot="1" x14ac:dyDescent="0.35">
      <c r="A120" s="334" t="s">
        <v>305</v>
      </c>
      <c r="B120" s="314">
        <v>4.9406564584124654E-324</v>
      </c>
      <c r="C120" s="314">
        <v>22.6</v>
      </c>
      <c r="D120" s="315">
        <v>22.6</v>
      </c>
      <c r="E120" s="326" t="s">
        <v>199</v>
      </c>
      <c r="F120" s="314">
        <v>0</v>
      </c>
      <c r="G120" s="315">
        <v>0</v>
      </c>
      <c r="H120" s="317">
        <v>4.9406564584124654E-324</v>
      </c>
      <c r="I120" s="314">
        <v>11</v>
      </c>
      <c r="J120" s="315">
        <v>11</v>
      </c>
      <c r="K120" s="324" t="s">
        <v>193</v>
      </c>
    </row>
    <row r="121" spans="1:11" ht="14.4" customHeight="1" thickBot="1" x14ac:dyDescent="0.35">
      <c r="A121" s="335" t="s">
        <v>306</v>
      </c>
      <c r="B121" s="319">
        <v>4.9406564584124654E-324</v>
      </c>
      <c r="C121" s="319">
        <v>22.6</v>
      </c>
      <c r="D121" s="320">
        <v>22.6</v>
      </c>
      <c r="E121" s="327" t="s">
        <v>199</v>
      </c>
      <c r="F121" s="319">
        <v>0</v>
      </c>
      <c r="G121" s="320">
        <v>0</v>
      </c>
      <c r="H121" s="322">
        <v>4.9406564584124654E-324</v>
      </c>
      <c r="I121" s="319">
        <v>11</v>
      </c>
      <c r="J121" s="320">
        <v>11</v>
      </c>
      <c r="K121" s="323" t="s">
        <v>193</v>
      </c>
    </row>
    <row r="122" spans="1:11" ht="14.4" customHeight="1" thickBot="1" x14ac:dyDescent="0.35">
      <c r="A122" s="336" t="s">
        <v>307</v>
      </c>
      <c r="B122" s="314">
        <v>4.9406564584124654E-324</v>
      </c>
      <c r="C122" s="314">
        <v>2.9999999999E-2</v>
      </c>
      <c r="D122" s="315">
        <v>2.9999999999E-2</v>
      </c>
      <c r="E122" s="326" t="s">
        <v>199</v>
      </c>
      <c r="F122" s="314">
        <v>0</v>
      </c>
      <c r="G122" s="315">
        <v>0</v>
      </c>
      <c r="H122" s="317">
        <v>4.9406564584124654E-324</v>
      </c>
      <c r="I122" s="314">
        <v>4.9406564584124654E-323</v>
      </c>
      <c r="J122" s="315">
        <v>4.9406564584124654E-323</v>
      </c>
      <c r="K122" s="324" t="s">
        <v>193</v>
      </c>
    </row>
    <row r="123" spans="1:11" ht="14.4" customHeight="1" thickBot="1" x14ac:dyDescent="0.35">
      <c r="A123" s="336" t="s">
        <v>308</v>
      </c>
      <c r="B123" s="314">
        <v>4.9406564584124654E-324</v>
      </c>
      <c r="C123" s="314">
        <v>22.57</v>
      </c>
      <c r="D123" s="315">
        <v>22.57</v>
      </c>
      <c r="E123" s="326" t="s">
        <v>199</v>
      </c>
      <c r="F123" s="314">
        <v>0</v>
      </c>
      <c r="G123" s="315">
        <v>0</v>
      </c>
      <c r="H123" s="317">
        <v>4.9406564584124654E-324</v>
      </c>
      <c r="I123" s="314">
        <v>11</v>
      </c>
      <c r="J123" s="315">
        <v>11</v>
      </c>
      <c r="K123" s="324" t="s">
        <v>193</v>
      </c>
    </row>
    <row r="124" spans="1:11" ht="14.4" customHeight="1" thickBot="1" x14ac:dyDescent="0.35">
      <c r="A124" s="333" t="s">
        <v>309</v>
      </c>
      <c r="B124" s="314">
        <v>47489.997140572203</v>
      </c>
      <c r="C124" s="314">
        <v>43143.1198</v>
      </c>
      <c r="D124" s="315">
        <v>-4346.8773405721604</v>
      </c>
      <c r="E124" s="316">
        <v>0.90846751732300002</v>
      </c>
      <c r="F124" s="314">
        <v>44149.999999997599</v>
      </c>
      <c r="G124" s="315">
        <v>36791.666666664598</v>
      </c>
      <c r="H124" s="317">
        <v>7773.0509400000001</v>
      </c>
      <c r="I124" s="314">
        <v>41367.871630000001</v>
      </c>
      <c r="J124" s="315">
        <v>4576.2049633353499</v>
      </c>
      <c r="K124" s="318">
        <v>0.93698463488100003</v>
      </c>
    </row>
    <row r="125" spans="1:11" ht="14.4" customHeight="1" thickBot="1" x14ac:dyDescent="0.35">
      <c r="A125" s="334" t="s">
        <v>310</v>
      </c>
      <c r="B125" s="314">
        <v>4.9406564584124654E-324</v>
      </c>
      <c r="C125" s="314">
        <v>4.9406564584124654E-324</v>
      </c>
      <c r="D125" s="315">
        <v>0</v>
      </c>
      <c r="E125" s="316">
        <v>1</v>
      </c>
      <c r="F125" s="314">
        <v>4.9406564584124654E-324</v>
      </c>
      <c r="G125" s="315">
        <v>0</v>
      </c>
      <c r="H125" s="317">
        <v>4.9406564584124654E-324</v>
      </c>
      <c r="I125" s="314">
        <v>1.37</v>
      </c>
      <c r="J125" s="315">
        <v>1.37</v>
      </c>
      <c r="K125" s="324" t="s">
        <v>199</v>
      </c>
    </row>
    <row r="126" spans="1:11" ht="14.4" customHeight="1" thickBot="1" x14ac:dyDescent="0.35">
      <c r="A126" s="335" t="s">
        <v>311</v>
      </c>
      <c r="B126" s="319">
        <v>4.9406564584124654E-324</v>
      </c>
      <c r="C126" s="319">
        <v>4.9406564584124654E-324</v>
      </c>
      <c r="D126" s="320">
        <v>0</v>
      </c>
      <c r="E126" s="321">
        <v>1</v>
      </c>
      <c r="F126" s="319">
        <v>4.9406564584124654E-324</v>
      </c>
      <c r="G126" s="320">
        <v>0</v>
      </c>
      <c r="H126" s="322">
        <v>4.9406564584124654E-324</v>
      </c>
      <c r="I126" s="319">
        <v>1.37</v>
      </c>
      <c r="J126" s="320">
        <v>1.37</v>
      </c>
      <c r="K126" s="323" t="s">
        <v>199</v>
      </c>
    </row>
    <row r="127" spans="1:11" ht="14.4" customHeight="1" thickBot="1" x14ac:dyDescent="0.35">
      <c r="A127" s="336" t="s">
        <v>312</v>
      </c>
      <c r="B127" s="314">
        <v>4.9406564584124654E-324</v>
      </c>
      <c r="C127" s="314">
        <v>4.9406564584124654E-324</v>
      </c>
      <c r="D127" s="315">
        <v>0</v>
      </c>
      <c r="E127" s="316">
        <v>1</v>
      </c>
      <c r="F127" s="314">
        <v>4.9406564584124654E-324</v>
      </c>
      <c r="G127" s="315">
        <v>0</v>
      </c>
      <c r="H127" s="317">
        <v>4.9406564584124654E-324</v>
      </c>
      <c r="I127" s="314">
        <v>1.37</v>
      </c>
      <c r="J127" s="315">
        <v>1.37</v>
      </c>
      <c r="K127" s="324" t="s">
        <v>199</v>
      </c>
    </row>
    <row r="128" spans="1:11" ht="14.4" customHeight="1" thickBot="1" x14ac:dyDescent="0.35">
      <c r="A128" s="334" t="s">
        <v>313</v>
      </c>
      <c r="B128" s="314">
        <v>47099.997164054497</v>
      </c>
      <c r="C128" s="314">
        <v>42711.083250000003</v>
      </c>
      <c r="D128" s="315">
        <v>-4388.9139140545103</v>
      </c>
      <c r="E128" s="316">
        <v>0.90681710873999999</v>
      </c>
      <c r="F128" s="314">
        <v>43899.999999997599</v>
      </c>
      <c r="G128" s="315">
        <v>36583.333333331298</v>
      </c>
      <c r="H128" s="317">
        <v>7734.4509399999997</v>
      </c>
      <c r="I128" s="314">
        <v>40906.482580000004</v>
      </c>
      <c r="J128" s="315">
        <v>4323.1492466686695</v>
      </c>
      <c r="K128" s="318">
        <v>0.93181053712899997</v>
      </c>
    </row>
    <row r="129" spans="1:11" ht="14.4" customHeight="1" thickBot="1" x14ac:dyDescent="0.35">
      <c r="A129" s="335" t="s">
        <v>314</v>
      </c>
      <c r="B129" s="319">
        <v>47099.997164054497</v>
      </c>
      <c r="C129" s="319">
        <v>42711.083250000003</v>
      </c>
      <c r="D129" s="320">
        <v>-4388.9139140545103</v>
      </c>
      <c r="E129" s="321">
        <v>0.90681710873999999</v>
      </c>
      <c r="F129" s="319">
        <v>43899.999999997599</v>
      </c>
      <c r="G129" s="320">
        <v>36583.333333331298</v>
      </c>
      <c r="H129" s="322">
        <v>7734.4509399999997</v>
      </c>
      <c r="I129" s="319">
        <v>40906.482580000004</v>
      </c>
      <c r="J129" s="320">
        <v>4323.1492466686695</v>
      </c>
      <c r="K129" s="325">
        <v>0.93181053712899997</v>
      </c>
    </row>
    <row r="130" spans="1:11" ht="14.4" customHeight="1" thickBot="1" x14ac:dyDescent="0.35">
      <c r="A130" s="336" t="s">
        <v>315</v>
      </c>
      <c r="B130" s="314">
        <v>14999.9990968326</v>
      </c>
      <c r="C130" s="314">
        <v>13329.33164</v>
      </c>
      <c r="D130" s="315">
        <v>-1670.66745683265</v>
      </c>
      <c r="E130" s="316">
        <v>0.888622162838</v>
      </c>
      <c r="F130" s="314">
        <v>13999.9999999992</v>
      </c>
      <c r="G130" s="315">
        <v>11666.666666666</v>
      </c>
      <c r="H130" s="317">
        <v>998.255</v>
      </c>
      <c r="I130" s="314">
        <v>10206.333000000001</v>
      </c>
      <c r="J130" s="315">
        <v>-1460.33366666603</v>
      </c>
      <c r="K130" s="318">
        <v>0.72902378571399995</v>
      </c>
    </row>
    <row r="131" spans="1:11" ht="14.4" customHeight="1" thickBot="1" x14ac:dyDescent="0.35">
      <c r="A131" s="336" t="s">
        <v>316</v>
      </c>
      <c r="B131" s="314">
        <v>31999.998113243</v>
      </c>
      <c r="C131" s="314">
        <v>29295.776430000002</v>
      </c>
      <c r="D131" s="315">
        <v>-2704.2216832429899</v>
      </c>
      <c r="E131" s="316">
        <v>0.91549306741600001</v>
      </c>
      <c r="F131" s="314">
        <v>29799.999999998399</v>
      </c>
      <c r="G131" s="315">
        <v>24833.333333332001</v>
      </c>
      <c r="H131" s="317">
        <v>6736.1959399999996</v>
      </c>
      <c r="I131" s="314">
        <v>30674.366290000002</v>
      </c>
      <c r="J131" s="315">
        <v>5841.0329566680302</v>
      </c>
      <c r="K131" s="318">
        <v>1.029341150671</v>
      </c>
    </row>
    <row r="132" spans="1:11" ht="14.4" customHeight="1" thickBot="1" x14ac:dyDescent="0.35">
      <c r="A132" s="336" t="s">
        <v>317</v>
      </c>
      <c r="B132" s="314">
        <v>99.999953978885998</v>
      </c>
      <c r="C132" s="314">
        <v>85.975179999999995</v>
      </c>
      <c r="D132" s="315">
        <v>-14.024773978886</v>
      </c>
      <c r="E132" s="316">
        <v>0.85975219566700001</v>
      </c>
      <c r="F132" s="314">
        <v>99.999999999994003</v>
      </c>
      <c r="G132" s="315">
        <v>83.333333333328</v>
      </c>
      <c r="H132" s="317">
        <v>4.9406564584124654E-324</v>
      </c>
      <c r="I132" s="314">
        <v>25.783290000000001</v>
      </c>
      <c r="J132" s="315">
        <v>-57.550043333327999</v>
      </c>
      <c r="K132" s="318">
        <v>0.25783289999999998</v>
      </c>
    </row>
    <row r="133" spans="1:11" ht="14.4" customHeight="1" thickBot="1" x14ac:dyDescent="0.35">
      <c r="A133" s="334" t="s">
        <v>318</v>
      </c>
      <c r="B133" s="314">
        <v>4.9406564584124654E-324</v>
      </c>
      <c r="C133" s="314">
        <v>30.288</v>
      </c>
      <c r="D133" s="315">
        <v>30.288</v>
      </c>
      <c r="E133" s="326" t="s">
        <v>199</v>
      </c>
      <c r="F133" s="314">
        <v>0</v>
      </c>
      <c r="G133" s="315">
        <v>0</v>
      </c>
      <c r="H133" s="317">
        <v>4.9406564584124654E-324</v>
      </c>
      <c r="I133" s="314">
        <v>4.9406564584124654E-323</v>
      </c>
      <c r="J133" s="315">
        <v>4.9406564584124654E-323</v>
      </c>
      <c r="K133" s="324" t="s">
        <v>193</v>
      </c>
    </row>
    <row r="134" spans="1:11" ht="14.4" customHeight="1" thickBot="1" x14ac:dyDescent="0.35">
      <c r="A134" s="335" t="s">
        <v>319</v>
      </c>
      <c r="B134" s="319">
        <v>4.9406564584124654E-324</v>
      </c>
      <c r="C134" s="319">
        <v>30.288</v>
      </c>
      <c r="D134" s="320">
        <v>30.288</v>
      </c>
      <c r="E134" s="327" t="s">
        <v>199</v>
      </c>
      <c r="F134" s="319">
        <v>0</v>
      </c>
      <c r="G134" s="320">
        <v>0</v>
      </c>
      <c r="H134" s="322">
        <v>4.9406564584124654E-324</v>
      </c>
      <c r="I134" s="319">
        <v>4.9406564584124654E-323</v>
      </c>
      <c r="J134" s="320">
        <v>4.9406564584124654E-323</v>
      </c>
      <c r="K134" s="323" t="s">
        <v>193</v>
      </c>
    </row>
    <row r="135" spans="1:11" ht="14.4" customHeight="1" thickBot="1" x14ac:dyDescent="0.35">
      <c r="A135" s="336" t="s">
        <v>320</v>
      </c>
      <c r="B135" s="314">
        <v>4.9406564584124654E-324</v>
      </c>
      <c r="C135" s="314">
        <v>30.288</v>
      </c>
      <c r="D135" s="315">
        <v>30.288</v>
      </c>
      <c r="E135" s="326" t="s">
        <v>199</v>
      </c>
      <c r="F135" s="314">
        <v>0</v>
      </c>
      <c r="G135" s="315">
        <v>0</v>
      </c>
      <c r="H135" s="317">
        <v>4.9406564584124654E-324</v>
      </c>
      <c r="I135" s="314">
        <v>4.9406564584124654E-323</v>
      </c>
      <c r="J135" s="315">
        <v>4.9406564584124654E-323</v>
      </c>
      <c r="K135" s="324" t="s">
        <v>193</v>
      </c>
    </row>
    <row r="136" spans="1:11" ht="14.4" customHeight="1" thickBot="1" x14ac:dyDescent="0.35">
      <c r="A136" s="334" t="s">
        <v>321</v>
      </c>
      <c r="B136" s="314">
        <v>389.99997651764897</v>
      </c>
      <c r="C136" s="314">
        <v>401.74855000000002</v>
      </c>
      <c r="D136" s="315">
        <v>11.748573482351</v>
      </c>
      <c r="E136" s="316">
        <v>1.0301245492040001</v>
      </c>
      <c r="F136" s="314">
        <v>249.99999999998599</v>
      </c>
      <c r="G136" s="315">
        <v>208.333333333322</v>
      </c>
      <c r="H136" s="317">
        <v>38.6</v>
      </c>
      <c r="I136" s="314">
        <v>460.01904999999999</v>
      </c>
      <c r="J136" s="315">
        <v>251.68571666667799</v>
      </c>
      <c r="K136" s="318">
        <v>1.8400761999999999</v>
      </c>
    </row>
    <row r="137" spans="1:11" ht="14.4" customHeight="1" thickBot="1" x14ac:dyDescent="0.35">
      <c r="A137" s="335" t="s">
        <v>322</v>
      </c>
      <c r="B137" s="319">
        <v>4.9406564584124654E-324</v>
      </c>
      <c r="C137" s="319">
        <v>20.598549999999999</v>
      </c>
      <c r="D137" s="320">
        <v>20.598549999999999</v>
      </c>
      <c r="E137" s="327" t="s">
        <v>199</v>
      </c>
      <c r="F137" s="319">
        <v>0</v>
      </c>
      <c r="G137" s="320">
        <v>0</v>
      </c>
      <c r="H137" s="322">
        <v>1.7</v>
      </c>
      <c r="I137" s="319">
        <v>64.812049999999999</v>
      </c>
      <c r="J137" s="320">
        <v>64.812049999999999</v>
      </c>
      <c r="K137" s="323" t="s">
        <v>193</v>
      </c>
    </row>
    <row r="138" spans="1:11" ht="14.4" customHeight="1" thickBot="1" x14ac:dyDescent="0.35">
      <c r="A138" s="336" t="s">
        <v>323</v>
      </c>
      <c r="B138" s="314">
        <v>4.9406564584124654E-324</v>
      </c>
      <c r="C138" s="314">
        <v>3.4175499999999999</v>
      </c>
      <c r="D138" s="315">
        <v>3.4175499999999999</v>
      </c>
      <c r="E138" s="326" t="s">
        <v>199</v>
      </c>
      <c r="F138" s="314">
        <v>0</v>
      </c>
      <c r="G138" s="315">
        <v>0</v>
      </c>
      <c r="H138" s="317">
        <v>4.9406564584124654E-324</v>
      </c>
      <c r="I138" s="314">
        <v>0.80705000000000005</v>
      </c>
      <c r="J138" s="315">
        <v>0.80705000000000005</v>
      </c>
      <c r="K138" s="324" t="s">
        <v>193</v>
      </c>
    </row>
    <row r="139" spans="1:11" ht="14.4" customHeight="1" thickBot="1" x14ac:dyDescent="0.35">
      <c r="A139" s="336" t="s">
        <v>324</v>
      </c>
      <c r="B139" s="314">
        <v>4.9406564584124654E-324</v>
      </c>
      <c r="C139" s="314">
        <v>4.9406564584124654E-324</v>
      </c>
      <c r="D139" s="315">
        <v>0</v>
      </c>
      <c r="E139" s="316">
        <v>1</v>
      </c>
      <c r="F139" s="314">
        <v>4.9406564584124654E-324</v>
      </c>
      <c r="G139" s="315">
        <v>0</v>
      </c>
      <c r="H139" s="317">
        <v>1.7</v>
      </c>
      <c r="I139" s="314">
        <v>29.504999999999999</v>
      </c>
      <c r="J139" s="315">
        <v>29.504999999999999</v>
      </c>
      <c r="K139" s="324" t="s">
        <v>199</v>
      </c>
    </row>
    <row r="140" spans="1:11" ht="14.4" customHeight="1" thickBot="1" x14ac:dyDescent="0.35">
      <c r="A140" s="336" t="s">
        <v>325</v>
      </c>
      <c r="B140" s="314">
        <v>4.9406564584124654E-324</v>
      </c>
      <c r="C140" s="314">
        <v>17.181000000000001</v>
      </c>
      <c r="D140" s="315">
        <v>17.181000000000001</v>
      </c>
      <c r="E140" s="326" t="s">
        <v>199</v>
      </c>
      <c r="F140" s="314">
        <v>0</v>
      </c>
      <c r="G140" s="315">
        <v>0</v>
      </c>
      <c r="H140" s="317">
        <v>4.9406564584124654E-324</v>
      </c>
      <c r="I140" s="314">
        <v>34.1</v>
      </c>
      <c r="J140" s="315">
        <v>34.1</v>
      </c>
      <c r="K140" s="324" t="s">
        <v>193</v>
      </c>
    </row>
    <row r="141" spans="1:11" ht="14.4" customHeight="1" thickBot="1" x14ac:dyDescent="0.35">
      <c r="A141" s="336" t="s">
        <v>326</v>
      </c>
      <c r="B141" s="314">
        <v>4.9406564584124654E-324</v>
      </c>
      <c r="C141" s="314">
        <v>4.9406564584124654E-324</v>
      </c>
      <c r="D141" s="315">
        <v>0</v>
      </c>
      <c r="E141" s="316">
        <v>1</v>
      </c>
      <c r="F141" s="314">
        <v>4.9406564584124654E-324</v>
      </c>
      <c r="G141" s="315">
        <v>0</v>
      </c>
      <c r="H141" s="317">
        <v>4.9406564584124654E-324</v>
      </c>
      <c r="I141" s="314">
        <v>0.39999999999899999</v>
      </c>
      <c r="J141" s="315">
        <v>0.39999999999899999</v>
      </c>
      <c r="K141" s="324" t="s">
        <v>199</v>
      </c>
    </row>
    <row r="142" spans="1:11" ht="14.4" customHeight="1" thickBot="1" x14ac:dyDescent="0.35">
      <c r="A142" s="335" t="s">
        <v>327</v>
      </c>
      <c r="B142" s="319">
        <v>389.99997651764897</v>
      </c>
      <c r="C142" s="319">
        <v>373.5</v>
      </c>
      <c r="D142" s="320">
        <v>-16.499976517648001</v>
      </c>
      <c r="E142" s="321">
        <v>0.957692365356</v>
      </c>
      <c r="F142" s="319">
        <v>249.99999999998599</v>
      </c>
      <c r="G142" s="320">
        <v>208.333333333322</v>
      </c>
      <c r="H142" s="322">
        <v>36.9</v>
      </c>
      <c r="I142" s="319">
        <v>370.35</v>
      </c>
      <c r="J142" s="320">
        <v>162.01666666667799</v>
      </c>
      <c r="K142" s="325">
        <v>1.4814000000000001</v>
      </c>
    </row>
    <row r="143" spans="1:11" ht="14.4" customHeight="1" thickBot="1" x14ac:dyDescent="0.35">
      <c r="A143" s="336" t="s">
        <v>328</v>
      </c>
      <c r="B143" s="314">
        <v>389.99997651764897</v>
      </c>
      <c r="C143" s="314">
        <v>373.5</v>
      </c>
      <c r="D143" s="315">
        <v>-16.499976517648001</v>
      </c>
      <c r="E143" s="316">
        <v>0.957692365356</v>
      </c>
      <c r="F143" s="314">
        <v>249.99999999998599</v>
      </c>
      <c r="G143" s="315">
        <v>208.333333333322</v>
      </c>
      <c r="H143" s="317">
        <v>36.9</v>
      </c>
      <c r="I143" s="314">
        <v>370.35</v>
      </c>
      <c r="J143" s="315">
        <v>162.01666666667799</v>
      </c>
      <c r="K143" s="318">
        <v>1.4814000000000001</v>
      </c>
    </row>
    <row r="144" spans="1:11" ht="14.4" customHeight="1" thickBot="1" x14ac:dyDescent="0.35">
      <c r="A144" s="335" t="s">
        <v>329</v>
      </c>
      <c r="B144" s="319">
        <v>4.9406564584124654E-324</v>
      </c>
      <c r="C144" s="319">
        <v>4.9406564584124654E-324</v>
      </c>
      <c r="D144" s="320">
        <v>0</v>
      </c>
      <c r="E144" s="321">
        <v>1</v>
      </c>
      <c r="F144" s="319">
        <v>4.9406564584124654E-324</v>
      </c>
      <c r="G144" s="320">
        <v>0</v>
      </c>
      <c r="H144" s="322">
        <v>4.9406564584124654E-324</v>
      </c>
      <c r="I144" s="319">
        <v>5.2039999999999997</v>
      </c>
      <c r="J144" s="320">
        <v>5.2039999999999997</v>
      </c>
      <c r="K144" s="323" t="s">
        <v>199</v>
      </c>
    </row>
    <row r="145" spans="1:11" ht="14.4" customHeight="1" thickBot="1" x14ac:dyDescent="0.35">
      <c r="A145" s="336" t="s">
        <v>330</v>
      </c>
      <c r="B145" s="314">
        <v>4.9406564584124654E-324</v>
      </c>
      <c r="C145" s="314">
        <v>4.9406564584124654E-324</v>
      </c>
      <c r="D145" s="315">
        <v>0</v>
      </c>
      <c r="E145" s="316">
        <v>1</v>
      </c>
      <c r="F145" s="314">
        <v>4.9406564584124654E-324</v>
      </c>
      <c r="G145" s="315">
        <v>0</v>
      </c>
      <c r="H145" s="317">
        <v>4.9406564584124654E-324</v>
      </c>
      <c r="I145" s="314">
        <v>5.2039999999999997</v>
      </c>
      <c r="J145" s="315">
        <v>5.2039999999999997</v>
      </c>
      <c r="K145" s="324" t="s">
        <v>199</v>
      </c>
    </row>
    <row r="146" spans="1:11" ht="14.4" customHeight="1" thickBot="1" x14ac:dyDescent="0.35">
      <c r="A146" s="339" t="s">
        <v>331</v>
      </c>
      <c r="B146" s="314">
        <v>4.9406564584124654E-324</v>
      </c>
      <c r="C146" s="314">
        <v>4.9406564584124654E-324</v>
      </c>
      <c r="D146" s="315">
        <v>0</v>
      </c>
      <c r="E146" s="316">
        <v>1</v>
      </c>
      <c r="F146" s="314">
        <v>4.9406564584124654E-324</v>
      </c>
      <c r="G146" s="315">
        <v>0</v>
      </c>
      <c r="H146" s="317">
        <v>4.9406564584124654E-324</v>
      </c>
      <c r="I146" s="314">
        <v>18.742000000000001</v>
      </c>
      <c r="J146" s="315">
        <v>18.742000000000001</v>
      </c>
      <c r="K146" s="324" t="s">
        <v>199</v>
      </c>
    </row>
    <row r="147" spans="1:11" ht="14.4" customHeight="1" thickBot="1" x14ac:dyDescent="0.35">
      <c r="A147" s="336" t="s">
        <v>332</v>
      </c>
      <c r="B147" s="314">
        <v>4.9406564584124654E-324</v>
      </c>
      <c r="C147" s="314">
        <v>4.9406564584124654E-324</v>
      </c>
      <c r="D147" s="315">
        <v>0</v>
      </c>
      <c r="E147" s="316">
        <v>1</v>
      </c>
      <c r="F147" s="314">
        <v>4.9406564584124654E-324</v>
      </c>
      <c r="G147" s="315">
        <v>0</v>
      </c>
      <c r="H147" s="317">
        <v>4.9406564584124654E-324</v>
      </c>
      <c r="I147" s="314">
        <v>18.742000000000001</v>
      </c>
      <c r="J147" s="315">
        <v>18.742000000000001</v>
      </c>
      <c r="K147" s="324" t="s">
        <v>199</v>
      </c>
    </row>
    <row r="148" spans="1:11" ht="14.4" customHeight="1" thickBot="1" x14ac:dyDescent="0.35">
      <c r="A148" s="339" t="s">
        <v>333</v>
      </c>
      <c r="B148" s="314">
        <v>4.9406564584124654E-324</v>
      </c>
      <c r="C148" s="314">
        <v>5</v>
      </c>
      <c r="D148" s="315">
        <v>5</v>
      </c>
      <c r="E148" s="326" t="s">
        <v>199</v>
      </c>
      <c r="F148" s="314">
        <v>0</v>
      </c>
      <c r="G148" s="315">
        <v>0</v>
      </c>
      <c r="H148" s="317">
        <v>4.9406564584124654E-324</v>
      </c>
      <c r="I148" s="314">
        <v>4.9406564584124654E-323</v>
      </c>
      <c r="J148" s="315">
        <v>4.9406564584124654E-323</v>
      </c>
      <c r="K148" s="324" t="s">
        <v>193</v>
      </c>
    </row>
    <row r="149" spans="1:11" ht="14.4" customHeight="1" thickBot="1" x14ac:dyDescent="0.35">
      <c r="A149" s="336" t="s">
        <v>334</v>
      </c>
      <c r="B149" s="314">
        <v>4.9406564584124654E-324</v>
      </c>
      <c r="C149" s="314">
        <v>5</v>
      </c>
      <c r="D149" s="315">
        <v>5</v>
      </c>
      <c r="E149" s="326" t="s">
        <v>199</v>
      </c>
      <c r="F149" s="314">
        <v>0</v>
      </c>
      <c r="G149" s="315">
        <v>0</v>
      </c>
      <c r="H149" s="317">
        <v>4.9406564584124654E-324</v>
      </c>
      <c r="I149" s="314">
        <v>4.9406564584124654E-323</v>
      </c>
      <c r="J149" s="315">
        <v>4.9406564584124654E-323</v>
      </c>
      <c r="K149" s="324" t="s">
        <v>193</v>
      </c>
    </row>
    <row r="150" spans="1:11" ht="14.4" customHeight="1" thickBot="1" x14ac:dyDescent="0.35">
      <c r="A150" s="339" t="s">
        <v>335</v>
      </c>
      <c r="B150" s="314">
        <v>4.9406564584124654E-324</v>
      </c>
      <c r="C150" s="314">
        <v>2.65</v>
      </c>
      <c r="D150" s="315">
        <v>2.65</v>
      </c>
      <c r="E150" s="326" t="s">
        <v>199</v>
      </c>
      <c r="F150" s="314">
        <v>0</v>
      </c>
      <c r="G150" s="315">
        <v>0</v>
      </c>
      <c r="H150" s="317">
        <v>4.9406564584124654E-324</v>
      </c>
      <c r="I150" s="314">
        <v>0.91099999999900005</v>
      </c>
      <c r="J150" s="315">
        <v>0.91099999999900005</v>
      </c>
      <c r="K150" s="324" t="s">
        <v>193</v>
      </c>
    </row>
    <row r="151" spans="1:11" ht="14.4" customHeight="1" thickBot="1" x14ac:dyDescent="0.35">
      <c r="A151" s="336" t="s">
        <v>336</v>
      </c>
      <c r="B151" s="314">
        <v>4.9406564584124654E-324</v>
      </c>
      <c r="C151" s="314">
        <v>2.65</v>
      </c>
      <c r="D151" s="315">
        <v>2.65</v>
      </c>
      <c r="E151" s="326" t="s">
        <v>199</v>
      </c>
      <c r="F151" s="314">
        <v>0</v>
      </c>
      <c r="G151" s="315">
        <v>0</v>
      </c>
      <c r="H151" s="317">
        <v>4.9406564584124654E-324</v>
      </c>
      <c r="I151" s="314">
        <v>0.91099999999900005</v>
      </c>
      <c r="J151" s="315">
        <v>0.91099999999900005</v>
      </c>
      <c r="K151" s="324" t="s">
        <v>193</v>
      </c>
    </row>
    <row r="152" spans="1:11" ht="14.4" customHeight="1" thickBot="1" x14ac:dyDescent="0.35">
      <c r="A152" s="333" t="s">
        <v>337</v>
      </c>
      <c r="B152" s="314">
        <v>5458.0554713641504</v>
      </c>
      <c r="C152" s="314">
        <v>4817.3362399999996</v>
      </c>
      <c r="D152" s="315">
        <v>-640.71923136415</v>
      </c>
      <c r="E152" s="316">
        <v>0.88261034818600004</v>
      </c>
      <c r="F152" s="314">
        <v>4325.9999999997599</v>
      </c>
      <c r="G152" s="315">
        <v>3604.9999999997999</v>
      </c>
      <c r="H152" s="317">
        <v>457.096</v>
      </c>
      <c r="I152" s="314">
        <v>3728.1619999999998</v>
      </c>
      <c r="J152" s="315">
        <v>123.162000000197</v>
      </c>
      <c r="K152" s="318">
        <v>0.86180351363800001</v>
      </c>
    </row>
    <row r="153" spans="1:11" ht="14.4" customHeight="1" thickBot="1" x14ac:dyDescent="0.35">
      <c r="A153" s="334" t="s">
        <v>338</v>
      </c>
      <c r="B153" s="314">
        <v>5304.9995205798195</v>
      </c>
      <c r="C153" s="314">
        <v>4482.4549999999999</v>
      </c>
      <c r="D153" s="315">
        <v>-822.54452057982701</v>
      </c>
      <c r="E153" s="316">
        <v>0.844949180977</v>
      </c>
      <c r="F153" s="314">
        <v>4325.9999999997599</v>
      </c>
      <c r="G153" s="315">
        <v>3604.9999999997999</v>
      </c>
      <c r="H153" s="317">
        <v>361.72199999999998</v>
      </c>
      <c r="I153" s="314">
        <v>3632.788</v>
      </c>
      <c r="J153" s="315">
        <v>27.788000000196</v>
      </c>
      <c r="K153" s="318">
        <v>0.83975681923199996</v>
      </c>
    </row>
    <row r="154" spans="1:11" ht="14.4" customHeight="1" thickBot="1" x14ac:dyDescent="0.35">
      <c r="A154" s="335" t="s">
        <v>339</v>
      </c>
      <c r="B154" s="319">
        <v>5304.9995205798195</v>
      </c>
      <c r="C154" s="319">
        <v>4418.1260000000002</v>
      </c>
      <c r="D154" s="320">
        <v>-886.87352057982696</v>
      </c>
      <c r="E154" s="321">
        <v>0.83282307243499998</v>
      </c>
      <c r="F154" s="319">
        <v>4325.9999999997599</v>
      </c>
      <c r="G154" s="320">
        <v>3604.9999999997999</v>
      </c>
      <c r="H154" s="322">
        <v>361.72199999999998</v>
      </c>
      <c r="I154" s="319">
        <v>3513.6979999999999</v>
      </c>
      <c r="J154" s="320">
        <v>-91.301999999803002</v>
      </c>
      <c r="K154" s="325">
        <v>0.81222792417900003</v>
      </c>
    </row>
    <row r="155" spans="1:11" ht="14.4" customHeight="1" thickBot="1" x14ac:dyDescent="0.35">
      <c r="A155" s="336" t="s">
        <v>340</v>
      </c>
      <c r="B155" s="314">
        <v>1446.9998728744599</v>
      </c>
      <c r="C155" s="314">
        <v>1468</v>
      </c>
      <c r="D155" s="315">
        <v>21.000127125540001</v>
      </c>
      <c r="E155" s="316">
        <v>1.014512874202</v>
      </c>
      <c r="F155" s="314">
        <v>722.99999999995998</v>
      </c>
      <c r="G155" s="315">
        <v>602.49999999996703</v>
      </c>
      <c r="H155" s="317">
        <v>60.274999999999999</v>
      </c>
      <c r="I155" s="314">
        <v>602.75</v>
      </c>
      <c r="J155" s="315">
        <v>0.25000000003200001</v>
      </c>
      <c r="K155" s="318">
        <v>0.83367911479900003</v>
      </c>
    </row>
    <row r="156" spans="1:11" ht="14.4" customHeight="1" thickBot="1" x14ac:dyDescent="0.35">
      <c r="A156" s="336" t="s">
        <v>341</v>
      </c>
      <c r="B156" s="314">
        <v>761.99995411909902</v>
      </c>
      <c r="C156" s="314">
        <v>761.29</v>
      </c>
      <c r="D156" s="315">
        <v>-0.70995411909899997</v>
      </c>
      <c r="E156" s="316">
        <v>0.99906830162399995</v>
      </c>
      <c r="F156" s="314">
        <v>531.99999999997101</v>
      </c>
      <c r="G156" s="315">
        <v>443.33333333330899</v>
      </c>
      <c r="H156" s="317">
        <v>44.323</v>
      </c>
      <c r="I156" s="314">
        <v>443.44</v>
      </c>
      <c r="J156" s="315">
        <v>0.10666666668999999</v>
      </c>
      <c r="K156" s="318">
        <v>0.83353383458600006</v>
      </c>
    </row>
    <row r="157" spans="1:11" ht="14.4" customHeight="1" thickBot="1" x14ac:dyDescent="0.35">
      <c r="A157" s="336" t="s">
        <v>342</v>
      </c>
      <c r="B157" s="314">
        <v>1932.9998436118401</v>
      </c>
      <c r="C157" s="314">
        <v>1028.1489999999999</v>
      </c>
      <c r="D157" s="315">
        <v>-904.85084361183704</v>
      </c>
      <c r="E157" s="316">
        <v>0.53189295560299998</v>
      </c>
      <c r="F157" s="314">
        <v>2253.9999999998799</v>
      </c>
      <c r="G157" s="315">
        <v>1878.33333333323</v>
      </c>
      <c r="H157" s="317">
        <v>191.773</v>
      </c>
      <c r="I157" s="314">
        <v>1800.53</v>
      </c>
      <c r="J157" s="315">
        <v>-77.80333333323</v>
      </c>
      <c r="K157" s="318">
        <v>0.798815439219</v>
      </c>
    </row>
    <row r="158" spans="1:11" ht="14.4" customHeight="1" thickBot="1" x14ac:dyDescent="0.35">
      <c r="A158" s="336" t="s">
        <v>343</v>
      </c>
      <c r="B158" s="314">
        <v>1113.9998929247699</v>
      </c>
      <c r="C158" s="314">
        <v>1109.3710000000001</v>
      </c>
      <c r="D158" s="315">
        <v>-4.628892924773</v>
      </c>
      <c r="E158" s="316">
        <v>0.99584479948799998</v>
      </c>
      <c r="F158" s="314">
        <v>771.99999999995805</v>
      </c>
      <c r="G158" s="315">
        <v>643.33333333329801</v>
      </c>
      <c r="H158" s="317">
        <v>61.588000000000001</v>
      </c>
      <c r="I158" s="314">
        <v>629.34799999999996</v>
      </c>
      <c r="J158" s="315">
        <v>-13.985333333298</v>
      </c>
      <c r="K158" s="318">
        <v>0.81521761658000003</v>
      </c>
    </row>
    <row r="159" spans="1:11" ht="14.4" customHeight="1" thickBot="1" x14ac:dyDescent="0.35">
      <c r="A159" s="336" t="s">
        <v>344</v>
      </c>
      <c r="B159" s="314">
        <v>11.000039337674</v>
      </c>
      <c r="C159" s="314">
        <v>11.3</v>
      </c>
      <c r="D159" s="315">
        <v>0.29996066232500002</v>
      </c>
      <c r="E159" s="316">
        <v>1.0272690536019999</v>
      </c>
      <c r="F159" s="314">
        <v>0</v>
      </c>
      <c r="G159" s="315">
        <v>0</v>
      </c>
      <c r="H159" s="317">
        <v>4.9406564584124654E-324</v>
      </c>
      <c r="I159" s="314">
        <v>4.9406564584124654E-323</v>
      </c>
      <c r="J159" s="315">
        <v>4.9406564584124654E-323</v>
      </c>
      <c r="K159" s="324" t="s">
        <v>193</v>
      </c>
    </row>
    <row r="160" spans="1:11" ht="14.4" customHeight="1" thickBot="1" x14ac:dyDescent="0.35">
      <c r="A160" s="336" t="s">
        <v>345</v>
      </c>
      <c r="B160" s="314">
        <v>0.99995993979099995</v>
      </c>
      <c r="C160" s="314">
        <v>1.296</v>
      </c>
      <c r="D160" s="315">
        <v>0.296040060208</v>
      </c>
      <c r="E160" s="316">
        <v>1.29605192011</v>
      </c>
      <c r="F160" s="314">
        <v>0.99999999999900002</v>
      </c>
      <c r="G160" s="315">
        <v>0.83333333333299997</v>
      </c>
      <c r="H160" s="317">
        <v>7.6999999999999999E-2</v>
      </c>
      <c r="I160" s="314">
        <v>0.77</v>
      </c>
      <c r="J160" s="315">
        <v>-6.3333333332999994E-2</v>
      </c>
      <c r="K160" s="318">
        <v>0.77</v>
      </c>
    </row>
    <row r="161" spans="1:11" ht="14.4" customHeight="1" thickBot="1" x14ac:dyDescent="0.35">
      <c r="A161" s="336" t="s">
        <v>346</v>
      </c>
      <c r="B161" s="314">
        <v>36.999957772188999</v>
      </c>
      <c r="C161" s="314">
        <v>38.72</v>
      </c>
      <c r="D161" s="315">
        <v>1.72004222781</v>
      </c>
      <c r="E161" s="316">
        <v>1.046487680834</v>
      </c>
      <c r="F161" s="314">
        <v>43.999999999997002</v>
      </c>
      <c r="G161" s="315">
        <v>36.666666666664</v>
      </c>
      <c r="H161" s="317">
        <v>3.6859999999999999</v>
      </c>
      <c r="I161" s="314">
        <v>36.86</v>
      </c>
      <c r="J161" s="315">
        <v>0.193333333335</v>
      </c>
      <c r="K161" s="318">
        <v>0.83772727272699998</v>
      </c>
    </row>
    <row r="162" spans="1:11" ht="14.4" customHeight="1" thickBot="1" x14ac:dyDescent="0.35">
      <c r="A162" s="335" t="s">
        <v>347</v>
      </c>
      <c r="B162" s="319">
        <v>4.9406564584124654E-324</v>
      </c>
      <c r="C162" s="319">
        <v>64.328999999999994</v>
      </c>
      <c r="D162" s="320">
        <v>64.328999999999994</v>
      </c>
      <c r="E162" s="327" t="s">
        <v>199</v>
      </c>
      <c r="F162" s="319">
        <v>0</v>
      </c>
      <c r="G162" s="320">
        <v>0</v>
      </c>
      <c r="H162" s="322">
        <v>4.9406564584124654E-324</v>
      </c>
      <c r="I162" s="319">
        <v>119.09</v>
      </c>
      <c r="J162" s="320">
        <v>119.09</v>
      </c>
      <c r="K162" s="323" t="s">
        <v>193</v>
      </c>
    </row>
    <row r="163" spans="1:11" ht="14.4" customHeight="1" thickBot="1" x14ac:dyDescent="0.35">
      <c r="A163" s="336" t="s">
        <v>348</v>
      </c>
      <c r="B163" s="314">
        <v>4.9406564584124654E-324</v>
      </c>
      <c r="C163" s="314">
        <v>48.963999999999999</v>
      </c>
      <c r="D163" s="315">
        <v>48.963999999999999</v>
      </c>
      <c r="E163" s="326" t="s">
        <v>199</v>
      </c>
      <c r="F163" s="314">
        <v>0</v>
      </c>
      <c r="G163" s="315">
        <v>0</v>
      </c>
      <c r="H163" s="317">
        <v>4.9406564584124654E-324</v>
      </c>
      <c r="I163" s="314">
        <v>4.9406564584124654E-323</v>
      </c>
      <c r="J163" s="315">
        <v>4.9406564584124654E-323</v>
      </c>
      <c r="K163" s="324" t="s">
        <v>193</v>
      </c>
    </row>
    <row r="164" spans="1:11" ht="14.4" customHeight="1" thickBot="1" x14ac:dyDescent="0.35">
      <c r="A164" s="336" t="s">
        <v>349</v>
      </c>
      <c r="B164" s="314">
        <v>4.9406564584124654E-324</v>
      </c>
      <c r="C164" s="314">
        <v>15.365</v>
      </c>
      <c r="D164" s="315">
        <v>15.365</v>
      </c>
      <c r="E164" s="326" t="s">
        <v>199</v>
      </c>
      <c r="F164" s="314">
        <v>0</v>
      </c>
      <c r="G164" s="315">
        <v>0</v>
      </c>
      <c r="H164" s="317">
        <v>4.9406564584124654E-324</v>
      </c>
      <c r="I164" s="314">
        <v>119.09</v>
      </c>
      <c r="J164" s="315">
        <v>119.09</v>
      </c>
      <c r="K164" s="324" t="s">
        <v>193</v>
      </c>
    </row>
    <row r="165" spans="1:11" ht="14.4" customHeight="1" thickBot="1" x14ac:dyDescent="0.35">
      <c r="A165" s="334" t="s">
        <v>350</v>
      </c>
      <c r="B165" s="314">
        <v>153.05595078432401</v>
      </c>
      <c r="C165" s="314">
        <v>334.88123999999999</v>
      </c>
      <c r="D165" s="315">
        <v>181.82528921567601</v>
      </c>
      <c r="E165" s="316">
        <v>2.1879661541009998</v>
      </c>
      <c r="F165" s="314">
        <v>0</v>
      </c>
      <c r="G165" s="315">
        <v>0</v>
      </c>
      <c r="H165" s="317">
        <v>95.373999999999995</v>
      </c>
      <c r="I165" s="314">
        <v>95.373999999999995</v>
      </c>
      <c r="J165" s="315">
        <v>95.373999999999995</v>
      </c>
      <c r="K165" s="324" t="s">
        <v>193</v>
      </c>
    </row>
    <row r="166" spans="1:11" ht="14.4" customHeight="1" thickBot="1" x14ac:dyDescent="0.35">
      <c r="A166" s="335" t="s">
        <v>351</v>
      </c>
      <c r="B166" s="319">
        <v>153.05595078432401</v>
      </c>
      <c r="C166" s="319">
        <v>172.96824000000001</v>
      </c>
      <c r="D166" s="320">
        <v>19.912289215676001</v>
      </c>
      <c r="E166" s="321">
        <v>1.130098105389</v>
      </c>
      <c r="F166" s="319">
        <v>0</v>
      </c>
      <c r="G166" s="320">
        <v>0</v>
      </c>
      <c r="H166" s="322">
        <v>50.866</v>
      </c>
      <c r="I166" s="319">
        <v>50.866</v>
      </c>
      <c r="J166" s="320">
        <v>50.866</v>
      </c>
      <c r="K166" s="323" t="s">
        <v>193</v>
      </c>
    </row>
    <row r="167" spans="1:11" ht="14.4" customHeight="1" thickBot="1" x14ac:dyDescent="0.35">
      <c r="A167" s="336" t="s">
        <v>352</v>
      </c>
      <c r="B167" s="314">
        <v>153.05595078432401</v>
      </c>
      <c r="C167" s="314">
        <v>172.96824000000001</v>
      </c>
      <c r="D167" s="315">
        <v>19.912289215676001</v>
      </c>
      <c r="E167" s="316">
        <v>1.130098105389</v>
      </c>
      <c r="F167" s="314">
        <v>0</v>
      </c>
      <c r="G167" s="315">
        <v>0</v>
      </c>
      <c r="H167" s="317">
        <v>50.866</v>
      </c>
      <c r="I167" s="314">
        <v>50.866</v>
      </c>
      <c r="J167" s="315">
        <v>50.866</v>
      </c>
      <c r="K167" s="324" t="s">
        <v>193</v>
      </c>
    </row>
    <row r="168" spans="1:11" ht="14.4" customHeight="1" thickBot="1" x14ac:dyDescent="0.35">
      <c r="A168" s="335" t="s">
        <v>353</v>
      </c>
      <c r="B168" s="319">
        <v>4.9406564584124654E-324</v>
      </c>
      <c r="C168" s="319">
        <v>15.875</v>
      </c>
      <c r="D168" s="320">
        <v>15.875</v>
      </c>
      <c r="E168" s="327" t="s">
        <v>199</v>
      </c>
      <c r="F168" s="319">
        <v>0</v>
      </c>
      <c r="G168" s="320">
        <v>0</v>
      </c>
      <c r="H168" s="322">
        <v>4.05</v>
      </c>
      <c r="I168" s="319">
        <v>4.05</v>
      </c>
      <c r="J168" s="320">
        <v>4.05</v>
      </c>
      <c r="K168" s="323" t="s">
        <v>193</v>
      </c>
    </row>
    <row r="169" spans="1:11" ht="14.4" customHeight="1" thickBot="1" x14ac:dyDescent="0.35">
      <c r="A169" s="336" t="s">
        <v>354</v>
      </c>
      <c r="B169" s="314">
        <v>4.9406564584124654E-324</v>
      </c>
      <c r="C169" s="314">
        <v>10.99</v>
      </c>
      <c r="D169" s="315">
        <v>10.99</v>
      </c>
      <c r="E169" s="326" t="s">
        <v>199</v>
      </c>
      <c r="F169" s="314">
        <v>0</v>
      </c>
      <c r="G169" s="315">
        <v>0</v>
      </c>
      <c r="H169" s="317">
        <v>4.9406564584124654E-324</v>
      </c>
      <c r="I169" s="314">
        <v>4.9406564584124654E-323</v>
      </c>
      <c r="J169" s="315">
        <v>4.9406564584124654E-323</v>
      </c>
      <c r="K169" s="324" t="s">
        <v>193</v>
      </c>
    </row>
    <row r="170" spans="1:11" ht="14.4" customHeight="1" thickBot="1" x14ac:dyDescent="0.35">
      <c r="A170" s="336" t="s">
        <v>355</v>
      </c>
      <c r="B170" s="314">
        <v>4.9406564584124654E-324</v>
      </c>
      <c r="C170" s="314">
        <v>4.8849999999999998</v>
      </c>
      <c r="D170" s="315">
        <v>4.8849999999999998</v>
      </c>
      <c r="E170" s="326" t="s">
        <v>199</v>
      </c>
      <c r="F170" s="314">
        <v>0</v>
      </c>
      <c r="G170" s="315">
        <v>0</v>
      </c>
      <c r="H170" s="317">
        <v>4.05</v>
      </c>
      <c r="I170" s="314">
        <v>4.05</v>
      </c>
      <c r="J170" s="315">
        <v>4.05</v>
      </c>
      <c r="K170" s="324" t="s">
        <v>193</v>
      </c>
    </row>
    <row r="171" spans="1:11" ht="14.4" customHeight="1" thickBot="1" x14ac:dyDescent="0.35">
      <c r="A171" s="335" t="s">
        <v>356</v>
      </c>
      <c r="B171" s="319">
        <v>4.9406564584124654E-324</v>
      </c>
      <c r="C171" s="319">
        <v>11.904</v>
      </c>
      <c r="D171" s="320">
        <v>11.904</v>
      </c>
      <c r="E171" s="327" t="s">
        <v>199</v>
      </c>
      <c r="F171" s="319">
        <v>0</v>
      </c>
      <c r="G171" s="320">
        <v>0</v>
      </c>
      <c r="H171" s="322">
        <v>40.457999999999998</v>
      </c>
      <c r="I171" s="319">
        <v>40.457999999999998</v>
      </c>
      <c r="J171" s="320">
        <v>40.457999999999998</v>
      </c>
      <c r="K171" s="323" t="s">
        <v>193</v>
      </c>
    </row>
    <row r="172" spans="1:11" ht="14.4" customHeight="1" thickBot="1" x14ac:dyDescent="0.35">
      <c r="A172" s="336" t="s">
        <v>357</v>
      </c>
      <c r="B172" s="314">
        <v>4.9406564584124654E-324</v>
      </c>
      <c r="C172" s="314">
        <v>11.904</v>
      </c>
      <c r="D172" s="315">
        <v>11.904</v>
      </c>
      <c r="E172" s="326" t="s">
        <v>199</v>
      </c>
      <c r="F172" s="314">
        <v>0</v>
      </c>
      <c r="G172" s="315">
        <v>0</v>
      </c>
      <c r="H172" s="317">
        <v>40.457999999999998</v>
      </c>
      <c r="I172" s="314">
        <v>40.457999999999998</v>
      </c>
      <c r="J172" s="315">
        <v>40.457999999999998</v>
      </c>
      <c r="K172" s="324" t="s">
        <v>193</v>
      </c>
    </row>
    <row r="173" spans="1:11" ht="14.4" customHeight="1" thickBot="1" x14ac:dyDescent="0.35">
      <c r="A173" s="335" t="s">
        <v>358</v>
      </c>
      <c r="B173" s="319">
        <v>4.9406564584124654E-324</v>
      </c>
      <c r="C173" s="319">
        <v>33.109000000000002</v>
      </c>
      <c r="D173" s="320">
        <v>33.109000000000002</v>
      </c>
      <c r="E173" s="327" t="s">
        <v>199</v>
      </c>
      <c r="F173" s="319">
        <v>0</v>
      </c>
      <c r="G173" s="320">
        <v>0</v>
      </c>
      <c r="H173" s="322">
        <v>4.9406564584124654E-324</v>
      </c>
      <c r="I173" s="319">
        <v>4.9406564584124654E-323</v>
      </c>
      <c r="J173" s="320">
        <v>4.9406564584124654E-323</v>
      </c>
      <c r="K173" s="323" t="s">
        <v>193</v>
      </c>
    </row>
    <row r="174" spans="1:11" ht="14.4" customHeight="1" thickBot="1" x14ac:dyDescent="0.35">
      <c r="A174" s="336" t="s">
        <v>359</v>
      </c>
      <c r="B174" s="314">
        <v>4.9406564584124654E-324</v>
      </c>
      <c r="C174" s="314">
        <v>33.109000000000002</v>
      </c>
      <c r="D174" s="315">
        <v>33.109000000000002</v>
      </c>
      <c r="E174" s="326" t="s">
        <v>199</v>
      </c>
      <c r="F174" s="314">
        <v>0</v>
      </c>
      <c r="G174" s="315">
        <v>0</v>
      </c>
      <c r="H174" s="317">
        <v>4.9406564584124654E-324</v>
      </c>
      <c r="I174" s="314">
        <v>4.9406564584124654E-323</v>
      </c>
      <c r="J174" s="315">
        <v>4.9406564584124654E-323</v>
      </c>
      <c r="K174" s="324" t="s">
        <v>193</v>
      </c>
    </row>
    <row r="175" spans="1:11" ht="14.4" customHeight="1" thickBot="1" x14ac:dyDescent="0.35">
      <c r="A175" s="335" t="s">
        <v>360</v>
      </c>
      <c r="B175" s="319">
        <v>4.9406564584124654E-324</v>
      </c>
      <c r="C175" s="319">
        <v>101.02500000000001</v>
      </c>
      <c r="D175" s="320">
        <v>101.02500000000001</v>
      </c>
      <c r="E175" s="327" t="s">
        <v>199</v>
      </c>
      <c r="F175" s="319">
        <v>0</v>
      </c>
      <c r="G175" s="320">
        <v>0</v>
      </c>
      <c r="H175" s="322">
        <v>4.9406564584124654E-324</v>
      </c>
      <c r="I175" s="319">
        <v>4.9406564584124654E-323</v>
      </c>
      <c r="J175" s="320">
        <v>4.9406564584124654E-323</v>
      </c>
      <c r="K175" s="323" t="s">
        <v>193</v>
      </c>
    </row>
    <row r="176" spans="1:11" ht="14.4" customHeight="1" thickBot="1" x14ac:dyDescent="0.35">
      <c r="A176" s="336" t="s">
        <v>361</v>
      </c>
      <c r="B176" s="314">
        <v>4.9406564584124654E-324</v>
      </c>
      <c r="C176" s="314">
        <v>101.02500000000001</v>
      </c>
      <c r="D176" s="315">
        <v>101.02500000000001</v>
      </c>
      <c r="E176" s="326" t="s">
        <v>199</v>
      </c>
      <c r="F176" s="314">
        <v>0</v>
      </c>
      <c r="G176" s="315">
        <v>0</v>
      </c>
      <c r="H176" s="317">
        <v>4.9406564584124654E-324</v>
      </c>
      <c r="I176" s="314">
        <v>4.9406564584124654E-323</v>
      </c>
      <c r="J176" s="315">
        <v>4.9406564584124654E-323</v>
      </c>
      <c r="K176" s="324" t="s">
        <v>193</v>
      </c>
    </row>
    <row r="177" spans="1:11" ht="14.4" customHeight="1" thickBot="1" x14ac:dyDescent="0.35">
      <c r="A177" s="332" t="s">
        <v>362</v>
      </c>
      <c r="B177" s="314">
        <v>77856.976453437106</v>
      </c>
      <c r="C177" s="314">
        <v>73488.829630827793</v>
      </c>
      <c r="D177" s="315">
        <v>-4368.1468226093302</v>
      </c>
      <c r="E177" s="316">
        <v>0.94389524199899999</v>
      </c>
      <c r="F177" s="314">
        <v>75918.400029254801</v>
      </c>
      <c r="G177" s="315">
        <v>63265.333357712298</v>
      </c>
      <c r="H177" s="317">
        <v>10415.04738</v>
      </c>
      <c r="I177" s="314">
        <v>67331.249249999993</v>
      </c>
      <c r="J177" s="315">
        <v>4065.91589228765</v>
      </c>
      <c r="K177" s="318">
        <v>0.88688972928900001</v>
      </c>
    </row>
    <row r="178" spans="1:11" ht="14.4" customHeight="1" thickBot="1" x14ac:dyDescent="0.35">
      <c r="A178" s="333" t="s">
        <v>363</v>
      </c>
      <c r="B178" s="314">
        <v>25922.917416103799</v>
      </c>
      <c r="C178" s="314">
        <v>25134.399007060601</v>
      </c>
      <c r="D178" s="315">
        <v>-788.51840904314304</v>
      </c>
      <c r="E178" s="316">
        <v>0.96958218874799995</v>
      </c>
      <c r="F178" s="314">
        <v>27372.743057936499</v>
      </c>
      <c r="G178" s="315">
        <v>22810.619214947099</v>
      </c>
      <c r="H178" s="317">
        <v>2100.2663400000001</v>
      </c>
      <c r="I178" s="314">
        <v>22343.776389999999</v>
      </c>
      <c r="J178" s="315">
        <v>-466.84282494709299</v>
      </c>
      <c r="K178" s="318">
        <v>0.81627830804900003</v>
      </c>
    </row>
    <row r="179" spans="1:11" ht="14.4" customHeight="1" thickBot="1" x14ac:dyDescent="0.35">
      <c r="A179" s="334" t="s">
        <v>364</v>
      </c>
      <c r="B179" s="314">
        <v>25922.917416103799</v>
      </c>
      <c r="C179" s="314">
        <v>25134.399007060601</v>
      </c>
      <c r="D179" s="315">
        <v>-788.51840904314304</v>
      </c>
      <c r="E179" s="316">
        <v>0.96958218874799995</v>
      </c>
      <c r="F179" s="314">
        <v>27372.743057936499</v>
      </c>
      <c r="G179" s="315">
        <v>22810.619214947099</v>
      </c>
      <c r="H179" s="317">
        <v>2100.2663400000001</v>
      </c>
      <c r="I179" s="314">
        <v>22343.776389999999</v>
      </c>
      <c r="J179" s="315">
        <v>-466.84282494709299</v>
      </c>
      <c r="K179" s="318">
        <v>0.81627830804900003</v>
      </c>
    </row>
    <row r="180" spans="1:11" ht="14.4" customHeight="1" thickBot="1" x14ac:dyDescent="0.35">
      <c r="A180" s="335" t="s">
        <v>365</v>
      </c>
      <c r="B180" s="319">
        <v>145.91595847761701</v>
      </c>
      <c r="C180" s="319">
        <v>150.645327853335</v>
      </c>
      <c r="D180" s="320">
        <v>4.7293693757169999</v>
      </c>
      <c r="E180" s="321">
        <v>1.032411597916</v>
      </c>
      <c r="F180" s="319">
        <v>145.74050737788701</v>
      </c>
      <c r="G180" s="320">
        <v>121.45042281490601</v>
      </c>
      <c r="H180" s="322">
        <v>21.9</v>
      </c>
      <c r="I180" s="319">
        <v>101.6639</v>
      </c>
      <c r="J180" s="320">
        <v>-19.786522814904998</v>
      </c>
      <c r="K180" s="325">
        <v>0.697567902219</v>
      </c>
    </row>
    <row r="181" spans="1:11" ht="14.4" customHeight="1" thickBot="1" x14ac:dyDescent="0.35">
      <c r="A181" s="336" t="s">
        <v>366</v>
      </c>
      <c r="B181" s="314">
        <v>55.198563206998003</v>
      </c>
      <c r="C181" s="314">
        <v>72.706634525509998</v>
      </c>
      <c r="D181" s="315">
        <v>17.508071318511</v>
      </c>
      <c r="E181" s="316">
        <v>1.3171834609690001</v>
      </c>
      <c r="F181" s="314">
        <v>74.370645601611002</v>
      </c>
      <c r="G181" s="315">
        <v>61.975538001342997</v>
      </c>
      <c r="H181" s="317">
        <v>20.765999999999998</v>
      </c>
      <c r="I181" s="314">
        <v>78.555000000000007</v>
      </c>
      <c r="J181" s="315">
        <v>16.579461998656001</v>
      </c>
      <c r="K181" s="318">
        <v>1.0562635212389999</v>
      </c>
    </row>
    <row r="182" spans="1:11" ht="14.4" customHeight="1" thickBot="1" x14ac:dyDescent="0.35">
      <c r="A182" s="336" t="s">
        <v>367</v>
      </c>
      <c r="B182" s="314">
        <v>51.447492989064003</v>
      </c>
      <c r="C182" s="314">
        <v>43.185056101847003</v>
      </c>
      <c r="D182" s="315">
        <v>-8.2624368872159994</v>
      </c>
      <c r="E182" s="316">
        <v>0.83940059258099997</v>
      </c>
      <c r="F182" s="314">
        <v>35.762921049606</v>
      </c>
      <c r="G182" s="315">
        <v>29.802434208005</v>
      </c>
      <c r="H182" s="317">
        <v>4.9406564584124654E-324</v>
      </c>
      <c r="I182" s="314">
        <v>6.4169</v>
      </c>
      <c r="J182" s="315">
        <v>-23.385534208005001</v>
      </c>
      <c r="K182" s="318">
        <v>0.17942885568799999</v>
      </c>
    </row>
    <row r="183" spans="1:11" ht="14.4" customHeight="1" thickBot="1" x14ac:dyDescent="0.35">
      <c r="A183" s="336" t="s">
        <v>368</v>
      </c>
      <c r="B183" s="314">
        <v>39.269902281554003</v>
      </c>
      <c r="C183" s="314">
        <v>34.753637225976</v>
      </c>
      <c r="D183" s="315">
        <v>-4.5162650555769996</v>
      </c>
      <c r="E183" s="316">
        <v>0.88499423748999995</v>
      </c>
      <c r="F183" s="314">
        <v>35.606940726668</v>
      </c>
      <c r="G183" s="315">
        <v>29.672450605557</v>
      </c>
      <c r="H183" s="317">
        <v>1.1339999999999999</v>
      </c>
      <c r="I183" s="314">
        <v>16.692</v>
      </c>
      <c r="J183" s="315">
        <v>-12.980450605556999</v>
      </c>
      <c r="K183" s="318">
        <v>0.46878500818500002</v>
      </c>
    </row>
    <row r="184" spans="1:11" ht="14.4" customHeight="1" thickBot="1" x14ac:dyDescent="0.35">
      <c r="A184" s="335" t="s">
        <v>369</v>
      </c>
      <c r="B184" s="319">
        <v>51.000002963065</v>
      </c>
      <c r="C184" s="319">
        <v>30.961456714537</v>
      </c>
      <c r="D184" s="320">
        <v>-20.038546248528</v>
      </c>
      <c r="E184" s="321">
        <v>0.60708735128799995</v>
      </c>
      <c r="F184" s="319">
        <v>66.000678538138004</v>
      </c>
      <c r="G184" s="320">
        <v>55.000565448448</v>
      </c>
      <c r="H184" s="322">
        <v>1.23552</v>
      </c>
      <c r="I184" s="319">
        <v>21.681920000000002</v>
      </c>
      <c r="J184" s="320">
        <v>-33.318645448448002</v>
      </c>
      <c r="K184" s="325">
        <v>0.32851056201500001</v>
      </c>
    </row>
    <row r="185" spans="1:11" ht="14.4" customHeight="1" thickBot="1" x14ac:dyDescent="0.35">
      <c r="A185" s="336" t="s">
        <v>370</v>
      </c>
      <c r="B185" s="314">
        <v>33.999961975373999</v>
      </c>
      <c r="C185" s="314">
        <v>14.889358028537</v>
      </c>
      <c r="D185" s="315">
        <v>-19.110603946836999</v>
      </c>
      <c r="E185" s="316">
        <v>0.43792278471700002</v>
      </c>
      <c r="F185" s="314">
        <v>49.000683456254002</v>
      </c>
      <c r="G185" s="315">
        <v>40.833902880212001</v>
      </c>
      <c r="H185" s="317">
        <v>0.80871999999999999</v>
      </c>
      <c r="I185" s="314">
        <v>15.110519999999999</v>
      </c>
      <c r="J185" s="315">
        <v>-25.723382880212</v>
      </c>
      <c r="K185" s="318">
        <v>0.30837365796100003</v>
      </c>
    </row>
    <row r="186" spans="1:11" ht="14.4" customHeight="1" thickBot="1" x14ac:dyDescent="0.35">
      <c r="A186" s="336" t="s">
        <v>371</v>
      </c>
      <c r="B186" s="314">
        <v>17.000040987689999</v>
      </c>
      <c r="C186" s="314">
        <v>16.072098685998998</v>
      </c>
      <c r="D186" s="315">
        <v>-0.92794230169000003</v>
      </c>
      <c r="E186" s="316">
        <v>0.94541529033000005</v>
      </c>
      <c r="F186" s="314">
        <v>16.999995081883</v>
      </c>
      <c r="G186" s="315">
        <v>14.166662568235999</v>
      </c>
      <c r="H186" s="317">
        <v>0.42680000000000001</v>
      </c>
      <c r="I186" s="314">
        <v>6.5713999999999997</v>
      </c>
      <c r="J186" s="315">
        <v>-7.5952625682360004</v>
      </c>
      <c r="K186" s="318">
        <v>0.38655305300600001</v>
      </c>
    </row>
    <row r="187" spans="1:11" ht="14.4" customHeight="1" thickBot="1" x14ac:dyDescent="0.35">
      <c r="A187" s="335" t="s">
        <v>372</v>
      </c>
      <c r="B187" s="319">
        <v>6.000000348595</v>
      </c>
      <c r="C187" s="319">
        <v>76.814263263792</v>
      </c>
      <c r="D187" s="320">
        <v>70.814262915197006</v>
      </c>
      <c r="E187" s="321">
        <v>12.802376466822</v>
      </c>
      <c r="F187" s="319">
        <v>31.001963380496001</v>
      </c>
      <c r="G187" s="320">
        <v>25.834969483746001</v>
      </c>
      <c r="H187" s="322">
        <v>-26.674199999999999</v>
      </c>
      <c r="I187" s="319">
        <v>14.97555</v>
      </c>
      <c r="J187" s="320">
        <v>-10.859419483746001</v>
      </c>
      <c r="K187" s="325">
        <v>0.48305166405700001</v>
      </c>
    </row>
    <row r="188" spans="1:11" ht="14.4" customHeight="1" thickBot="1" x14ac:dyDescent="0.35">
      <c r="A188" s="336" t="s">
        <v>373</v>
      </c>
      <c r="B188" s="314">
        <v>4.9406564584124654E-324</v>
      </c>
      <c r="C188" s="314">
        <v>69.060123852204995</v>
      </c>
      <c r="D188" s="315">
        <v>69.060123852204995</v>
      </c>
      <c r="E188" s="326" t="s">
        <v>199</v>
      </c>
      <c r="F188" s="314">
        <v>17.999391100537</v>
      </c>
      <c r="G188" s="315">
        <v>14.999492583781</v>
      </c>
      <c r="H188" s="317">
        <v>4.9406564584124654E-324</v>
      </c>
      <c r="I188" s="314">
        <v>4.9406564584124654E-323</v>
      </c>
      <c r="J188" s="315">
        <v>-14.999492583781</v>
      </c>
      <c r="K188" s="318">
        <v>4.9406564584124654E-324</v>
      </c>
    </row>
    <row r="189" spans="1:11" ht="14.4" customHeight="1" thickBot="1" x14ac:dyDescent="0.35">
      <c r="A189" s="336" t="s">
        <v>374</v>
      </c>
      <c r="B189" s="314">
        <v>6.000000348595</v>
      </c>
      <c r="C189" s="314">
        <v>7.7541394115870004</v>
      </c>
      <c r="D189" s="315">
        <v>1.7541390629910001</v>
      </c>
      <c r="E189" s="316">
        <v>1.292356493512</v>
      </c>
      <c r="F189" s="314">
        <v>13.002572279958001</v>
      </c>
      <c r="G189" s="315">
        <v>10.835476899965</v>
      </c>
      <c r="H189" s="317">
        <v>-26.674199999999999</v>
      </c>
      <c r="I189" s="314">
        <v>14.97555</v>
      </c>
      <c r="J189" s="315">
        <v>4.1400731000339999</v>
      </c>
      <c r="K189" s="318">
        <v>1.1517374929790001</v>
      </c>
    </row>
    <row r="190" spans="1:11" ht="14.4" customHeight="1" thickBot="1" x14ac:dyDescent="0.35">
      <c r="A190" s="335" t="s">
        <v>375</v>
      </c>
      <c r="B190" s="319">
        <v>4.9406564584124654E-324</v>
      </c>
      <c r="C190" s="319">
        <v>4.9406564584124654E-324</v>
      </c>
      <c r="D190" s="320">
        <v>0</v>
      </c>
      <c r="E190" s="321">
        <v>1</v>
      </c>
      <c r="F190" s="319">
        <v>4.9406564584124654E-324</v>
      </c>
      <c r="G190" s="320">
        <v>0</v>
      </c>
      <c r="H190" s="322">
        <v>-0.74490999999999996</v>
      </c>
      <c r="I190" s="319">
        <v>-0.74490999999999996</v>
      </c>
      <c r="J190" s="320">
        <v>-0.74490999999999996</v>
      </c>
      <c r="K190" s="323" t="s">
        <v>199</v>
      </c>
    </row>
    <row r="191" spans="1:11" ht="14.4" customHeight="1" thickBot="1" x14ac:dyDescent="0.35">
      <c r="A191" s="336" t="s">
        <v>376</v>
      </c>
      <c r="B191" s="314">
        <v>4.9406564584124654E-324</v>
      </c>
      <c r="C191" s="314">
        <v>4.9406564584124654E-324</v>
      </c>
      <c r="D191" s="315">
        <v>0</v>
      </c>
      <c r="E191" s="316">
        <v>1</v>
      </c>
      <c r="F191" s="314">
        <v>4.9406564584124654E-324</v>
      </c>
      <c r="G191" s="315">
        <v>0</v>
      </c>
      <c r="H191" s="317">
        <v>-0.74490999999999996</v>
      </c>
      <c r="I191" s="314">
        <v>-0.74490999999999996</v>
      </c>
      <c r="J191" s="315">
        <v>-0.74490999999999996</v>
      </c>
      <c r="K191" s="324" t="s">
        <v>199</v>
      </c>
    </row>
    <row r="192" spans="1:11" ht="14.4" customHeight="1" thickBot="1" x14ac:dyDescent="0.35">
      <c r="A192" s="335" t="s">
        <v>377</v>
      </c>
      <c r="B192" s="319">
        <v>25719.001494256401</v>
      </c>
      <c r="C192" s="319">
        <v>24805.047051207999</v>
      </c>
      <c r="D192" s="320">
        <v>-913.95444304842704</v>
      </c>
      <c r="E192" s="321">
        <v>0.96446384424099996</v>
      </c>
      <c r="F192" s="319">
        <v>27129.999908639998</v>
      </c>
      <c r="G192" s="320">
        <v>22608.3332572</v>
      </c>
      <c r="H192" s="322">
        <v>2104.5499300000001</v>
      </c>
      <c r="I192" s="319">
        <v>20766.233110000001</v>
      </c>
      <c r="J192" s="320">
        <v>-1842.1001472</v>
      </c>
      <c r="K192" s="325">
        <v>0.76543432288699997</v>
      </c>
    </row>
    <row r="193" spans="1:11" ht="14.4" customHeight="1" thickBot="1" x14ac:dyDescent="0.35">
      <c r="A193" s="336" t="s">
        <v>378</v>
      </c>
      <c r="B193" s="314">
        <v>14303.000750994601</v>
      </c>
      <c r="C193" s="314">
        <v>11375.7067348194</v>
      </c>
      <c r="D193" s="315">
        <v>-2927.2940161751098</v>
      </c>
      <c r="E193" s="316">
        <v>0.79533707176900004</v>
      </c>
      <c r="F193" s="314">
        <v>11392.9999656529</v>
      </c>
      <c r="G193" s="315">
        <v>9494.1666380441002</v>
      </c>
      <c r="H193" s="317">
        <v>819.08600999999999</v>
      </c>
      <c r="I193" s="314">
        <v>9290.5591999999997</v>
      </c>
      <c r="J193" s="315">
        <v>-203.60743804410001</v>
      </c>
      <c r="K193" s="318">
        <v>0.81546205810600003</v>
      </c>
    </row>
    <row r="194" spans="1:11" ht="14.4" customHeight="1" thickBot="1" x14ac:dyDescent="0.35">
      <c r="A194" s="336" t="s">
        <v>379</v>
      </c>
      <c r="B194" s="314">
        <v>11416.0007432618</v>
      </c>
      <c r="C194" s="314">
        <v>13429.3403163885</v>
      </c>
      <c r="D194" s="315">
        <v>2013.3395731266801</v>
      </c>
      <c r="E194" s="316">
        <v>1.1763611984969999</v>
      </c>
      <c r="F194" s="314">
        <v>15736.9999429871</v>
      </c>
      <c r="G194" s="315">
        <v>13114.1666191559</v>
      </c>
      <c r="H194" s="317">
        <v>1285.4639199999999</v>
      </c>
      <c r="I194" s="314">
        <v>11475.67391</v>
      </c>
      <c r="J194" s="315">
        <v>-1638.49270915589</v>
      </c>
      <c r="K194" s="318">
        <v>0.72921611181099999</v>
      </c>
    </row>
    <row r="195" spans="1:11" ht="14.4" customHeight="1" thickBot="1" x14ac:dyDescent="0.35">
      <c r="A195" s="335" t="s">
        <v>380</v>
      </c>
      <c r="B195" s="319">
        <v>4.9406564584124654E-324</v>
      </c>
      <c r="C195" s="319">
        <v>70.930908021004001</v>
      </c>
      <c r="D195" s="320">
        <v>70.930908021004001</v>
      </c>
      <c r="E195" s="327" t="s">
        <v>199</v>
      </c>
      <c r="F195" s="319">
        <v>0</v>
      </c>
      <c r="G195" s="320">
        <v>0</v>
      </c>
      <c r="H195" s="322">
        <v>4.9406564584124654E-324</v>
      </c>
      <c r="I195" s="319">
        <v>1439.9668200000001</v>
      </c>
      <c r="J195" s="320">
        <v>1439.9668200000001</v>
      </c>
      <c r="K195" s="323" t="s">
        <v>193</v>
      </c>
    </row>
    <row r="196" spans="1:11" ht="14.4" customHeight="1" thickBot="1" x14ac:dyDescent="0.35">
      <c r="A196" s="336" t="s">
        <v>381</v>
      </c>
      <c r="B196" s="314">
        <v>4.9406564584124654E-324</v>
      </c>
      <c r="C196" s="314">
        <v>4.9406564584124654E-324</v>
      </c>
      <c r="D196" s="315">
        <v>0</v>
      </c>
      <c r="E196" s="316">
        <v>1</v>
      </c>
      <c r="F196" s="314">
        <v>4.9406564584124654E-324</v>
      </c>
      <c r="G196" s="315">
        <v>0</v>
      </c>
      <c r="H196" s="317">
        <v>4.9406564584124654E-324</v>
      </c>
      <c r="I196" s="314">
        <v>958.43277999999998</v>
      </c>
      <c r="J196" s="315">
        <v>958.43277999999998</v>
      </c>
      <c r="K196" s="324" t="s">
        <v>199</v>
      </c>
    </row>
    <row r="197" spans="1:11" ht="14.4" customHeight="1" thickBot="1" x14ac:dyDescent="0.35">
      <c r="A197" s="336" t="s">
        <v>382</v>
      </c>
      <c r="B197" s="314">
        <v>4.9406564584124654E-324</v>
      </c>
      <c r="C197" s="314">
        <v>70.930908021004001</v>
      </c>
      <c r="D197" s="315">
        <v>70.930908021004001</v>
      </c>
      <c r="E197" s="326" t="s">
        <v>199</v>
      </c>
      <c r="F197" s="314">
        <v>0</v>
      </c>
      <c r="G197" s="315">
        <v>0</v>
      </c>
      <c r="H197" s="317">
        <v>4.9406564584124654E-324</v>
      </c>
      <c r="I197" s="314">
        <v>481.53404</v>
      </c>
      <c r="J197" s="315">
        <v>481.53404</v>
      </c>
      <c r="K197" s="324" t="s">
        <v>193</v>
      </c>
    </row>
    <row r="198" spans="1:11" ht="14.4" customHeight="1" thickBot="1" x14ac:dyDescent="0.35">
      <c r="A198" s="333" t="s">
        <v>383</v>
      </c>
      <c r="B198" s="314">
        <v>51934.059037333303</v>
      </c>
      <c r="C198" s="314">
        <v>48094.430647575602</v>
      </c>
      <c r="D198" s="315">
        <v>-3839.62838975771</v>
      </c>
      <c r="E198" s="316">
        <v>0.92606723870700003</v>
      </c>
      <c r="F198" s="314">
        <v>48545.656971318298</v>
      </c>
      <c r="G198" s="315">
        <v>40454.714142765202</v>
      </c>
      <c r="H198" s="317">
        <v>8314.7810399999998</v>
      </c>
      <c r="I198" s="314">
        <v>44872.472860000002</v>
      </c>
      <c r="J198" s="315">
        <v>4417.7587172347603</v>
      </c>
      <c r="K198" s="318">
        <v>0.924335474263</v>
      </c>
    </row>
    <row r="199" spans="1:11" ht="14.4" customHeight="1" thickBot="1" x14ac:dyDescent="0.35">
      <c r="A199" s="334" t="s">
        <v>384</v>
      </c>
      <c r="B199" s="314">
        <v>51050.002885970302</v>
      </c>
      <c r="C199" s="314">
        <v>47086.0365897109</v>
      </c>
      <c r="D199" s="315">
        <v>-3963.9662962593902</v>
      </c>
      <c r="E199" s="316">
        <v>0.92235130122999998</v>
      </c>
      <c r="F199" s="314">
        <v>47579.9999999996</v>
      </c>
      <c r="G199" s="315">
        <v>39649.999999999702</v>
      </c>
      <c r="H199" s="317">
        <v>8261.43995</v>
      </c>
      <c r="I199" s="314">
        <v>44274.372089999997</v>
      </c>
      <c r="J199" s="315">
        <v>4624.37209000035</v>
      </c>
      <c r="K199" s="318">
        <v>0.93052484426199999</v>
      </c>
    </row>
    <row r="200" spans="1:11" ht="14.4" customHeight="1" thickBot="1" x14ac:dyDescent="0.35">
      <c r="A200" s="335" t="s">
        <v>385</v>
      </c>
      <c r="B200" s="319">
        <v>51050.002885970302</v>
      </c>
      <c r="C200" s="319">
        <v>47086.0365897109</v>
      </c>
      <c r="D200" s="320">
        <v>-3963.9662962593902</v>
      </c>
      <c r="E200" s="321">
        <v>0.92235130122999998</v>
      </c>
      <c r="F200" s="319">
        <v>47579.9999999996</v>
      </c>
      <c r="G200" s="320">
        <v>39649.999999999702</v>
      </c>
      <c r="H200" s="322">
        <v>8261.43995</v>
      </c>
      <c r="I200" s="319">
        <v>44274.372089999997</v>
      </c>
      <c r="J200" s="320">
        <v>4624.37209000035</v>
      </c>
      <c r="K200" s="325">
        <v>0.93052484426199999</v>
      </c>
    </row>
    <row r="201" spans="1:11" ht="14.4" customHeight="1" thickBot="1" x14ac:dyDescent="0.35">
      <c r="A201" s="336" t="s">
        <v>386</v>
      </c>
      <c r="B201" s="314">
        <v>15750.0009150643</v>
      </c>
      <c r="C201" s="314">
        <v>13520.783554821101</v>
      </c>
      <c r="D201" s="315">
        <v>-2229.2173602431699</v>
      </c>
      <c r="E201" s="316">
        <v>0.85846239804900004</v>
      </c>
      <c r="F201" s="314">
        <v>14699.9999999999</v>
      </c>
      <c r="G201" s="315">
        <v>12249.9999999999</v>
      </c>
      <c r="H201" s="317">
        <v>958.50199999999995</v>
      </c>
      <c r="I201" s="314">
        <v>10629.033799999999</v>
      </c>
      <c r="J201" s="315">
        <v>-1620.96619999989</v>
      </c>
      <c r="K201" s="318">
        <v>0.72306352380899996</v>
      </c>
    </row>
    <row r="202" spans="1:11" ht="14.4" customHeight="1" thickBot="1" x14ac:dyDescent="0.35">
      <c r="A202" s="336" t="s">
        <v>387</v>
      </c>
      <c r="B202" s="314">
        <v>35200.002005096001</v>
      </c>
      <c r="C202" s="314">
        <v>33505.781634889798</v>
      </c>
      <c r="D202" s="315">
        <v>-1694.22037020629</v>
      </c>
      <c r="E202" s="316">
        <v>0.95186874222399998</v>
      </c>
      <c r="F202" s="314">
        <v>32779.999999999702</v>
      </c>
      <c r="G202" s="315">
        <v>27316.666666666399</v>
      </c>
      <c r="H202" s="317">
        <v>7302.9379499999995</v>
      </c>
      <c r="I202" s="314">
        <v>33636.804250000001</v>
      </c>
      <c r="J202" s="315">
        <v>6320.1375833335696</v>
      </c>
      <c r="K202" s="318">
        <v>1.026138018608</v>
      </c>
    </row>
    <row r="203" spans="1:11" ht="14.4" customHeight="1" thickBot="1" x14ac:dyDescent="0.35">
      <c r="A203" s="336" t="s">
        <v>388</v>
      </c>
      <c r="B203" s="314">
        <v>99.999965809928995</v>
      </c>
      <c r="C203" s="314">
        <v>59.471400000000003</v>
      </c>
      <c r="D203" s="315">
        <v>-40.528565809928999</v>
      </c>
      <c r="E203" s="316">
        <v>0.59471420333299996</v>
      </c>
      <c r="F203" s="314">
        <v>99.999999999999005</v>
      </c>
      <c r="G203" s="315">
        <v>83.333333333332007</v>
      </c>
      <c r="H203" s="317">
        <v>4.9406564584124654E-324</v>
      </c>
      <c r="I203" s="314">
        <v>8.5340399999999992</v>
      </c>
      <c r="J203" s="315">
        <v>-74.799293333332002</v>
      </c>
      <c r="K203" s="318">
        <v>8.5340399999999997E-2</v>
      </c>
    </row>
    <row r="204" spans="1:11" ht="14.4" customHeight="1" thickBot="1" x14ac:dyDescent="0.35">
      <c r="A204" s="334" t="s">
        <v>389</v>
      </c>
      <c r="B204" s="314">
        <v>377.00006190344601</v>
      </c>
      <c r="C204" s="314">
        <v>396.98541503075899</v>
      </c>
      <c r="D204" s="315">
        <v>19.985353127313001</v>
      </c>
      <c r="E204" s="316">
        <v>1.053011538052</v>
      </c>
      <c r="F204" s="314">
        <v>399.605521661578</v>
      </c>
      <c r="G204" s="315">
        <v>333.00460138464899</v>
      </c>
      <c r="H204" s="317">
        <v>27.985029999999998</v>
      </c>
      <c r="I204" s="314">
        <v>242.49126999999999</v>
      </c>
      <c r="J204" s="315">
        <v>-90.513331384647998</v>
      </c>
      <c r="K204" s="318">
        <v>0.60682662489600003</v>
      </c>
    </row>
    <row r="205" spans="1:11" ht="14.4" customHeight="1" thickBot="1" x14ac:dyDescent="0.35">
      <c r="A205" s="335" t="s">
        <v>390</v>
      </c>
      <c r="B205" s="319">
        <v>377.00006190344601</v>
      </c>
      <c r="C205" s="319">
        <v>396.98541503075899</v>
      </c>
      <c r="D205" s="320">
        <v>19.985353127313001</v>
      </c>
      <c r="E205" s="321">
        <v>1.053011538052</v>
      </c>
      <c r="F205" s="319">
        <v>399.605521661578</v>
      </c>
      <c r="G205" s="320">
        <v>333.00460138464899</v>
      </c>
      <c r="H205" s="322">
        <v>27.985029999999998</v>
      </c>
      <c r="I205" s="319">
        <v>242.49126999999999</v>
      </c>
      <c r="J205" s="320">
        <v>-90.513331384647998</v>
      </c>
      <c r="K205" s="325">
        <v>0.60682662489600003</v>
      </c>
    </row>
    <row r="206" spans="1:11" ht="14.4" customHeight="1" thickBot="1" x14ac:dyDescent="0.35">
      <c r="A206" s="336" t="s">
        <v>391</v>
      </c>
      <c r="B206" s="314">
        <v>4.9406564584124654E-324</v>
      </c>
      <c r="C206" s="314">
        <v>6.8267993748620004</v>
      </c>
      <c r="D206" s="315">
        <v>6.8267993748620004</v>
      </c>
      <c r="E206" s="326" t="s">
        <v>199</v>
      </c>
      <c r="F206" s="314">
        <v>0</v>
      </c>
      <c r="G206" s="315">
        <v>0</v>
      </c>
      <c r="H206" s="317">
        <v>4.9406564584124654E-324</v>
      </c>
      <c r="I206" s="314">
        <v>4.9406564584124654E-323</v>
      </c>
      <c r="J206" s="315">
        <v>4.9406564584124654E-323</v>
      </c>
      <c r="K206" s="324" t="s">
        <v>193</v>
      </c>
    </row>
    <row r="207" spans="1:11" ht="14.4" customHeight="1" thickBot="1" x14ac:dyDescent="0.35">
      <c r="A207" s="336" t="s">
        <v>392</v>
      </c>
      <c r="B207" s="314">
        <v>4.9406564584124654E-324</v>
      </c>
      <c r="C207" s="314">
        <v>78.621882857643001</v>
      </c>
      <c r="D207" s="315">
        <v>78.621882857643001</v>
      </c>
      <c r="E207" s="326" t="s">
        <v>199</v>
      </c>
      <c r="F207" s="314">
        <v>0</v>
      </c>
      <c r="G207" s="315">
        <v>0</v>
      </c>
      <c r="H207" s="317">
        <v>4.9406564584124654E-324</v>
      </c>
      <c r="I207" s="314">
        <v>48.793329999999997</v>
      </c>
      <c r="J207" s="315">
        <v>48.793329999999997</v>
      </c>
      <c r="K207" s="324" t="s">
        <v>193</v>
      </c>
    </row>
    <row r="208" spans="1:11" ht="14.4" customHeight="1" thickBot="1" x14ac:dyDescent="0.35">
      <c r="A208" s="336" t="s">
        <v>393</v>
      </c>
      <c r="B208" s="314">
        <v>4.9406564584124654E-324</v>
      </c>
      <c r="C208" s="314">
        <v>161.91038577218799</v>
      </c>
      <c r="D208" s="315">
        <v>161.91038577218799</v>
      </c>
      <c r="E208" s="326" t="s">
        <v>199</v>
      </c>
      <c r="F208" s="314">
        <v>0</v>
      </c>
      <c r="G208" s="315">
        <v>0</v>
      </c>
      <c r="H208" s="317">
        <v>17.904399999999999</v>
      </c>
      <c r="I208" s="314">
        <v>44.809899999999999</v>
      </c>
      <c r="J208" s="315">
        <v>44.809899999999999</v>
      </c>
      <c r="K208" s="324" t="s">
        <v>193</v>
      </c>
    </row>
    <row r="209" spans="1:11" ht="14.4" customHeight="1" thickBot="1" x14ac:dyDescent="0.35">
      <c r="A209" s="336" t="s">
        <v>394</v>
      </c>
      <c r="B209" s="314">
        <v>4.9406564584124654E-324</v>
      </c>
      <c r="C209" s="314">
        <v>93.756541863381997</v>
      </c>
      <c r="D209" s="315">
        <v>93.756541863381997</v>
      </c>
      <c r="E209" s="326" t="s">
        <v>199</v>
      </c>
      <c r="F209" s="314">
        <v>0</v>
      </c>
      <c r="G209" s="315">
        <v>0</v>
      </c>
      <c r="H209" s="317">
        <v>2.2149000000000001</v>
      </c>
      <c r="I209" s="314">
        <v>110.92849</v>
      </c>
      <c r="J209" s="315">
        <v>110.92849</v>
      </c>
      <c r="K209" s="324" t="s">
        <v>193</v>
      </c>
    </row>
    <row r="210" spans="1:11" ht="14.4" customHeight="1" thickBot="1" x14ac:dyDescent="0.35">
      <c r="A210" s="336" t="s">
        <v>395</v>
      </c>
      <c r="B210" s="314">
        <v>4.9406564584124654E-324</v>
      </c>
      <c r="C210" s="314">
        <v>55.619805185574997</v>
      </c>
      <c r="D210" s="315">
        <v>55.619805185574997</v>
      </c>
      <c r="E210" s="326" t="s">
        <v>199</v>
      </c>
      <c r="F210" s="314">
        <v>0</v>
      </c>
      <c r="G210" s="315">
        <v>0</v>
      </c>
      <c r="H210" s="317">
        <v>7.8657300000000001</v>
      </c>
      <c r="I210" s="314">
        <v>37.95955</v>
      </c>
      <c r="J210" s="315">
        <v>37.95955</v>
      </c>
      <c r="K210" s="324" t="s">
        <v>193</v>
      </c>
    </row>
    <row r="211" spans="1:11" ht="14.4" customHeight="1" thickBot="1" x14ac:dyDescent="0.35">
      <c r="A211" s="336" t="s">
        <v>396</v>
      </c>
      <c r="B211" s="314">
        <v>4.9406564584124654E-324</v>
      </c>
      <c r="C211" s="314">
        <v>0.249999977107</v>
      </c>
      <c r="D211" s="315">
        <v>0.249999977107</v>
      </c>
      <c r="E211" s="326" t="s">
        <v>199</v>
      </c>
      <c r="F211" s="314">
        <v>0</v>
      </c>
      <c r="G211" s="315">
        <v>0</v>
      </c>
      <c r="H211" s="317">
        <v>4.9406564584124654E-324</v>
      </c>
      <c r="I211" s="314">
        <v>4.9406564584124654E-323</v>
      </c>
      <c r="J211" s="315">
        <v>4.9406564584124654E-323</v>
      </c>
      <c r="K211" s="324" t="s">
        <v>193</v>
      </c>
    </row>
    <row r="212" spans="1:11" ht="14.4" customHeight="1" thickBot="1" x14ac:dyDescent="0.35">
      <c r="A212" s="337" t="s">
        <v>397</v>
      </c>
      <c r="B212" s="319">
        <v>507.056089459612</v>
      </c>
      <c r="C212" s="319">
        <v>611.40864283398298</v>
      </c>
      <c r="D212" s="320">
        <v>104.352553374371</v>
      </c>
      <c r="E212" s="321">
        <v>1.2058008089109999</v>
      </c>
      <c r="F212" s="319">
        <v>566.05144965713703</v>
      </c>
      <c r="G212" s="320">
        <v>471.70954138094697</v>
      </c>
      <c r="H212" s="322">
        <v>25.356059999999999</v>
      </c>
      <c r="I212" s="319">
        <v>355.60950000000003</v>
      </c>
      <c r="J212" s="320">
        <v>-116.100041380947</v>
      </c>
      <c r="K212" s="325">
        <v>0.62822822945699996</v>
      </c>
    </row>
    <row r="213" spans="1:11" ht="14.4" customHeight="1" thickBot="1" x14ac:dyDescent="0.35">
      <c r="A213" s="335" t="s">
        <v>398</v>
      </c>
      <c r="B213" s="319">
        <v>4.9406564584124654E-324</v>
      </c>
      <c r="C213" s="319">
        <v>101.253560728235</v>
      </c>
      <c r="D213" s="320">
        <v>101.253560728235</v>
      </c>
      <c r="E213" s="327" t="s">
        <v>199</v>
      </c>
      <c r="F213" s="319">
        <v>0</v>
      </c>
      <c r="G213" s="320">
        <v>0</v>
      </c>
      <c r="H213" s="322">
        <v>6.0000000000000002E-5</v>
      </c>
      <c r="I213" s="319">
        <v>23.94434</v>
      </c>
      <c r="J213" s="320">
        <v>23.94434</v>
      </c>
      <c r="K213" s="323" t="s">
        <v>193</v>
      </c>
    </row>
    <row r="214" spans="1:11" ht="14.4" customHeight="1" thickBot="1" x14ac:dyDescent="0.35">
      <c r="A214" s="336" t="s">
        <v>399</v>
      </c>
      <c r="B214" s="314">
        <v>4.9406564584124654E-324</v>
      </c>
      <c r="C214" s="314">
        <v>7.8899994170000005E-3</v>
      </c>
      <c r="D214" s="315">
        <v>7.8899994170000005E-3</v>
      </c>
      <c r="E214" s="326" t="s">
        <v>199</v>
      </c>
      <c r="F214" s="314">
        <v>0</v>
      </c>
      <c r="G214" s="315">
        <v>0</v>
      </c>
      <c r="H214" s="317">
        <v>6.0000000000000002E-5</v>
      </c>
      <c r="I214" s="314">
        <v>-1.66E-3</v>
      </c>
      <c r="J214" s="315">
        <v>-1.66E-3</v>
      </c>
      <c r="K214" s="324" t="s">
        <v>193</v>
      </c>
    </row>
    <row r="215" spans="1:11" ht="14.4" customHeight="1" thickBot="1" x14ac:dyDescent="0.35">
      <c r="A215" s="336" t="s">
        <v>400</v>
      </c>
      <c r="B215" s="314">
        <v>4.9406564584124654E-324</v>
      </c>
      <c r="C215" s="314">
        <v>101.245670728817</v>
      </c>
      <c r="D215" s="315">
        <v>101.245670728817</v>
      </c>
      <c r="E215" s="326" t="s">
        <v>199</v>
      </c>
      <c r="F215" s="314">
        <v>0</v>
      </c>
      <c r="G215" s="315">
        <v>0</v>
      </c>
      <c r="H215" s="317">
        <v>4.9406564584124654E-324</v>
      </c>
      <c r="I215" s="314">
        <v>4.9406564584124654E-323</v>
      </c>
      <c r="J215" s="315">
        <v>4.9406564584124654E-323</v>
      </c>
      <c r="K215" s="324" t="s">
        <v>193</v>
      </c>
    </row>
    <row r="216" spans="1:11" ht="14.4" customHeight="1" thickBot="1" x14ac:dyDescent="0.35">
      <c r="A216" s="336" t="s">
        <v>401</v>
      </c>
      <c r="B216" s="314">
        <v>4.9406564584124654E-324</v>
      </c>
      <c r="C216" s="314">
        <v>4.9406564584124654E-324</v>
      </c>
      <c r="D216" s="315">
        <v>0</v>
      </c>
      <c r="E216" s="316">
        <v>1</v>
      </c>
      <c r="F216" s="314">
        <v>4.9406564584124654E-324</v>
      </c>
      <c r="G216" s="315">
        <v>0</v>
      </c>
      <c r="H216" s="317">
        <v>4.9406564584124654E-324</v>
      </c>
      <c r="I216" s="314">
        <v>15.57</v>
      </c>
      <c r="J216" s="315">
        <v>15.57</v>
      </c>
      <c r="K216" s="324" t="s">
        <v>199</v>
      </c>
    </row>
    <row r="217" spans="1:11" ht="14.4" customHeight="1" thickBot="1" x14ac:dyDescent="0.35">
      <c r="A217" s="336" t="s">
        <v>402</v>
      </c>
      <c r="B217" s="314">
        <v>4.9406564584124654E-324</v>
      </c>
      <c r="C217" s="314">
        <v>4.9406564584124654E-324</v>
      </c>
      <c r="D217" s="315">
        <v>0</v>
      </c>
      <c r="E217" s="316">
        <v>1</v>
      </c>
      <c r="F217" s="314">
        <v>4.9406564584124654E-324</v>
      </c>
      <c r="G217" s="315">
        <v>0</v>
      </c>
      <c r="H217" s="317">
        <v>4.9406564584124654E-324</v>
      </c>
      <c r="I217" s="314">
        <v>8.3759999999999994</v>
      </c>
      <c r="J217" s="315">
        <v>8.3759999999999994</v>
      </c>
      <c r="K217" s="324" t="s">
        <v>199</v>
      </c>
    </row>
    <row r="218" spans="1:11" ht="14.4" customHeight="1" thickBot="1" x14ac:dyDescent="0.35">
      <c r="A218" s="335" t="s">
        <v>403</v>
      </c>
      <c r="B218" s="319">
        <v>507.056089459612</v>
      </c>
      <c r="C218" s="319">
        <v>474.03608541320699</v>
      </c>
      <c r="D218" s="320">
        <v>-33.020004046404999</v>
      </c>
      <c r="E218" s="321">
        <v>0.93487899123399998</v>
      </c>
      <c r="F218" s="319">
        <v>566.05144965713703</v>
      </c>
      <c r="G218" s="320">
        <v>471.70954138094697</v>
      </c>
      <c r="H218" s="322">
        <v>25.356000000000002</v>
      </c>
      <c r="I218" s="319">
        <v>311.36516</v>
      </c>
      <c r="J218" s="320">
        <v>-160.344381380947</v>
      </c>
      <c r="K218" s="325">
        <v>0.55006512250499995</v>
      </c>
    </row>
    <row r="219" spans="1:11" ht="14.4" customHeight="1" thickBot="1" x14ac:dyDescent="0.35">
      <c r="A219" s="336" t="s">
        <v>404</v>
      </c>
      <c r="B219" s="314">
        <v>500.00002904965999</v>
      </c>
      <c r="C219" s="314">
        <v>399.65497024798498</v>
      </c>
      <c r="D219" s="315">
        <v>-100.34505880167499</v>
      </c>
      <c r="E219" s="316">
        <v>0.79930989405599995</v>
      </c>
      <c r="F219" s="314">
        <v>500</v>
      </c>
      <c r="G219" s="315">
        <v>416.66666666666703</v>
      </c>
      <c r="H219" s="317">
        <v>20.777999999999999</v>
      </c>
      <c r="I219" s="314">
        <v>253.09200000000001</v>
      </c>
      <c r="J219" s="315">
        <v>-163.57466666666701</v>
      </c>
      <c r="K219" s="318">
        <v>0.50618399999999997</v>
      </c>
    </row>
    <row r="220" spans="1:11" ht="14.4" customHeight="1" thickBot="1" x14ac:dyDescent="0.35">
      <c r="A220" s="336" t="s">
        <v>405</v>
      </c>
      <c r="B220" s="314">
        <v>4.9406564584124654E-324</v>
      </c>
      <c r="C220" s="314">
        <v>9.1979993839999992</v>
      </c>
      <c r="D220" s="315">
        <v>9.1979993839999992</v>
      </c>
      <c r="E220" s="326" t="s">
        <v>199</v>
      </c>
      <c r="F220" s="314">
        <v>0</v>
      </c>
      <c r="G220" s="315">
        <v>0</v>
      </c>
      <c r="H220" s="317">
        <v>0.503</v>
      </c>
      <c r="I220" s="314">
        <v>8.0820000000000007</v>
      </c>
      <c r="J220" s="315">
        <v>8.0820000000000007</v>
      </c>
      <c r="K220" s="324" t="s">
        <v>193</v>
      </c>
    </row>
    <row r="221" spans="1:11" ht="14.4" customHeight="1" thickBot="1" x14ac:dyDescent="0.35">
      <c r="A221" s="336" t="s">
        <v>406</v>
      </c>
      <c r="B221" s="314">
        <v>4.9406564584124654E-324</v>
      </c>
      <c r="C221" s="314">
        <v>43.157996799953999</v>
      </c>
      <c r="D221" s="315">
        <v>43.157996799953999</v>
      </c>
      <c r="E221" s="326" t="s">
        <v>199</v>
      </c>
      <c r="F221" s="314">
        <v>45.062003121815003</v>
      </c>
      <c r="G221" s="315">
        <v>37.551669268178998</v>
      </c>
      <c r="H221" s="317">
        <v>4.0750000000000002</v>
      </c>
      <c r="I221" s="314">
        <v>47.332999999999998</v>
      </c>
      <c r="J221" s="315">
        <v>9.7813307318200007</v>
      </c>
      <c r="K221" s="318">
        <v>1.0503971577119999</v>
      </c>
    </row>
    <row r="222" spans="1:11" ht="14.4" customHeight="1" thickBot="1" x14ac:dyDescent="0.35">
      <c r="A222" s="336" t="s">
        <v>407</v>
      </c>
      <c r="B222" s="314">
        <v>7.0560604099519999</v>
      </c>
      <c r="C222" s="314">
        <v>22.025118981266001</v>
      </c>
      <c r="D222" s="315">
        <v>14.969058571313999</v>
      </c>
      <c r="E222" s="316">
        <v>3.121447054251</v>
      </c>
      <c r="F222" s="314">
        <v>20.989446535321001</v>
      </c>
      <c r="G222" s="315">
        <v>17.491205446100999</v>
      </c>
      <c r="H222" s="317">
        <v>4.9406564584124654E-324</v>
      </c>
      <c r="I222" s="314">
        <v>2.8581599999999998</v>
      </c>
      <c r="J222" s="315">
        <v>-14.633045446101001</v>
      </c>
      <c r="K222" s="318">
        <v>0.13617128947099999</v>
      </c>
    </row>
    <row r="223" spans="1:11" ht="14.4" customHeight="1" thickBot="1" x14ac:dyDescent="0.35">
      <c r="A223" s="335" t="s">
        <v>408</v>
      </c>
      <c r="B223" s="319">
        <v>4.9406564584124654E-324</v>
      </c>
      <c r="C223" s="319">
        <v>36.118996692541003</v>
      </c>
      <c r="D223" s="320">
        <v>36.118996692541003</v>
      </c>
      <c r="E223" s="327" t="s">
        <v>199</v>
      </c>
      <c r="F223" s="319">
        <v>0</v>
      </c>
      <c r="G223" s="320">
        <v>0</v>
      </c>
      <c r="H223" s="322">
        <v>4.9406564584124654E-324</v>
      </c>
      <c r="I223" s="319">
        <v>20.3</v>
      </c>
      <c r="J223" s="320">
        <v>20.3</v>
      </c>
      <c r="K223" s="323" t="s">
        <v>193</v>
      </c>
    </row>
    <row r="224" spans="1:11" ht="14.4" customHeight="1" thickBot="1" x14ac:dyDescent="0.35">
      <c r="A224" s="336" t="s">
        <v>409</v>
      </c>
      <c r="B224" s="314">
        <v>4.9406564584124654E-324</v>
      </c>
      <c r="C224" s="314">
        <v>36.118996692541003</v>
      </c>
      <c r="D224" s="315">
        <v>36.118996692541003</v>
      </c>
      <c r="E224" s="326" t="s">
        <v>199</v>
      </c>
      <c r="F224" s="314">
        <v>0</v>
      </c>
      <c r="G224" s="315">
        <v>0</v>
      </c>
      <c r="H224" s="317">
        <v>4.9406564584124654E-324</v>
      </c>
      <c r="I224" s="314">
        <v>20.3</v>
      </c>
      <c r="J224" s="315">
        <v>20.3</v>
      </c>
      <c r="K224" s="324" t="s">
        <v>193</v>
      </c>
    </row>
    <row r="225" spans="1:11" ht="14.4" customHeight="1" thickBot="1" x14ac:dyDescent="0.35">
      <c r="A225" s="333" t="s">
        <v>410</v>
      </c>
      <c r="B225" s="314">
        <v>4.9406564584124654E-324</v>
      </c>
      <c r="C225" s="314">
        <v>259.99997619150201</v>
      </c>
      <c r="D225" s="315">
        <v>259.99997619150201</v>
      </c>
      <c r="E225" s="326" t="s">
        <v>199</v>
      </c>
      <c r="F225" s="314">
        <v>0</v>
      </c>
      <c r="G225" s="315">
        <v>0</v>
      </c>
      <c r="H225" s="317">
        <v>4.9406564584124654E-324</v>
      </c>
      <c r="I225" s="314">
        <v>115</v>
      </c>
      <c r="J225" s="315">
        <v>115</v>
      </c>
      <c r="K225" s="324" t="s">
        <v>193</v>
      </c>
    </row>
    <row r="226" spans="1:11" ht="14.4" customHeight="1" thickBot="1" x14ac:dyDescent="0.35">
      <c r="A226" s="337" t="s">
        <v>411</v>
      </c>
      <c r="B226" s="319">
        <v>4.9406564584124654E-324</v>
      </c>
      <c r="C226" s="319">
        <v>259.99997619150201</v>
      </c>
      <c r="D226" s="320">
        <v>259.99997619150201</v>
      </c>
      <c r="E226" s="327" t="s">
        <v>199</v>
      </c>
      <c r="F226" s="319">
        <v>0</v>
      </c>
      <c r="G226" s="320">
        <v>0</v>
      </c>
      <c r="H226" s="322">
        <v>4.9406564584124654E-324</v>
      </c>
      <c r="I226" s="319">
        <v>115</v>
      </c>
      <c r="J226" s="320">
        <v>115</v>
      </c>
      <c r="K226" s="323" t="s">
        <v>193</v>
      </c>
    </row>
    <row r="227" spans="1:11" ht="14.4" customHeight="1" thickBot="1" x14ac:dyDescent="0.35">
      <c r="A227" s="335" t="s">
        <v>412</v>
      </c>
      <c r="B227" s="319">
        <v>4.9406564584124654E-324</v>
      </c>
      <c r="C227" s="319">
        <v>259.99997619150201</v>
      </c>
      <c r="D227" s="320">
        <v>259.99997619150201</v>
      </c>
      <c r="E227" s="327" t="s">
        <v>199</v>
      </c>
      <c r="F227" s="319">
        <v>0</v>
      </c>
      <c r="G227" s="320">
        <v>0</v>
      </c>
      <c r="H227" s="322">
        <v>4.9406564584124654E-324</v>
      </c>
      <c r="I227" s="319">
        <v>115</v>
      </c>
      <c r="J227" s="320">
        <v>115</v>
      </c>
      <c r="K227" s="323" t="s">
        <v>193</v>
      </c>
    </row>
    <row r="228" spans="1:11" ht="14.4" customHeight="1" thickBot="1" x14ac:dyDescent="0.35">
      <c r="A228" s="336" t="s">
        <v>413</v>
      </c>
      <c r="B228" s="314">
        <v>4.9406564584124654E-324</v>
      </c>
      <c r="C228" s="314">
        <v>259.99997619150201</v>
      </c>
      <c r="D228" s="315">
        <v>259.99997619150201</v>
      </c>
      <c r="E228" s="326" t="s">
        <v>199</v>
      </c>
      <c r="F228" s="314">
        <v>0</v>
      </c>
      <c r="G228" s="315">
        <v>0</v>
      </c>
      <c r="H228" s="317">
        <v>4.9406564584124654E-324</v>
      </c>
      <c r="I228" s="314">
        <v>115</v>
      </c>
      <c r="J228" s="315">
        <v>115</v>
      </c>
      <c r="K228" s="324" t="s">
        <v>193</v>
      </c>
    </row>
    <row r="229" spans="1:11" ht="14.4" customHeight="1" thickBot="1" x14ac:dyDescent="0.35">
      <c r="A229" s="332" t="s">
        <v>414</v>
      </c>
      <c r="B229" s="314">
        <v>4845.9967236238499</v>
      </c>
      <c r="C229" s="314">
        <v>5363.8458442128504</v>
      </c>
      <c r="D229" s="315">
        <v>517.84912058900102</v>
      </c>
      <c r="E229" s="316">
        <v>1.1068612197080001</v>
      </c>
      <c r="F229" s="314">
        <v>5248.1590039108596</v>
      </c>
      <c r="G229" s="315">
        <v>4373.4658365923797</v>
      </c>
      <c r="H229" s="317">
        <v>375.71445</v>
      </c>
      <c r="I229" s="314">
        <v>3800.0935599999998</v>
      </c>
      <c r="J229" s="315">
        <v>-573.37227659238101</v>
      </c>
      <c r="K229" s="318">
        <v>0.72408125538199997</v>
      </c>
    </row>
    <row r="230" spans="1:11" ht="14.4" customHeight="1" thickBot="1" x14ac:dyDescent="0.35">
      <c r="A230" s="338" t="s">
        <v>415</v>
      </c>
      <c r="B230" s="319">
        <v>4845.9967236238499</v>
      </c>
      <c r="C230" s="319">
        <v>5363.8458442128504</v>
      </c>
      <c r="D230" s="320">
        <v>517.84912058900102</v>
      </c>
      <c r="E230" s="321">
        <v>1.1068612197080001</v>
      </c>
      <c r="F230" s="319">
        <v>5248.1590039108596</v>
      </c>
      <c r="G230" s="320">
        <v>4373.4658365923797</v>
      </c>
      <c r="H230" s="322">
        <v>375.71445</v>
      </c>
      <c r="I230" s="319">
        <v>3800.0935599999998</v>
      </c>
      <c r="J230" s="320">
        <v>-573.37227659238101</v>
      </c>
      <c r="K230" s="325">
        <v>0.72408125538199997</v>
      </c>
    </row>
    <row r="231" spans="1:11" ht="14.4" customHeight="1" thickBot="1" x14ac:dyDescent="0.35">
      <c r="A231" s="337" t="s">
        <v>70</v>
      </c>
      <c r="B231" s="319">
        <v>4845.9967236238499</v>
      </c>
      <c r="C231" s="319">
        <v>5363.8458442128504</v>
      </c>
      <c r="D231" s="320">
        <v>517.84912058900102</v>
      </c>
      <c r="E231" s="321">
        <v>1.1068612197080001</v>
      </c>
      <c r="F231" s="319">
        <v>5248.1590039108596</v>
      </c>
      <c r="G231" s="320">
        <v>4373.4658365923797</v>
      </c>
      <c r="H231" s="322">
        <v>375.71445</v>
      </c>
      <c r="I231" s="319">
        <v>3800.0935599999998</v>
      </c>
      <c r="J231" s="320">
        <v>-573.37227659238101</v>
      </c>
      <c r="K231" s="325">
        <v>0.72408125538199997</v>
      </c>
    </row>
    <row r="232" spans="1:11" ht="14.4" customHeight="1" thickBot="1" x14ac:dyDescent="0.35">
      <c r="A232" s="335" t="s">
        <v>416</v>
      </c>
      <c r="B232" s="319">
        <v>94.999854202338994</v>
      </c>
      <c r="C232" s="319">
        <v>52.040996508051002</v>
      </c>
      <c r="D232" s="320">
        <v>-42.958857694288</v>
      </c>
      <c r="E232" s="321">
        <v>0.54780080395899999</v>
      </c>
      <c r="F232" s="319">
        <v>49.999999999998998</v>
      </c>
      <c r="G232" s="320">
        <v>41.666666666666003</v>
      </c>
      <c r="H232" s="322">
        <v>4.3367500000000003</v>
      </c>
      <c r="I232" s="319">
        <v>43.3675</v>
      </c>
      <c r="J232" s="320">
        <v>1.7008333333329999</v>
      </c>
      <c r="K232" s="325">
        <v>0.86734999999999995</v>
      </c>
    </row>
    <row r="233" spans="1:11" ht="14.4" customHeight="1" thickBot="1" x14ac:dyDescent="0.35">
      <c r="A233" s="336" t="s">
        <v>417</v>
      </c>
      <c r="B233" s="314">
        <v>94.999854202338994</v>
      </c>
      <c r="C233" s="314">
        <v>52.040996508051002</v>
      </c>
      <c r="D233" s="315">
        <v>-42.958857694288</v>
      </c>
      <c r="E233" s="316">
        <v>0.54780080395899999</v>
      </c>
      <c r="F233" s="314">
        <v>49.999999999998998</v>
      </c>
      <c r="G233" s="315">
        <v>41.666666666666003</v>
      </c>
      <c r="H233" s="317">
        <v>4.3367500000000003</v>
      </c>
      <c r="I233" s="314">
        <v>43.3675</v>
      </c>
      <c r="J233" s="315">
        <v>1.7008333333329999</v>
      </c>
      <c r="K233" s="318">
        <v>0.86734999999999995</v>
      </c>
    </row>
    <row r="234" spans="1:11" ht="14.4" customHeight="1" thickBot="1" x14ac:dyDescent="0.35">
      <c r="A234" s="335" t="s">
        <v>418</v>
      </c>
      <c r="B234" s="319">
        <v>350.99975689475701</v>
      </c>
      <c r="C234" s="319">
        <v>253.62398230743599</v>
      </c>
      <c r="D234" s="320">
        <v>-97.375774587319995</v>
      </c>
      <c r="E234" s="321">
        <v>0.72257594862999996</v>
      </c>
      <c r="F234" s="319">
        <v>342.08054622072399</v>
      </c>
      <c r="G234" s="320">
        <v>285.06712185060297</v>
      </c>
      <c r="H234" s="322">
        <v>24.265000000000001</v>
      </c>
      <c r="I234" s="319">
        <v>199.45500000000001</v>
      </c>
      <c r="J234" s="320">
        <v>-85.612121850603003</v>
      </c>
      <c r="K234" s="325">
        <v>0.58306443381100004</v>
      </c>
    </row>
    <row r="235" spans="1:11" ht="14.4" customHeight="1" thickBot="1" x14ac:dyDescent="0.35">
      <c r="A235" s="336" t="s">
        <v>419</v>
      </c>
      <c r="B235" s="314">
        <v>350.99975689475701</v>
      </c>
      <c r="C235" s="314">
        <v>253.62398230743599</v>
      </c>
      <c r="D235" s="315">
        <v>-97.375774587319995</v>
      </c>
      <c r="E235" s="316">
        <v>0.72257594862999996</v>
      </c>
      <c r="F235" s="314">
        <v>342.08054622072399</v>
      </c>
      <c r="G235" s="315">
        <v>285.06712185060297</v>
      </c>
      <c r="H235" s="317">
        <v>24.265000000000001</v>
      </c>
      <c r="I235" s="314">
        <v>199.45500000000001</v>
      </c>
      <c r="J235" s="315">
        <v>-85.612121850603003</v>
      </c>
      <c r="K235" s="318">
        <v>0.58306443381100004</v>
      </c>
    </row>
    <row r="236" spans="1:11" ht="14.4" customHeight="1" thickBot="1" x14ac:dyDescent="0.35">
      <c r="A236" s="335" t="s">
        <v>420</v>
      </c>
      <c r="B236" s="319">
        <v>130.99994926838599</v>
      </c>
      <c r="C236" s="319">
        <v>196.58478648328801</v>
      </c>
      <c r="D236" s="320">
        <v>65.584837214901995</v>
      </c>
      <c r="E236" s="321">
        <v>1.5006478062099999</v>
      </c>
      <c r="F236" s="319">
        <v>200.07845769019301</v>
      </c>
      <c r="G236" s="320">
        <v>166.732048075161</v>
      </c>
      <c r="H236" s="322">
        <v>12.032999999999999</v>
      </c>
      <c r="I236" s="319">
        <v>179.22399999999999</v>
      </c>
      <c r="J236" s="320">
        <v>12.491951924839</v>
      </c>
      <c r="K236" s="325">
        <v>0.89576860032299999</v>
      </c>
    </row>
    <row r="237" spans="1:11" ht="14.4" customHeight="1" thickBot="1" x14ac:dyDescent="0.35">
      <c r="A237" s="336" t="s">
        <v>421</v>
      </c>
      <c r="B237" s="314">
        <v>130.99994926838599</v>
      </c>
      <c r="C237" s="314">
        <v>196.58478648328801</v>
      </c>
      <c r="D237" s="315">
        <v>65.584837214901995</v>
      </c>
      <c r="E237" s="316">
        <v>1.5006478062099999</v>
      </c>
      <c r="F237" s="314">
        <v>200.07845769019301</v>
      </c>
      <c r="G237" s="315">
        <v>166.732048075161</v>
      </c>
      <c r="H237" s="317">
        <v>12.032999999999999</v>
      </c>
      <c r="I237" s="314">
        <v>179.22399999999999</v>
      </c>
      <c r="J237" s="315">
        <v>12.491951924839</v>
      </c>
      <c r="K237" s="318">
        <v>0.89576860032299999</v>
      </c>
    </row>
    <row r="238" spans="1:11" ht="14.4" customHeight="1" thickBot="1" x14ac:dyDescent="0.35">
      <c r="A238" s="335" t="s">
        <v>422</v>
      </c>
      <c r="B238" s="319">
        <v>4.9406564584124654E-324</v>
      </c>
      <c r="C238" s="319">
        <v>3.299999734284</v>
      </c>
      <c r="D238" s="320">
        <v>3.299999734284</v>
      </c>
      <c r="E238" s="327" t="s">
        <v>199</v>
      </c>
      <c r="F238" s="319">
        <v>0</v>
      </c>
      <c r="G238" s="320">
        <v>0</v>
      </c>
      <c r="H238" s="322">
        <v>4.9406564584124654E-324</v>
      </c>
      <c r="I238" s="319">
        <v>13.131</v>
      </c>
      <c r="J238" s="320">
        <v>13.131</v>
      </c>
      <c r="K238" s="323" t="s">
        <v>193</v>
      </c>
    </row>
    <row r="239" spans="1:11" ht="14.4" customHeight="1" thickBot="1" x14ac:dyDescent="0.35">
      <c r="A239" s="336" t="s">
        <v>423</v>
      </c>
      <c r="B239" s="314">
        <v>4.9406564584124654E-324</v>
      </c>
      <c r="C239" s="314">
        <v>3.299999734284</v>
      </c>
      <c r="D239" s="315">
        <v>3.299999734284</v>
      </c>
      <c r="E239" s="326" t="s">
        <v>199</v>
      </c>
      <c r="F239" s="314">
        <v>0</v>
      </c>
      <c r="G239" s="315">
        <v>0</v>
      </c>
      <c r="H239" s="317">
        <v>4.9406564584124654E-324</v>
      </c>
      <c r="I239" s="314">
        <v>13.131</v>
      </c>
      <c r="J239" s="315">
        <v>13.131</v>
      </c>
      <c r="K239" s="324" t="s">
        <v>193</v>
      </c>
    </row>
    <row r="240" spans="1:11" ht="14.4" customHeight="1" thickBot="1" x14ac:dyDescent="0.35">
      <c r="A240" s="335" t="s">
        <v>424</v>
      </c>
      <c r="B240" s="319">
        <v>801.99952452870502</v>
      </c>
      <c r="C240" s="319">
        <v>714.94810284729101</v>
      </c>
      <c r="D240" s="320">
        <v>-87.051421681413004</v>
      </c>
      <c r="E240" s="321">
        <v>0.89145701584699999</v>
      </c>
      <c r="F240" s="319">
        <v>714.99999999999102</v>
      </c>
      <c r="G240" s="320">
        <v>595.83333333332598</v>
      </c>
      <c r="H240" s="322">
        <v>63.526130000000002</v>
      </c>
      <c r="I240" s="319">
        <v>536.07479000000001</v>
      </c>
      <c r="J240" s="320">
        <v>-59.758543333325001</v>
      </c>
      <c r="K240" s="325">
        <v>0.74975495104800005</v>
      </c>
    </row>
    <row r="241" spans="1:11" ht="14.4" customHeight="1" thickBot="1" x14ac:dyDescent="0.35">
      <c r="A241" s="336" t="s">
        <v>425</v>
      </c>
      <c r="B241" s="314">
        <v>801.99952452870502</v>
      </c>
      <c r="C241" s="314">
        <v>714.94810284729101</v>
      </c>
      <c r="D241" s="315">
        <v>-87.051421681413004</v>
      </c>
      <c r="E241" s="316">
        <v>0.89145701584699999</v>
      </c>
      <c r="F241" s="314">
        <v>714.99999999999102</v>
      </c>
      <c r="G241" s="315">
        <v>595.83333333332598</v>
      </c>
      <c r="H241" s="317">
        <v>63.526130000000002</v>
      </c>
      <c r="I241" s="314">
        <v>536.07479000000001</v>
      </c>
      <c r="J241" s="315">
        <v>-59.758543333325001</v>
      </c>
      <c r="K241" s="318">
        <v>0.74975495104800005</v>
      </c>
    </row>
    <row r="242" spans="1:11" ht="14.4" customHeight="1" thickBot="1" x14ac:dyDescent="0.35">
      <c r="A242" s="335" t="s">
        <v>426</v>
      </c>
      <c r="B242" s="319">
        <v>4.9406564584124654E-324</v>
      </c>
      <c r="C242" s="319">
        <v>435.96898154257701</v>
      </c>
      <c r="D242" s="320">
        <v>435.96898154257701</v>
      </c>
      <c r="E242" s="327" t="s">
        <v>199</v>
      </c>
      <c r="F242" s="319">
        <v>0</v>
      </c>
      <c r="G242" s="320">
        <v>0</v>
      </c>
      <c r="H242" s="322">
        <v>4.9406564584124654E-324</v>
      </c>
      <c r="I242" s="319">
        <v>47.984200000000001</v>
      </c>
      <c r="J242" s="320">
        <v>47.984200000000001</v>
      </c>
      <c r="K242" s="323" t="s">
        <v>193</v>
      </c>
    </row>
    <row r="243" spans="1:11" ht="14.4" customHeight="1" thickBot="1" x14ac:dyDescent="0.35">
      <c r="A243" s="336" t="s">
        <v>427</v>
      </c>
      <c r="B243" s="314">
        <v>4.9406564584124654E-324</v>
      </c>
      <c r="C243" s="314">
        <v>435.96898154257701</v>
      </c>
      <c r="D243" s="315">
        <v>435.96898154257701</v>
      </c>
      <c r="E243" s="326" t="s">
        <v>199</v>
      </c>
      <c r="F243" s="314">
        <v>0</v>
      </c>
      <c r="G243" s="315">
        <v>0</v>
      </c>
      <c r="H243" s="317">
        <v>4.9406564584124654E-324</v>
      </c>
      <c r="I243" s="314">
        <v>47.984200000000001</v>
      </c>
      <c r="J243" s="315">
        <v>47.984200000000001</v>
      </c>
      <c r="K243" s="324" t="s">
        <v>193</v>
      </c>
    </row>
    <row r="244" spans="1:11" ht="14.4" customHeight="1" thickBot="1" x14ac:dyDescent="0.35">
      <c r="A244" s="335" t="s">
        <v>428</v>
      </c>
      <c r="B244" s="319">
        <v>3466.9976387296601</v>
      </c>
      <c r="C244" s="319">
        <v>3707.3789947899199</v>
      </c>
      <c r="D244" s="320">
        <v>240.381356060261</v>
      </c>
      <c r="E244" s="321">
        <v>1.0693341562659999</v>
      </c>
      <c r="F244" s="319">
        <v>3940.99999999995</v>
      </c>
      <c r="G244" s="320">
        <v>3284.1666666666201</v>
      </c>
      <c r="H244" s="322">
        <v>271.55356999999998</v>
      </c>
      <c r="I244" s="319">
        <v>2780.85707</v>
      </c>
      <c r="J244" s="320">
        <v>-503.309596666625</v>
      </c>
      <c r="K244" s="325">
        <v>0.70562219487400002</v>
      </c>
    </row>
    <row r="245" spans="1:11" ht="14.4" customHeight="1" thickBot="1" x14ac:dyDescent="0.35">
      <c r="A245" s="336" t="s">
        <v>429</v>
      </c>
      <c r="B245" s="314">
        <v>3466.9976387296601</v>
      </c>
      <c r="C245" s="314">
        <v>3707.3789947899199</v>
      </c>
      <c r="D245" s="315">
        <v>240.381356060261</v>
      </c>
      <c r="E245" s="316">
        <v>1.0693341562659999</v>
      </c>
      <c r="F245" s="314">
        <v>3940.99999999995</v>
      </c>
      <c r="G245" s="315">
        <v>3284.1666666666201</v>
      </c>
      <c r="H245" s="317">
        <v>271.55356999999998</v>
      </c>
      <c r="I245" s="314">
        <v>2780.85707</v>
      </c>
      <c r="J245" s="315">
        <v>-503.309596666625</v>
      </c>
      <c r="K245" s="318">
        <v>0.70562219487400002</v>
      </c>
    </row>
    <row r="246" spans="1:11" ht="14.4" customHeight="1" thickBot="1" x14ac:dyDescent="0.35">
      <c r="A246" s="340" t="s">
        <v>430</v>
      </c>
      <c r="B246" s="319">
        <v>4.9406564584124654E-324</v>
      </c>
      <c r="C246" s="319">
        <v>447.54031905843601</v>
      </c>
      <c r="D246" s="320">
        <v>447.54031905843601</v>
      </c>
      <c r="E246" s="327" t="s">
        <v>199</v>
      </c>
      <c r="F246" s="319">
        <v>0</v>
      </c>
      <c r="G246" s="320">
        <v>0</v>
      </c>
      <c r="H246" s="322">
        <v>30.78715</v>
      </c>
      <c r="I246" s="319">
        <v>415.80182000000002</v>
      </c>
      <c r="J246" s="320">
        <v>415.80182000000002</v>
      </c>
      <c r="K246" s="323" t="s">
        <v>193</v>
      </c>
    </row>
    <row r="247" spans="1:11" ht="14.4" customHeight="1" thickBot="1" x14ac:dyDescent="0.35">
      <c r="A247" s="338" t="s">
        <v>431</v>
      </c>
      <c r="B247" s="319">
        <v>4.9406564584124654E-324</v>
      </c>
      <c r="C247" s="319">
        <v>447.54031905843601</v>
      </c>
      <c r="D247" s="320">
        <v>447.54031905843601</v>
      </c>
      <c r="E247" s="327" t="s">
        <v>199</v>
      </c>
      <c r="F247" s="319">
        <v>0</v>
      </c>
      <c r="G247" s="320">
        <v>0</v>
      </c>
      <c r="H247" s="322">
        <v>30.78715</v>
      </c>
      <c r="I247" s="319">
        <v>415.80182000000002</v>
      </c>
      <c r="J247" s="320">
        <v>415.80182000000002</v>
      </c>
      <c r="K247" s="323" t="s">
        <v>193</v>
      </c>
    </row>
    <row r="248" spans="1:11" ht="14.4" customHeight="1" thickBot="1" x14ac:dyDescent="0.35">
      <c r="A248" s="337" t="s">
        <v>432</v>
      </c>
      <c r="B248" s="319">
        <v>4.9406564584124654E-324</v>
      </c>
      <c r="C248" s="319">
        <v>447.54031905843601</v>
      </c>
      <c r="D248" s="320">
        <v>447.54031905843601</v>
      </c>
      <c r="E248" s="327" t="s">
        <v>199</v>
      </c>
      <c r="F248" s="319">
        <v>0</v>
      </c>
      <c r="G248" s="320">
        <v>0</v>
      </c>
      <c r="H248" s="322">
        <v>30.78715</v>
      </c>
      <c r="I248" s="319">
        <v>415.80182000000002</v>
      </c>
      <c r="J248" s="320">
        <v>415.80182000000002</v>
      </c>
      <c r="K248" s="323" t="s">
        <v>193</v>
      </c>
    </row>
    <row r="249" spans="1:11" ht="14.4" customHeight="1" thickBot="1" x14ac:dyDescent="0.35">
      <c r="A249" s="335" t="s">
        <v>433</v>
      </c>
      <c r="B249" s="319">
        <v>4.9406564584124654E-324</v>
      </c>
      <c r="C249" s="319">
        <v>447.54031905843601</v>
      </c>
      <c r="D249" s="320">
        <v>447.54031905843601</v>
      </c>
      <c r="E249" s="327" t="s">
        <v>199</v>
      </c>
      <c r="F249" s="319">
        <v>0</v>
      </c>
      <c r="G249" s="320">
        <v>0</v>
      </c>
      <c r="H249" s="322">
        <v>30.78715</v>
      </c>
      <c r="I249" s="319">
        <v>415.80182000000002</v>
      </c>
      <c r="J249" s="320">
        <v>415.80182000000002</v>
      </c>
      <c r="K249" s="323" t="s">
        <v>193</v>
      </c>
    </row>
    <row r="250" spans="1:11" ht="14.4" customHeight="1" thickBot="1" x14ac:dyDescent="0.35">
      <c r="A250" s="336" t="s">
        <v>434</v>
      </c>
      <c r="B250" s="314">
        <v>4.9406564584124654E-324</v>
      </c>
      <c r="C250" s="314">
        <v>6.6399994653330001</v>
      </c>
      <c r="D250" s="315">
        <v>6.6399994653330001</v>
      </c>
      <c r="E250" s="326" t="s">
        <v>199</v>
      </c>
      <c r="F250" s="314">
        <v>0</v>
      </c>
      <c r="G250" s="315">
        <v>0</v>
      </c>
      <c r="H250" s="317">
        <v>4.9406564584124654E-324</v>
      </c>
      <c r="I250" s="314">
        <v>4.9406564584124654E-323</v>
      </c>
      <c r="J250" s="315">
        <v>4.9406564584124654E-323</v>
      </c>
      <c r="K250" s="324" t="s">
        <v>193</v>
      </c>
    </row>
    <row r="251" spans="1:11" ht="14.4" customHeight="1" thickBot="1" x14ac:dyDescent="0.35">
      <c r="A251" s="336" t="s">
        <v>435</v>
      </c>
      <c r="B251" s="314">
        <v>4.9406564584124654E-324</v>
      </c>
      <c r="C251" s="314">
        <v>435.667320014474</v>
      </c>
      <c r="D251" s="315">
        <v>435.667320014474</v>
      </c>
      <c r="E251" s="326" t="s">
        <v>199</v>
      </c>
      <c r="F251" s="314">
        <v>0</v>
      </c>
      <c r="G251" s="315">
        <v>0</v>
      </c>
      <c r="H251" s="317">
        <v>30.78715</v>
      </c>
      <c r="I251" s="314">
        <v>404.50902000000002</v>
      </c>
      <c r="J251" s="315">
        <v>404.50902000000002</v>
      </c>
      <c r="K251" s="324" t="s">
        <v>193</v>
      </c>
    </row>
    <row r="252" spans="1:11" ht="14.4" customHeight="1" thickBot="1" x14ac:dyDescent="0.35">
      <c r="A252" s="336" t="s">
        <v>436</v>
      </c>
      <c r="B252" s="314">
        <v>4.9406564584124654E-324</v>
      </c>
      <c r="C252" s="314">
        <v>5.2329995786280001</v>
      </c>
      <c r="D252" s="315">
        <v>5.2329995786280001</v>
      </c>
      <c r="E252" s="326" t="s">
        <v>199</v>
      </c>
      <c r="F252" s="314">
        <v>0</v>
      </c>
      <c r="G252" s="315">
        <v>0</v>
      </c>
      <c r="H252" s="317">
        <v>4.9406564584124654E-324</v>
      </c>
      <c r="I252" s="314">
        <v>11.2928</v>
      </c>
      <c r="J252" s="315">
        <v>11.2928</v>
      </c>
      <c r="K252" s="324" t="s">
        <v>193</v>
      </c>
    </row>
    <row r="253" spans="1:11" ht="14.4" customHeight="1" thickBot="1" x14ac:dyDescent="0.35">
      <c r="A253" s="341"/>
      <c r="B253" s="314">
        <v>28263.701994098799</v>
      </c>
      <c r="C253" s="314">
        <v>4.9406564584124654E-324</v>
      </c>
      <c r="D253" s="315">
        <v>-28263.701994098799</v>
      </c>
      <c r="E253" s="316">
        <v>0</v>
      </c>
      <c r="F253" s="314">
        <v>31884.875358413999</v>
      </c>
      <c r="G253" s="315">
        <v>26570.729465345001</v>
      </c>
      <c r="H253" s="317">
        <v>4801.2541000000001</v>
      </c>
      <c r="I253" s="314">
        <v>31961.50128</v>
      </c>
      <c r="J253" s="315">
        <v>5390.7718146550296</v>
      </c>
      <c r="K253" s="318">
        <v>1.002403205931</v>
      </c>
    </row>
    <row r="254" spans="1:11" ht="14.4" customHeight="1" thickBot="1" x14ac:dyDescent="0.35">
      <c r="A254" s="342" t="s">
        <v>89</v>
      </c>
      <c r="B254" s="328">
        <v>28263.701994098799</v>
      </c>
      <c r="C254" s="328">
        <v>30045.288625673398</v>
      </c>
      <c r="D254" s="329">
        <v>1781.58663157461</v>
      </c>
      <c r="E254" s="330" t="s">
        <v>199</v>
      </c>
      <c r="F254" s="328">
        <v>31884.875358413999</v>
      </c>
      <c r="G254" s="329">
        <v>26570.729465345001</v>
      </c>
      <c r="H254" s="328">
        <v>4801.2541000000001</v>
      </c>
      <c r="I254" s="328">
        <v>31961.50128</v>
      </c>
      <c r="J254" s="329">
        <v>5390.7718146550296</v>
      </c>
      <c r="K254" s="331">
        <v>1.002403205931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64" t="s">
        <v>166</v>
      </c>
      <c r="B1" s="265"/>
      <c r="C1" s="265"/>
      <c r="D1" s="265"/>
      <c r="E1" s="265"/>
      <c r="F1" s="265"/>
      <c r="G1" s="238"/>
    </row>
    <row r="2" spans="1:8" ht="14.4" customHeight="1" thickBot="1" x14ac:dyDescent="0.35">
      <c r="A2" s="313" t="s">
        <v>192</v>
      </c>
      <c r="B2" s="92"/>
      <c r="C2" s="92"/>
      <c r="D2" s="92"/>
      <c r="E2" s="92"/>
      <c r="F2" s="92"/>
    </row>
    <row r="3" spans="1:8" ht="14.4" customHeight="1" thickBot="1" x14ac:dyDescent="0.35">
      <c r="A3" s="117" t="s">
        <v>0</v>
      </c>
      <c r="B3" s="118" t="s">
        <v>1</v>
      </c>
      <c r="C3" s="142" t="s">
        <v>2</v>
      </c>
      <c r="D3" s="143" t="s">
        <v>3</v>
      </c>
      <c r="E3" s="143" t="s">
        <v>4</v>
      </c>
      <c r="F3" s="143" t="s">
        <v>5</v>
      </c>
      <c r="G3" s="144" t="s">
        <v>173</v>
      </c>
    </row>
    <row r="4" spans="1:8" ht="14.4" customHeight="1" x14ac:dyDescent="0.3">
      <c r="A4" s="343" t="s">
        <v>437</v>
      </c>
      <c r="B4" s="344" t="s">
        <v>438</v>
      </c>
      <c r="C4" s="345" t="s">
        <v>439</v>
      </c>
      <c r="D4" s="345" t="s">
        <v>438</v>
      </c>
      <c r="E4" s="345" t="s">
        <v>438</v>
      </c>
      <c r="F4" s="346" t="s">
        <v>438</v>
      </c>
      <c r="G4" s="345" t="s">
        <v>438</v>
      </c>
      <c r="H4" s="345" t="s">
        <v>90</v>
      </c>
    </row>
    <row r="5" spans="1:8" ht="14.4" customHeight="1" x14ac:dyDescent="0.3">
      <c r="A5" s="343" t="s">
        <v>437</v>
      </c>
      <c r="B5" s="344" t="s">
        <v>440</v>
      </c>
      <c r="C5" s="345" t="s">
        <v>441</v>
      </c>
      <c r="D5" s="345">
        <v>243332.86987923473</v>
      </c>
      <c r="E5" s="345">
        <v>154835.35991020442</v>
      </c>
      <c r="F5" s="346">
        <v>0.63631091018261809</v>
      </c>
      <c r="G5" s="345">
        <v>-88497.509969030303</v>
      </c>
      <c r="H5" s="345" t="s">
        <v>2</v>
      </c>
    </row>
    <row r="6" spans="1:8" ht="14.4" customHeight="1" x14ac:dyDescent="0.3">
      <c r="A6" s="343" t="s">
        <v>437</v>
      </c>
      <c r="B6" s="344" t="s">
        <v>6</v>
      </c>
      <c r="C6" s="345" t="s">
        <v>439</v>
      </c>
      <c r="D6" s="345">
        <v>243332.86987923473</v>
      </c>
      <c r="E6" s="345">
        <v>154835.35991020442</v>
      </c>
      <c r="F6" s="346">
        <v>0.63631091018261809</v>
      </c>
      <c r="G6" s="345">
        <v>-88497.509969030303</v>
      </c>
      <c r="H6" s="345" t="s">
        <v>442</v>
      </c>
    </row>
    <row r="8" spans="1:8" ht="14.4" customHeight="1" x14ac:dyDescent="0.3">
      <c r="A8" s="343" t="s">
        <v>437</v>
      </c>
      <c r="B8" s="344" t="s">
        <v>438</v>
      </c>
      <c r="C8" s="345" t="s">
        <v>439</v>
      </c>
      <c r="D8" s="345" t="s">
        <v>438</v>
      </c>
      <c r="E8" s="345" t="s">
        <v>438</v>
      </c>
      <c r="F8" s="346" t="s">
        <v>438</v>
      </c>
      <c r="G8" s="345" t="s">
        <v>438</v>
      </c>
      <c r="H8" s="345" t="s">
        <v>90</v>
      </c>
    </row>
    <row r="9" spans="1:8" ht="14.4" customHeight="1" x14ac:dyDescent="0.3">
      <c r="A9" s="343" t="s">
        <v>443</v>
      </c>
      <c r="B9" s="344" t="s">
        <v>440</v>
      </c>
      <c r="C9" s="345" t="s">
        <v>441</v>
      </c>
      <c r="D9" s="345">
        <v>240221.77999424833</v>
      </c>
      <c r="E9" s="345">
        <v>154835.35991020442</v>
      </c>
      <c r="F9" s="346">
        <v>0.64455171347873486</v>
      </c>
      <c r="G9" s="345">
        <v>-85386.420084043901</v>
      </c>
      <c r="H9" s="345" t="s">
        <v>2</v>
      </c>
    </row>
    <row r="10" spans="1:8" ht="14.4" customHeight="1" x14ac:dyDescent="0.3">
      <c r="A10" s="343" t="s">
        <v>443</v>
      </c>
      <c r="B10" s="344" t="s">
        <v>6</v>
      </c>
      <c r="C10" s="345" t="s">
        <v>444</v>
      </c>
      <c r="D10" s="345">
        <v>240221.77999424833</v>
      </c>
      <c r="E10" s="345">
        <v>154835.35991020442</v>
      </c>
      <c r="F10" s="346">
        <v>0.64455171347873486</v>
      </c>
      <c r="G10" s="345">
        <v>-85386.420084043901</v>
      </c>
      <c r="H10" s="345" t="s">
        <v>445</v>
      </c>
    </row>
    <row r="11" spans="1:8" ht="14.4" customHeight="1" x14ac:dyDescent="0.3">
      <c r="A11" s="343" t="s">
        <v>438</v>
      </c>
      <c r="B11" s="344" t="s">
        <v>438</v>
      </c>
      <c r="C11" s="345" t="s">
        <v>438</v>
      </c>
      <c r="D11" s="345" t="s">
        <v>438</v>
      </c>
      <c r="E11" s="345" t="s">
        <v>438</v>
      </c>
      <c r="F11" s="346" t="s">
        <v>438</v>
      </c>
      <c r="G11" s="345" t="s">
        <v>438</v>
      </c>
      <c r="H11" s="345" t="s">
        <v>446</v>
      </c>
    </row>
    <row r="12" spans="1:8" ht="14.4" customHeight="1" x14ac:dyDescent="0.3">
      <c r="A12" s="343" t="s">
        <v>437</v>
      </c>
      <c r="B12" s="344" t="s">
        <v>6</v>
      </c>
      <c r="C12" s="345" t="s">
        <v>439</v>
      </c>
      <c r="D12" s="345">
        <v>243332.86987923473</v>
      </c>
      <c r="E12" s="345">
        <v>154835.35991020442</v>
      </c>
      <c r="F12" s="346">
        <v>0.63631091018261809</v>
      </c>
      <c r="G12" s="345">
        <v>-88497.509969030303</v>
      </c>
      <c r="H12" s="345" t="s">
        <v>442</v>
      </c>
    </row>
  </sheetData>
  <autoFilter ref="A3:G3"/>
  <mergeCells count="1">
    <mergeCell ref="A1:G1"/>
  </mergeCells>
  <conditionalFormatting sqref="F7 F13:F65536">
    <cfRule type="cellIs" dxfId="55" priority="19" stopIfTrue="1" operator="greaterThan">
      <formula>1</formula>
    </cfRule>
  </conditionalFormatting>
  <conditionalFormatting sqref="F4:F6">
    <cfRule type="cellIs" dxfId="54" priority="14" operator="greaterThan">
      <formula>1</formula>
    </cfRule>
  </conditionalFormatting>
  <conditionalFormatting sqref="B4:B6">
    <cfRule type="expression" dxfId="53" priority="18">
      <formula>AND(LEFT(H4,6)&lt;&gt;"mezera",H4&lt;&gt;"")</formula>
    </cfRule>
  </conditionalFormatting>
  <conditionalFormatting sqref="A4:A6">
    <cfRule type="expression" dxfId="52" priority="15">
      <formula>AND(H4&lt;&gt;"",H4&lt;&gt;"mezeraKL")</formula>
    </cfRule>
  </conditionalFormatting>
  <conditionalFormatting sqref="B4:G6">
    <cfRule type="expression" dxfId="51" priority="16">
      <formula>$H4="SumaNS"</formula>
    </cfRule>
    <cfRule type="expression" dxfId="50" priority="17">
      <formula>OR($H4="KL",$H4="SumaKL")</formula>
    </cfRule>
  </conditionalFormatting>
  <conditionalFormatting sqref="A4:G6">
    <cfRule type="expression" dxfId="49" priority="13">
      <formula>$H4&lt;&gt;""</formula>
    </cfRule>
  </conditionalFormatting>
  <conditionalFormatting sqref="G4:G6">
    <cfRule type="cellIs" dxfId="48" priority="12" operator="greaterThan">
      <formula>0</formula>
    </cfRule>
  </conditionalFormatting>
  <conditionalFormatting sqref="F4:F6">
    <cfRule type="cellIs" dxfId="47" priority="9" operator="greaterThan">
      <formula>1</formula>
    </cfRule>
  </conditionalFormatting>
  <conditionalFormatting sqref="F4:F6">
    <cfRule type="expression" dxfId="46" priority="10">
      <formula>$H4="SumaNS"</formula>
    </cfRule>
    <cfRule type="expression" dxfId="45" priority="11">
      <formula>OR($H4="KL",$H4="SumaKL")</formula>
    </cfRule>
  </conditionalFormatting>
  <conditionalFormatting sqref="F4:F6">
    <cfRule type="expression" dxfId="44" priority="8">
      <formula>$H4&lt;&gt;""</formula>
    </cfRule>
  </conditionalFormatting>
  <conditionalFormatting sqref="F8:F12">
    <cfRule type="cellIs" dxfId="43" priority="3" operator="greaterThan">
      <formula>1</formula>
    </cfRule>
  </conditionalFormatting>
  <conditionalFormatting sqref="B8:B12">
    <cfRule type="expression" dxfId="42" priority="7">
      <formula>AND(LEFT(H8,6)&lt;&gt;"mezera",H8&lt;&gt;"")</formula>
    </cfRule>
  </conditionalFormatting>
  <conditionalFormatting sqref="A8:A12">
    <cfRule type="expression" dxfId="41" priority="4">
      <formula>AND(H8&lt;&gt;"",H8&lt;&gt;"mezeraKL")</formula>
    </cfRule>
  </conditionalFormatting>
  <conditionalFormatting sqref="B8:G12">
    <cfRule type="expression" dxfId="40" priority="5">
      <formula>$H8="SumaNS"</formula>
    </cfRule>
    <cfRule type="expression" dxfId="39" priority="6">
      <formula>OR($H8="KL",$H8="SumaKL")</formula>
    </cfRule>
  </conditionalFormatting>
  <conditionalFormatting sqref="A8:G12">
    <cfRule type="expression" dxfId="38" priority="2">
      <formula>$H8&lt;&gt;""</formula>
    </cfRule>
  </conditionalFormatting>
  <conditionalFormatting sqref="G8:G12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70" t="s">
        <v>165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4.4" customHeight="1" thickBot="1" x14ac:dyDescent="0.35">
      <c r="A2" s="313" t="s">
        <v>192</v>
      </c>
      <c r="B2" s="84"/>
      <c r="C2" s="145"/>
      <c r="D2" s="145"/>
      <c r="E2" s="145"/>
      <c r="F2" s="145"/>
      <c r="G2" s="145"/>
      <c r="H2" s="145"/>
      <c r="I2" s="145"/>
      <c r="J2" s="145"/>
      <c r="K2" s="145"/>
      <c r="L2" s="146"/>
      <c r="M2" s="146"/>
      <c r="N2" s="146"/>
    </row>
    <row r="3" spans="1:14" ht="14.4" customHeight="1" thickBot="1" x14ac:dyDescent="0.35">
      <c r="A3" s="84"/>
      <c r="B3" s="84"/>
      <c r="C3" s="266"/>
      <c r="D3" s="267"/>
      <c r="E3" s="267"/>
      <c r="F3" s="267"/>
      <c r="G3" s="267"/>
      <c r="H3" s="267"/>
      <c r="I3" s="267"/>
      <c r="J3" s="268" t="s">
        <v>153</v>
      </c>
      <c r="K3" s="269"/>
      <c r="L3" s="147">
        <f>IF(M3&lt;&gt;0,N3/M3,0)</f>
        <v>198.25270154955749</v>
      </c>
      <c r="M3" s="147">
        <f>SUBTOTAL(9,M5:M1048576)</f>
        <v>781</v>
      </c>
      <c r="N3" s="148">
        <f>SUBTOTAL(9,N5:N1048576)</f>
        <v>154835.3599102044</v>
      </c>
    </row>
    <row r="4" spans="1:14" s="85" customFormat="1" ht="14.4" customHeight="1" thickBot="1" x14ac:dyDescent="0.35">
      <c r="A4" s="347" t="s">
        <v>7</v>
      </c>
      <c r="B4" s="348" t="s">
        <v>8</v>
      </c>
      <c r="C4" s="348" t="s">
        <v>0</v>
      </c>
      <c r="D4" s="348" t="s">
        <v>9</v>
      </c>
      <c r="E4" s="348" t="s">
        <v>10</v>
      </c>
      <c r="F4" s="348" t="s">
        <v>2</v>
      </c>
      <c r="G4" s="348" t="s">
        <v>11</v>
      </c>
      <c r="H4" s="348" t="s">
        <v>12</v>
      </c>
      <c r="I4" s="348" t="s">
        <v>13</v>
      </c>
      <c r="J4" s="349" t="s">
        <v>14</v>
      </c>
      <c r="K4" s="349" t="s">
        <v>15</v>
      </c>
      <c r="L4" s="350" t="s">
        <v>174</v>
      </c>
      <c r="M4" s="350" t="s">
        <v>16</v>
      </c>
      <c r="N4" s="351" t="s">
        <v>191</v>
      </c>
    </row>
    <row r="5" spans="1:14" ht="14.4" customHeight="1" x14ac:dyDescent="0.3">
      <c r="A5" s="354" t="s">
        <v>437</v>
      </c>
      <c r="B5" s="355" t="s">
        <v>439</v>
      </c>
      <c r="C5" s="356" t="s">
        <v>443</v>
      </c>
      <c r="D5" s="357" t="s">
        <v>444</v>
      </c>
      <c r="E5" s="356" t="s">
        <v>440</v>
      </c>
      <c r="F5" s="357" t="s">
        <v>441</v>
      </c>
      <c r="G5" s="356"/>
      <c r="H5" s="356" t="s">
        <v>447</v>
      </c>
      <c r="I5" s="356" t="s">
        <v>448</v>
      </c>
      <c r="J5" s="356" t="s">
        <v>449</v>
      </c>
      <c r="K5" s="356" t="s">
        <v>450</v>
      </c>
      <c r="L5" s="358">
        <v>181.33471425344248</v>
      </c>
      <c r="M5" s="358">
        <v>2</v>
      </c>
      <c r="N5" s="359">
        <v>362.66942850688497</v>
      </c>
    </row>
    <row r="6" spans="1:14" ht="14.4" customHeight="1" x14ac:dyDescent="0.3">
      <c r="A6" s="360" t="s">
        <v>437</v>
      </c>
      <c r="B6" s="361" t="s">
        <v>439</v>
      </c>
      <c r="C6" s="362" t="s">
        <v>443</v>
      </c>
      <c r="D6" s="363" t="s">
        <v>444</v>
      </c>
      <c r="E6" s="362" t="s">
        <v>440</v>
      </c>
      <c r="F6" s="363" t="s">
        <v>441</v>
      </c>
      <c r="G6" s="362" t="s">
        <v>451</v>
      </c>
      <c r="H6" s="362" t="s">
        <v>452</v>
      </c>
      <c r="I6" s="362" t="s">
        <v>453</v>
      </c>
      <c r="J6" s="362" t="s">
        <v>454</v>
      </c>
      <c r="K6" s="362" t="s">
        <v>455</v>
      </c>
      <c r="L6" s="364">
        <v>84.410216296699701</v>
      </c>
      <c r="M6" s="364">
        <v>2</v>
      </c>
      <c r="N6" s="365">
        <v>168.8204325933994</v>
      </c>
    </row>
    <row r="7" spans="1:14" ht="14.4" customHeight="1" x14ac:dyDescent="0.3">
      <c r="A7" s="360" t="s">
        <v>437</v>
      </c>
      <c r="B7" s="361" t="s">
        <v>439</v>
      </c>
      <c r="C7" s="362" t="s">
        <v>443</v>
      </c>
      <c r="D7" s="363" t="s">
        <v>444</v>
      </c>
      <c r="E7" s="362" t="s">
        <v>440</v>
      </c>
      <c r="F7" s="363" t="s">
        <v>441</v>
      </c>
      <c r="G7" s="362" t="s">
        <v>451</v>
      </c>
      <c r="H7" s="362" t="s">
        <v>456</v>
      </c>
      <c r="I7" s="362" t="s">
        <v>457</v>
      </c>
      <c r="J7" s="362" t="s">
        <v>458</v>
      </c>
      <c r="K7" s="362" t="s">
        <v>459</v>
      </c>
      <c r="L7" s="364">
        <v>59.636605486258169</v>
      </c>
      <c r="M7" s="364">
        <v>5</v>
      </c>
      <c r="N7" s="365">
        <v>298.18302743129084</v>
      </c>
    </row>
    <row r="8" spans="1:14" ht="14.4" customHeight="1" x14ac:dyDescent="0.3">
      <c r="A8" s="360" t="s">
        <v>437</v>
      </c>
      <c r="B8" s="361" t="s">
        <v>439</v>
      </c>
      <c r="C8" s="362" t="s">
        <v>443</v>
      </c>
      <c r="D8" s="363" t="s">
        <v>444</v>
      </c>
      <c r="E8" s="362" t="s">
        <v>440</v>
      </c>
      <c r="F8" s="363" t="s">
        <v>441</v>
      </c>
      <c r="G8" s="362" t="s">
        <v>451</v>
      </c>
      <c r="H8" s="362" t="s">
        <v>460</v>
      </c>
      <c r="I8" s="362" t="s">
        <v>461</v>
      </c>
      <c r="J8" s="362" t="s">
        <v>462</v>
      </c>
      <c r="K8" s="362" t="s">
        <v>463</v>
      </c>
      <c r="L8" s="364">
        <v>67.443568782254701</v>
      </c>
      <c r="M8" s="364">
        <v>82</v>
      </c>
      <c r="N8" s="365">
        <v>5530.3726401448857</v>
      </c>
    </row>
    <row r="9" spans="1:14" ht="14.4" customHeight="1" x14ac:dyDescent="0.3">
      <c r="A9" s="360" t="s">
        <v>437</v>
      </c>
      <c r="B9" s="361" t="s">
        <v>439</v>
      </c>
      <c r="C9" s="362" t="s">
        <v>443</v>
      </c>
      <c r="D9" s="363" t="s">
        <v>444</v>
      </c>
      <c r="E9" s="362" t="s">
        <v>440</v>
      </c>
      <c r="F9" s="363" t="s">
        <v>441</v>
      </c>
      <c r="G9" s="362" t="s">
        <v>451</v>
      </c>
      <c r="H9" s="362" t="s">
        <v>464</v>
      </c>
      <c r="I9" s="362" t="s">
        <v>465</v>
      </c>
      <c r="J9" s="362" t="s">
        <v>466</v>
      </c>
      <c r="K9" s="362" t="s">
        <v>467</v>
      </c>
      <c r="L9" s="364">
        <v>45.640006618580799</v>
      </c>
      <c r="M9" s="364">
        <v>6</v>
      </c>
      <c r="N9" s="365">
        <v>273.84003971148479</v>
      </c>
    </row>
    <row r="10" spans="1:14" ht="14.4" customHeight="1" x14ac:dyDescent="0.3">
      <c r="A10" s="360" t="s">
        <v>437</v>
      </c>
      <c r="B10" s="361" t="s">
        <v>439</v>
      </c>
      <c r="C10" s="362" t="s">
        <v>443</v>
      </c>
      <c r="D10" s="363" t="s">
        <v>444</v>
      </c>
      <c r="E10" s="362" t="s">
        <v>440</v>
      </c>
      <c r="F10" s="363" t="s">
        <v>441</v>
      </c>
      <c r="G10" s="362" t="s">
        <v>451</v>
      </c>
      <c r="H10" s="362" t="s">
        <v>468</v>
      </c>
      <c r="I10" s="362" t="s">
        <v>469</v>
      </c>
      <c r="J10" s="362" t="s">
        <v>470</v>
      </c>
      <c r="K10" s="362" t="s">
        <v>471</v>
      </c>
      <c r="L10" s="364">
        <v>39.433999999999997</v>
      </c>
      <c r="M10" s="364">
        <v>5</v>
      </c>
      <c r="N10" s="365">
        <v>197.17</v>
      </c>
    </row>
    <row r="11" spans="1:14" ht="14.4" customHeight="1" x14ac:dyDescent="0.3">
      <c r="A11" s="360" t="s">
        <v>437</v>
      </c>
      <c r="B11" s="361" t="s">
        <v>439</v>
      </c>
      <c r="C11" s="362" t="s">
        <v>443</v>
      </c>
      <c r="D11" s="363" t="s">
        <v>444</v>
      </c>
      <c r="E11" s="362" t="s">
        <v>440</v>
      </c>
      <c r="F11" s="363" t="s">
        <v>441</v>
      </c>
      <c r="G11" s="362" t="s">
        <v>451</v>
      </c>
      <c r="H11" s="362" t="s">
        <v>472</v>
      </c>
      <c r="I11" s="362" t="s">
        <v>473</v>
      </c>
      <c r="J11" s="362" t="s">
        <v>474</v>
      </c>
      <c r="K11" s="362"/>
      <c r="L11" s="364">
        <v>102.88957328495501</v>
      </c>
      <c r="M11" s="364">
        <v>1</v>
      </c>
      <c r="N11" s="365">
        <v>102.88957328495501</v>
      </c>
    </row>
    <row r="12" spans="1:14" ht="14.4" customHeight="1" x14ac:dyDescent="0.3">
      <c r="A12" s="360" t="s">
        <v>437</v>
      </c>
      <c r="B12" s="361" t="s">
        <v>439</v>
      </c>
      <c r="C12" s="362" t="s">
        <v>443</v>
      </c>
      <c r="D12" s="363" t="s">
        <v>444</v>
      </c>
      <c r="E12" s="362" t="s">
        <v>440</v>
      </c>
      <c r="F12" s="363" t="s">
        <v>441</v>
      </c>
      <c r="G12" s="362" t="s">
        <v>451</v>
      </c>
      <c r="H12" s="362" t="s">
        <v>475</v>
      </c>
      <c r="I12" s="362" t="s">
        <v>476</v>
      </c>
      <c r="J12" s="362" t="s">
        <v>477</v>
      </c>
      <c r="K12" s="362" t="s">
        <v>478</v>
      </c>
      <c r="L12" s="364">
        <v>87.649598500825505</v>
      </c>
      <c r="M12" s="364">
        <v>1</v>
      </c>
      <c r="N12" s="365">
        <v>87.649598500825505</v>
      </c>
    </row>
    <row r="13" spans="1:14" ht="14.4" customHeight="1" x14ac:dyDescent="0.3">
      <c r="A13" s="360" t="s">
        <v>437</v>
      </c>
      <c r="B13" s="361" t="s">
        <v>439</v>
      </c>
      <c r="C13" s="362" t="s">
        <v>443</v>
      </c>
      <c r="D13" s="363" t="s">
        <v>444</v>
      </c>
      <c r="E13" s="362" t="s">
        <v>440</v>
      </c>
      <c r="F13" s="363" t="s">
        <v>441</v>
      </c>
      <c r="G13" s="362" t="s">
        <v>451</v>
      </c>
      <c r="H13" s="362" t="s">
        <v>479</v>
      </c>
      <c r="I13" s="362" t="s">
        <v>480</v>
      </c>
      <c r="J13" s="362" t="s">
        <v>481</v>
      </c>
      <c r="K13" s="362" t="s">
        <v>482</v>
      </c>
      <c r="L13" s="364">
        <v>116.77554680334516</v>
      </c>
      <c r="M13" s="364">
        <v>105</v>
      </c>
      <c r="N13" s="365">
        <v>12261.432414351242</v>
      </c>
    </row>
    <row r="14" spans="1:14" ht="14.4" customHeight="1" x14ac:dyDescent="0.3">
      <c r="A14" s="360" t="s">
        <v>437</v>
      </c>
      <c r="B14" s="361" t="s">
        <v>439</v>
      </c>
      <c r="C14" s="362" t="s">
        <v>443</v>
      </c>
      <c r="D14" s="363" t="s">
        <v>444</v>
      </c>
      <c r="E14" s="362" t="s">
        <v>440</v>
      </c>
      <c r="F14" s="363" t="s">
        <v>441</v>
      </c>
      <c r="G14" s="362" t="s">
        <v>451</v>
      </c>
      <c r="H14" s="362" t="s">
        <v>483</v>
      </c>
      <c r="I14" s="362" t="s">
        <v>484</v>
      </c>
      <c r="J14" s="362" t="s">
        <v>485</v>
      </c>
      <c r="K14" s="362" t="s">
        <v>486</v>
      </c>
      <c r="L14" s="364">
        <v>37.685787595237777</v>
      </c>
      <c r="M14" s="364">
        <v>24</v>
      </c>
      <c r="N14" s="365">
        <v>904.4589022857067</v>
      </c>
    </row>
    <row r="15" spans="1:14" ht="14.4" customHeight="1" x14ac:dyDescent="0.3">
      <c r="A15" s="360" t="s">
        <v>437</v>
      </c>
      <c r="B15" s="361" t="s">
        <v>439</v>
      </c>
      <c r="C15" s="362" t="s">
        <v>443</v>
      </c>
      <c r="D15" s="363" t="s">
        <v>444</v>
      </c>
      <c r="E15" s="362" t="s">
        <v>440</v>
      </c>
      <c r="F15" s="363" t="s">
        <v>441</v>
      </c>
      <c r="G15" s="362" t="s">
        <v>451</v>
      </c>
      <c r="H15" s="362" t="s">
        <v>487</v>
      </c>
      <c r="I15" s="362" t="s">
        <v>488</v>
      </c>
      <c r="J15" s="362" t="s">
        <v>489</v>
      </c>
      <c r="K15" s="362" t="s">
        <v>490</v>
      </c>
      <c r="L15" s="364">
        <v>30.045587627474941</v>
      </c>
      <c r="M15" s="364">
        <v>7</v>
      </c>
      <c r="N15" s="365">
        <v>210.3191133923246</v>
      </c>
    </row>
    <row r="16" spans="1:14" ht="14.4" customHeight="1" x14ac:dyDescent="0.3">
      <c r="A16" s="360" t="s">
        <v>437</v>
      </c>
      <c r="B16" s="361" t="s">
        <v>439</v>
      </c>
      <c r="C16" s="362" t="s">
        <v>443</v>
      </c>
      <c r="D16" s="363" t="s">
        <v>444</v>
      </c>
      <c r="E16" s="362" t="s">
        <v>440</v>
      </c>
      <c r="F16" s="363" t="s">
        <v>441</v>
      </c>
      <c r="G16" s="362" t="s">
        <v>451</v>
      </c>
      <c r="H16" s="362" t="s">
        <v>491</v>
      </c>
      <c r="I16" s="362" t="s">
        <v>492</v>
      </c>
      <c r="J16" s="362" t="s">
        <v>493</v>
      </c>
      <c r="K16" s="362" t="s">
        <v>494</v>
      </c>
      <c r="L16" s="364">
        <v>27.36</v>
      </c>
      <c r="M16" s="364">
        <v>4</v>
      </c>
      <c r="N16" s="365">
        <v>109.44</v>
      </c>
    </row>
    <row r="17" spans="1:14" ht="14.4" customHeight="1" x14ac:dyDescent="0.3">
      <c r="A17" s="360" t="s">
        <v>437</v>
      </c>
      <c r="B17" s="361" t="s">
        <v>439</v>
      </c>
      <c r="C17" s="362" t="s">
        <v>443</v>
      </c>
      <c r="D17" s="363" t="s">
        <v>444</v>
      </c>
      <c r="E17" s="362" t="s">
        <v>440</v>
      </c>
      <c r="F17" s="363" t="s">
        <v>441</v>
      </c>
      <c r="G17" s="362" t="s">
        <v>451</v>
      </c>
      <c r="H17" s="362" t="s">
        <v>495</v>
      </c>
      <c r="I17" s="362" t="s">
        <v>496</v>
      </c>
      <c r="J17" s="362" t="s">
        <v>497</v>
      </c>
      <c r="K17" s="362" t="s">
        <v>498</v>
      </c>
      <c r="L17" s="364">
        <v>64.709998828584602</v>
      </c>
      <c r="M17" s="364">
        <v>1</v>
      </c>
      <c r="N17" s="365">
        <v>64.709998828584602</v>
      </c>
    </row>
    <row r="18" spans="1:14" ht="14.4" customHeight="1" x14ac:dyDescent="0.3">
      <c r="A18" s="360" t="s">
        <v>437</v>
      </c>
      <c r="B18" s="361" t="s">
        <v>439</v>
      </c>
      <c r="C18" s="362" t="s">
        <v>443</v>
      </c>
      <c r="D18" s="363" t="s">
        <v>444</v>
      </c>
      <c r="E18" s="362" t="s">
        <v>440</v>
      </c>
      <c r="F18" s="363" t="s">
        <v>441</v>
      </c>
      <c r="G18" s="362" t="s">
        <v>451</v>
      </c>
      <c r="H18" s="362" t="s">
        <v>499</v>
      </c>
      <c r="I18" s="362" t="s">
        <v>500</v>
      </c>
      <c r="J18" s="362" t="s">
        <v>501</v>
      </c>
      <c r="K18" s="362" t="s">
        <v>502</v>
      </c>
      <c r="L18" s="364">
        <v>147.17699999999999</v>
      </c>
      <c r="M18" s="364">
        <v>1</v>
      </c>
      <c r="N18" s="365">
        <v>147.17699999999999</v>
      </c>
    </row>
    <row r="19" spans="1:14" ht="14.4" customHeight="1" x14ac:dyDescent="0.3">
      <c r="A19" s="360" t="s">
        <v>437</v>
      </c>
      <c r="B19" s="361" t="s">
        <v>439</v>
      </c>
      <c r="C19" s="362" t="s">
        <v>443</v>
      </c>
      <c r="D19" s="363" t="s">
        <v>444</v>
      </c>
      <c r="E19" s="362" t="s">
        <v>440</v>
      </c>
      <c r="F19" s="363" t="s">
        <v>441</v>
      </c>
      <c r="G19" s="362" t="s">
        <v>451</v>
      </c>
      <c r="H19" s="362" t="s">
        <v>503</v>
      </c>
      <c r="I19" s="362" t="s">
        <v>504</v>
      </c>
      <c r="J19" s="362" t="s">
        <v>505</v>
      </c>
      <c r="K19" s="362" t="s">
        <v>506</v>
      </c>
      <c r="L19" s="364">
        <v>327.06</v>
      </c>
      <c r="M19" s="364">
        <v>66</v>
      </c>
      <c r="N19" s="365">
        <v>21585.96</v>
      </c>
    </row>
    <row r="20" spans="1:14" ht="14.4" customHeight="1" x14ac:dyDescent="0.3">
      <c r="A20" s="360" t="s">
        <v>437</v>
      </c>
      <c r="B20" s="361" t="s">
        <v>439</v>
      </c>
      <c r="C20" s="362" t="s">
        <v>443</v>
      </c>
      <c r="D20" s="363" t="s">
        <v>444</v>
      </c>
      <c r="E20" s="362" t="s">
        <v>440</v>
      </c>
      <c r="F20" s="363" t="s">
        <v>441</v>
      </c>
      <c r="G20" s="362" t="s">
        <v>451</v>
      </c>
      <c r="H20" s="362" t="s">
        <v>507</v>
      </c>
      <c r="I20" s="362" t="s">
        <v>508</v>
      </c>
      <c r="J20" s="362" t="s">
        <v>505</v>
      </c>
      <c r="K20" s="362" t="s">
        <v>509</v>
      </c>
      <c r="L20" s="364">
        <v>246.09739130434781</v>
      </c>
      <c r="M20" s="364">
        <v>46</v>
      </c>
      <c r="N20" s="365">
        <v>11320.48</v>
      </c>
    </row>
    <row r="21" spans="1:14" ht="14.4" customHeight="1" x14ac:dyDescent="0.3">
      <c r="A21" s="360" t="s">
        <v>437</v>
      </c>
      <c r="B21" s="361" t="s">
        <v>439</v>
      </c>
      <c r="C21" s="362" t="s">
        <v>443</v>
      </c>
      <c r="D21" s="363" t="s">
        <v>444</v>
      </c>
      <c r="E21" s="362" t="s">
        <v>440</v>
      </c>
      <c r="F21" s="363" t="s">
        <v>441</v>
      </c>
      <c r="G21" s="362" t="s">
        <v>451</v>
      </c>
      <c r="H21" s="362" t="s">
        <v>510</v>
      </c>
      <c r="I21" s="362" t="s">
        <v>511</v>
      </c>
      <c r="J21" s="362" t="s">
        <v>512</v>
      </c>
      <c r="K21" s="362"/>
      <c r="L21" s="364">
        <v>508.96680738497201</v>
      </c>
      <c r="M21" s="364">
        <v>2</v>
      </c>
      <c r="N21" s="365">
        <v>1017.933614769944</v>
      </c>
    </row>
    <row r="22" spans="1:14" ht="14.4" customHeight="1" x14ac:dyDescent="0.3">
      <c r="A22" s="360" t="s">
        <v>437</v>
      </c>
      <c r="B22" s="361" t="s">
        <v>439</v>
      </c>
      <c r="C22" s="362" t="s">
        <v>443</v>
      </c>
      <c r="D22" s="363" t="s">
        <v>444</v>
      </c>
      <c r="E22" s="362" t="s">
        <v>440</v>
      </c>
      <c r="F22" s="363" t="s">
        <v>441</v>
      </c>
      <c r="G22" s="362" t="s">
        <v>451</v>
      </c>
      <c r="H22" s="362" t="s">
        <v>513</v>
      </c>
      <c r="I22" s="362" t="s">
        <v>514</v>
      </c>
      <c r="J22" s="362" t="s">
        <v>515</v>
      </c>
      <c r="K22" s="362" t="s">
        <v>516</v>
      </c>
      <c r="L22" s="364">
        <v>79.129993455203063</v>
      </c>
      <c r="M22" s="364">
        <v>3</v>
      </c>
      <c r="N22" s="365">
        <v>237.3899803656092</v>
      </c>
    </row>
    <row r="23" spans="1:14" ht="14.4" customHeight="1" x14ac:dyDescent="0.3">
      <c r="A23" s="360" t="s">
        <v>437</v>
      </c>
      <c r="B23" s="361" t="s">
        <v>439</v>
      </c>
      <c r="C23" s="362" t="s">
        <v>443</v>
      </c>
      <c r="D23" s="363" t="s">
        <v>444</v>
      </c>
      <c r="E23" s="362" t="s">
        <v>440</v>
      </c>
      <c r="F23" s="363" t="s">
        <v>441</v>
      </c>
      <c r="G23" s="362" t="s">
        <v>451</v>
      </c>
      <c r="H23" s="362" t="s">
        <v>517</v>
      </c>
      <c r="I23" s="362" t="s">
        <v>518</v>
      </c>
      <c r="J23" s="362" t="s">
        <v>515</v>
      </c>
      <c r="K23" s="362" t="s">
        <v>519</v>
      </c>
      <c r="L23" s="364">
        <v>145.27000000000001</v>
      </c>
      <c r="M23" s="364">
        <v>2</v>
      </c>
      <c r="N23" s="365">
        <v>290.54000000000002</v>
      </c>
    </row>
    <row r="24" spans="1:14" ht="14.4" customHeight="1" x14ac:dyDescent="0.3">
      <c r="A24" s="360" t="s">
        <v>437</v>
      </c>
      <c r="B24" s="361" t="s">
        <v>439</v>
      </c>
      <c r="C24" s="362" t="s">
        <v>443</v>
      </c>
      <c r="D24" s="363" t="s">
        <v>444</v>
      </c>
      <c r="E24" s="362" t="s">
        <v>440</v>
      </c>
      <c r="F24" s="363" t="s">
        <v>441</v>
      </c>
      <c r="G24" s="362" t="s">
        <v>451</v>
      </c>
      <c r="H24" s="362" t="s">
        <v>520</v>
      </c>
      <c r="I24" s="362" t="s">
        <v>511</v>
      </c>
      <c r="J24" s="362" t="s">
        <v>521</v>
      </c>
      <c r="K24" s="362"/>
      <c r="L24" s="364">
        <v>93.169384189901194</v>
      </c>
      <c r="M24" s="364">
        <v>1</v>
      </c>
      <c r="N24" s="365">
        <v>93.169384189901194</v>
      </c>
    </row>
    <row r="25" spans="1:14" ht="14.4" customHeight="1" x14ac:dyDescent="0.3">
      <c r="A25" s="360" t="s">
        <v>437</v>
      </c>
      <c r="B25" s="361" t="s">
        <v>439</v>
      </c>
      <c r="C25" s="362" t="s">
        <v>443</v>
      </c>
      <c r="D25" s="363" t="s">
        <v>444</v>
      </c>
      <c r="E25" s="362" t="s">
        <v>440</v>
      </c>
      <c r="F25" s="363" t="s">
        <v>441</v>
      </c>
      <c r="G25" s="362" t="s">
        <v>451</v>
      </c>
      <c r="H25" s="362" t="s">
        <v>522</v>
      </c>
      <c r="I25" s="362" t="s">
        <v>523</v>
      </c>
      <c r="J25" s="362" t="s">
        <v>505</v>
      </c>
      <c r="K25" s="362" t="s">
        <v>524</v>
      </c>
      <c r="L25" s="364">
        <v>208.62</v>
      </c>
      <c r="M25" s="364">
        <v>2</v>
      </c>
      <c r="N25" s="365">
        <v>417.24</v>
      </c>
    </row>
    <row r="26" spans="1:14" ht="14.4" customHeight="1" x14ac:dyDescent="0.3">
      <c r="A26" s="360" t="s">
        <v>437</v>
      </c>
      <c r="B26" s="361" t="s">
        <v>439</v>
      </c>
      <c r="C26" s="362" t="s">
        <v>443</v>
      </c>
      <c r="D26" s="363" t="s">
        <v>444</v>
      </c>
      <c r="E26" s="362" t="s">
        <v>440</v>
      </c>
      <c r="F26" s="363" t="s">
        <v>441</v>
      </c>
      <c r="G26" s="362" t="s">
        <v>451</v>
      </c>
      <c r="H26" s="362" t="s">
        <v>525</v>
      </c>
      <c r="I26" s="362" t="s">
        <v>511</v>
      </c>
      <c r="J26" s="362" t="s">
        <v>526</v>
      </c>
      <c r="K26" s="362"/>
      <c r="L26" s="364">
        <v>81.457056319991054</v>
      </c>
      <c r="M26" s="364">
        <v>2</v>
      </c>
      <c r="N26" s="365">
        <v>162.91411263998211</v>
      </c>
    </row>
    <row r="27" spans="1:14" ht="14.4" customHeight="1" x14ac:dyDescent="0.3">
      <c r="A27" s="360" t="s">
        <v>437</v>
      </c>
      <c r="B27" s="361" t="s">
        <v>439</v>
      </c>
      <c r="C27" s="362" t="s">
        <v>443</v>
      </c>
      <c r="D27" s="363" t="s">
        <v>444</v>
      </c>
      <c r="E27" s="362" t="s">
        <v>440</v>
      </c>
      <c r="F27" s="363" t="s">
        <v>441</v>
      </c>
      <c r="G27" s="362" t="s">
        <v>451</v>
      </c>
      <c r="H27" s="362" t="s">
        <v>527</v>
      </c>
      <c r="I27" s="362" t="s">
        <v>528</v>
      </c>
      <c r="J27" s="362" t="s">
        <v>529</v>
      </c>
      <c r="K27" s="362"/>
      <c r="L27" s="364">
        <v>92.936999999999998</v>
      </c>
      <c r="M27" s="364">
        <v>40</v>
      </c>
      <c r="N27" s="365">
        <v>3717.48</v>
      </c>
    </row>
    <row r="28" spans="1:14" ht="14.4" customHeight="1" x14ac:dyDescent="0.3">
      <c r="A28" s="360" t="s">
        <v>437</v>
      </c>
      <c r="B28" s="361" t="s">
        <v>439</v>
      </c>
      <c r="C28" s="362" t="s">
        <v>443</v>
      </c>
      <c r="D28" s="363" t="s">
        <v>444</v>
      </c>
      <c r="E28" s="362" t="s">
        <v>440</v>
      </c>
      <c r="F28" s="363" t="s">
        <v>441</v>
      </c>
      <c r="G28" s="362" t="s">
        <v>451</v>
      </c>
      <c r="H28" s="362" t="s">
        <v>530</v>
      </c>
      <c r="I28" s="362" t="s">
        <v>511</v>
      </c>
      <c r="J28" s="362" t="s">
        <v>531</v>
      </c>
      <c r="K28" s="362"/>
      <c r="L28" s="364">
        <v>149.45312578570852</v>
      </c>
      <c r="M28" s="364">
        <v>109</v>
      </c>
      <c r="N28" s="365">
        <v>16290.39071064223</v>
      </c>
    </row>
    <row r="29" spans="1:14" ht="14.4" customHeight="1" x14ac:dyDescent="0.3">
      <c r="A29" s="360" t="s">
        <v>437</v>
      </c>
      <c r="B29" s="361" t="s">
        <v>439</v>
      </c>
      <c r="C29" s="362" t="s">
        <v>443</v>
      </c>
      <c r="D29" s="363" t="s">
        <v>444</v>
      </c>
      <c r="E29" s="362" t="s">
        <v>440</v>
      </c>
      <c r="F29" s="363" t="s">
        <v>441</v>
      </c>
      <c r="G29" s="362" t="s">
        <v>451</v>
      </c>
      <c r="H29" s="362" t="s">
        <v>532</v>
      </c>
      <c r="I29" s="362" t="s">
        <v>511</v>
      </c>
      <c r="J29" s="362" t="s">
        <v>533</v>
      </c>
      <c r="K29" s="362"/>
      <c r="L29" s="364">
        <v>542.43583126456463</v>
      </c>
      <c r="M29" s="364">
        <v>116</v>
      </c>
      <c r="N29" s="365">
        <v>62922.556426689494</v>
      </c>
    </row>
    <row r="30" spans="1:14" ht="14.4" customHeight="1" x14ac:dyDescent="0.3">
      <c r="A30" s="360" t="s">
        <v>437</v>
      </c>
      <c r="B30" s="361" t="s">
        <v>439</v>
      </c>
      <c r="C30" s="362" t="s">
        <v>443</v>
      </c>
      <c r="D30" s="363" t="s">
        <v>444</v>
      </c>
      <c r="E30" s="362" t="s">
        <v>440</v>
      </c>
      <c r="F30" s="363" t="s">
        <v>441</v>
      </c>
      <c r="G30" s="362" t="s">
        <v>451</v>
      </c>
      <c r="H30" s="362" t="s">
        <v>534</v>
      </c>
      <c r="I30" s="362" t="s">
        <v>535</v>
      </c>
      <c r="J30" s="362" t="s">
        <v>536</v>
      </c>
      <c r="K30" s="362" t="s">
        <v>537</v>
      </c>
      <c r="L30" s="364">
        <v>29.07</v>
      </c>
      <c r="M30" s="364">
        <v>1</v>
      </c>
      <c r="N30" s="365">
        <v>29.07</v>
      </c>
    </row>
    <row r="31" spans="1:14" ht="14.4" customHeight="1" x14ac:dyDescent="0.3">
      <c r="A31" s="360" t="s">
        <v>437</v>
      </c>
      <c r="B31" s="361" t="s">
        <v>439</v>
      </c>
      <c r="C31" s="362" t="s">
        <v>443</v>
      </c>
      <c r="D31" s="363" t="s">
        <v>444</v>
      </c>
      <c r="E31" s="362" t="s">
        <v>440</v>
      </c>
      <c r="F31" s="363" t="s">
        <v>441</v>
      </c>
      <c r="G31" s="362" t="s">
        <v>451</v>
      </c>
      <c r="H31" s="362" t="s">
        <v>538</v>
      </c>
      <c r="I31" s="362" t="s">
        <v>511</v>
      </c>
      <c r="J31" s="362" t="s">
        <v>539</v>
      </c>
      <c r="K31" s="362" t="s">
        <v>540</v>
      </c>
      <c r="L31" s="364">
        <v>211.23719511479263</v>
      </c>
      <c r="M31" s="364">
        <v>25</v>
      </c>
      <c r="N31" s="365">
        <v>5280.9298778698158</v>
      </c>
    </row>
    <row r="32" spans="1:14" ht="14.4" customHeight="1" x14ac:dyDescent="0.3">
      <c r="A32" s="360" t="s">
        <v>437</v>
      </c>
      <c r="B32" s="361" t="s">
        <v>439</v>
      </c>
      <c r="C32" s="362" t="s">
        <v>443</v>
      </c>
      <c r="D32" s="363" t="s">
        <v>444</v>
      </c>
      <c r="E32" s="362" t="s">
        <v>440</v>
      </c>
      <c r="F32" s="363" t="s">
        <v>441</v>
      </c>
      <c r="G32" s="362" t="s">
        <v>451</v>
      </c>
      <c r="H32" s="362" t="s">
        <v>541</v>
      </c>
      <c r="I32" s="362" t="s">
        <v>542</v>
      </c>
      <c r="J32" s="362" t="s">
        <v>543</v>
      </c>
      <c r="K32" s="362" t="s">
        <v>544</v>
      </c>
      <c r="L32" s="364">
        <v>57.099657633131763</v>
      </c>
      <c r="M32" s="364">
        <v>95</v>
      </c>
      <c r="N32" s="365">
        <v>5424.4674751475177</v>
      </c>
    </row>
    <row r="33" spans="1:14" ht="14.4" customHeight="1" thickBot="1" x14ac:dyDescent="0.35">
      <c r="A33" s="366" t="s">
        <v>437</v>
      </c>
      <c r="B33" s="367" t="s">
        <v>439</v>
      </c>
      <c r="C33" s="368" t="s">
        <v>443</v>
      </c>
      <c r="D33" s="369" t="s">
        <v>444</v>
      </c>
      <c r="E33" s="368" t="s">
        <v>440</v>
      </c>
      <c r="F33" s="369" t="s">
        <v>441</v>
      </c>
      <c r="G33" s="368" t="s">
        <v>451</v>
      </c>
      <c r="H33" s="368" t="s">
        <v>545</v>
      </c>
      <c r="I33" s="368" t="s">
        <v>511</v>
      </c>
      <c r="J33" s="368" t="s">
        <v>546</v>
      </c>
      <c r="K33" s="368" t="s">
        <v>547</v>
      </c>
      <c r="L33" s="370">
        <v>213.02824635433248</v>
      </c>
      <c r="M33" s="370">
        <v>25</v>
      </c>
      <c r="N33" s="371">
        <v>5325.7061588583119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271" t="s">
        <v>549</v>
      </c>
      <c r="B1" s="271"/>
      <c r="C1" s="271"/>
      <c r="D1" s="271"/>
      <c r="E1" s="271"/>
      <c r="F1" s="271"/>
    </row>
    <row r="2" spans="1:6" ht="14.4" customHeight="1" thickBot="1" x14ac:dyDescent="0.35">
      <c r="A2" s="313" t="s">
        <v>192</v>
      </c>
      <c r="B2" s="89"/>
      <c r="C2" s="90"/>
      <c r="D2" s="91"/>
      <c r="E2" s="90"/>
      <c r="F2" s="91"/>
    </row>
    <row r="3" spans="1:6" ht="14.4" customHeight="1" thickBot="1" x14ac:dyDescent="0.35">
      <c r="A3" s="159"/>
      <c r="B3" s="272" t="s">
        <v>155</v>
      </c>
      <c r="C3" s="273"/>
      <c r="D3" s="274" t="s">
        <v>154</v>
      </c>
      <c r="E3" s="273"/>
      <c r="F3" s="116" t="s">
        <v>6</v>
      </c>
    </row>
    <row r="4" spans="1:6" ht="14.4" customHeight="1" thickBot="1" x14ac:dyDescent="0.35">
      <c r="A4" s="372" t="s">
        <v>175</v>
      </c>
      <c r="B4" s="373" t="s">
        <v>17</v>
      </c>
      <c r="C4" s="374" t="s">
        <v>5</v>
      </c>
      <c r="D4" s="373" t="s">
        <v>17</v>
      </c>
      <c r="E4" s="374" t="s">
        <v>5</v>
      </c>
      <c r="F4" s="375" t="s">
        <v>17</v>
      </c>
    </row>
    <row r="5" spans="1:6" ht="14.4" customHeight="1" thickBot="1" x14ac:dyDescent="0.35">
      <c r="A5" s="387" t="s">
        <v>548</v>
      </c>
      <c r="B5" s="352">
        <v>362.66942850688497</v>
      </c>
      <c r="C5" s="376">
        <v>1</v>
      </c>
      <c r="D5" s="352"/>
      <c r="E5" s="376">
        <v>0</v>
      </c>
      <c r="F5" s="353">
        <v>362.66942850688497</v>
      </c>
    </row>
    <row r="6" spans="1:6" ht="14.4" customHeight="1" thickBot="1" x14ac:dyDescent="0.35">
      <c r="A6" s="383" t="s">
        <v>6</v>
      </c>
      <c r="B6" s="384">
        <v>362.66942850688497</v>
      </c>
      <c r="C6" s="385">
        <v>1</v>
      </c>
      <c r="D6" s="384"/>
      <c r="E6" s="385">
        <v>0</v>
      </c>
      <c r="F6" s="386">
        <v>362.66942850688497</v>
      </c>
    </row>
    <row r="7" spans="1:6" ht="14.4" customHeight="1" thickBot="1" x14ac:dyDescent="0.35"/>
    <row r="8" spans="1:6" ht="14.4" customHeight="1" thickBot="1" x14ac:dyDescent="0.35">
      <c r="A8" s="387" t="s">
        <v>550</v>
      </c>
      <c r="B8" s="352">
        <v>362.66942850688497</v>
      </c>
      <c r="C8" s="376">
        <v>1</v>
      </c>
      <c r="D8" s="352"/>
      <c r="E8" s="376">
        <v>0</v>
      </c>
      <c r="F8" s="353">
        <v>362.66942850688497</v>
      </c>
    </row>
    <row r="9" spans="1:6" ht="14.4" customHeight="1" thickBot="1" x14ac:dyDescent="0.35">
      <c r="A9" s="383" t="s">
        <v>6</v>
      </c>
      <c r="B9" s="384">
        <v>362.66942850688497</v>
      </c>
      <c r="C9" s="385">
        <v>1</v>
      </c>
      <c r="D9" s="384"/>
      <c r="E9" s="385">
        <v>0</v>
      </c>
      <c r="F9" s="386">
        <v>362.66942850688497</v>
      </c>
    </row>
  </sheetData>
  <mergeCells count="3">
    <mergeCell ref="A1:F1"/>
    <mergeCell ref="B3:C3"/>
    <mergeCell ref="D3:E3"/>
  </mergeCells>
  <conditionalFormatting sqref="C5:C1048576">
    <cfRule type="cellIs" dxfId="3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2013-11-19T08:26:01Z</dcterms:modified>
</cp:coreProperties>
</file>