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M22" i="419"/>
  <c r="Y22" i="419"/>
  <c r="C22" i="419"/>
  <c r="E22" i="419"/>
  <c r="H22" i="419"/>
  <c r="L22" i="419"/>
  <c r="P22" i="419"/>
  <c r="T22" i="419"/>
  <c r="X22" i="419"/>
  <c r="AB22" i="419"/>
  <c r="AF22" i="419"/>
  <c r="I22" i="419"/>
  <c r="U22" i="419"/>
  <c r="F22" i="419"/>
  <c r="J22" i="419"/>
  <c r="N22" i="419"/>
  <c r="R22" i="419"/>
  <c r="V22" i="419"/>
  <c r="Z22" i="419"/>
  <c r="AD22" i="419"/>
  <c r="AG22" i="419"/>
  <c r="Q22" i="419"/>
  <c r="AC22" i="419"/>
  <c r="D22" i="419"/>
  <c r="G22" i="419"/>
  <c r="K22" i="419"/>
  <c r="O22" i="419"/>
  <c r="S22" i="419"/>
  <c r="W22" i="419"/>
  <c r="AA22" i="419"/>
  <c r="AE22" i="419"/>
  <c r="AH22" i="419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9" i="383" l="1"/>
  <c r="A11" i="383"/>
  <c r="C15" i="414"/>
  <c r="D15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D4" i="414"/>
  <c r="C18" i="414"/>
  <c r="D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D21" i="414"/>
  <c r="C21" i="414"/>
  <c r="H3" i="390" l="1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<sst xmlns="http://schemas.openxmlformats.org/spreadsheetml/2006/main" count="8741" uniqueCount="1768">
  <si>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</si>
  <si>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</si>
  <si>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</si>
  <si>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</si>
  <si>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</si>
  <si>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</si>
  <si>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</si>
  <si>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</si>
  <si>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</si>
  <si>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</si>
  <si>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</si>
  <si>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</si>
  <si>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</si>
  <si>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</si>
  <si>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</si>
  <si>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</si>
  <si>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</si>
  <si>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</si>
  <si>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</si>
  <si>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</si>
  <si>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</si>
  <si>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</si>
  <si>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</si>
  <si>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</si>
  <si>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</si>
  <si>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</si>
  <si>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</si>
  <si>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</si>
  <si>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</si>
  <si>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</si>
  <si>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</si>
  <si>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</si>
  <si>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</si>
  <si>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</si>
  <si>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</si>
  <si>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</si>
  <si>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</si>
  <si>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</si>
  <si>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</si>
  <si>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</si>
  <si>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</si>
  <si>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</si>
  <si>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</si>
  <si>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</si>
  <si>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</si>
  <si>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</si>
  <si>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</si>
  <si>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</si>
  <si>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</si>
  <si>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</si>
  <si>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</si>
  <si>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</si>
  <si>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</si>
  <si>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</si>
  <si>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</si>
  <si>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</si>
  <si>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</si>
  <si>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</si>
  <si>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</si>
  <si>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</si>
  <si>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</si>
  <si>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</si>
  <si>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</si>
  <si>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</si>
  <si>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</si>
  <si>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</si>
  <si>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</si>
  <si>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</si>
  <si>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</si>
  <si>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</si>
  <si>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</si>
  <si>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</si>
  <si>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</si>
  <si>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</si>
  <si>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</si>
  <si>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</si>
  <si>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</si>
  <si>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</si>
  <si>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</si>
  <si>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</si>
  <si>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</si>
  <si>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</si>
  <si>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</si>
  <si>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</si>
  <si>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</si>
  <si>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</si>
  <si>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</si>
  <si>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</si>
  <si>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</si>
  <si>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</si>
  <si>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</si>
  <si>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</si>
  <si>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</si>
  <si>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</si>
  <si>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</si>
  <si>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</si>
  <si>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</si>
  <si>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</si>
  <si>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</si>
  <si>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</si>
  <si>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</si>
  <si>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</si>
  <si>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</si>
  <si>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</si>
  <si>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</si>
  <si>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</si>
  <si>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</si>
  <si>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</si>
  <si>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</si>
  <si>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</si>
  <si>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</si>
  <si>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</si>
  <si>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</si>
  <si>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</si>
  <si>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</si>
  <si>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</si>
  <si>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</si>
  <si>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</si>
  <si>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</si>
  <si>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</si>
  <si>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</si>
  <si>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</si>
  <si>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</si>
  <si>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</si>
  <si>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</si>
  <si>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</si>
  <si>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</si>
  <si>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</si>
  <si>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</si>
  <si>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</si>
  <si>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</si>
  <si>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</si>
  <si>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</si>
  <si>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</si>
  <si>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</si>
  <si>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</si>
  <si>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</si>
  <si>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</si>
  <si>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</si>
  <si>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</si>
  <si>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</si>
  <si>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</si>
  <si>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</si>
  <si>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</si>
  <si>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</si>
  <si>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</si>
  <si>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</si>
  <si>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</si>
  <si>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</si>
  <si>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</si>
  <si>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</si>
  <si>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</si>
  <si>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</si>
  <si>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</si>
  <si>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</si>
  <si>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</si>
  <si>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</si>
  <si>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</si>
  <si>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</si>
  <si>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</si>
  <si>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</si>
  <si>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</si>
  <si>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</si>
  <si>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</si>
  <si>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</si>
  <si>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</si>
  <si>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</si>
  <si>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</si>
  <si>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</si>
  <si>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</si>
  <si>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</si>
  <si>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</si>
  <si>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</si>
  <si>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</si>
  <si>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</si>
  <si>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</si>
  <si>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</si>
  <si>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</si>
  <si>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</si>
  <si>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</si>
  <si>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</si>
  <si>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</si>
  <si>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</si>
  <si>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</si>
  <si>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</si>
  <si>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</si>
  <si>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</si>
  <si>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</si>
  <si>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</si>
  <si>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</si>
  <si>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</si>
  <si>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</si>
  <si>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</si>
  <si>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</si>
  <si>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</si>
  <si>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</si>
  <si>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</si>
  <si>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</si>
  <si>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</si>
  <si>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</si>
  <si>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</si>
  <si>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</si>
  <si>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</si>
  <si>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</si>
  <si>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</si>
  <si>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</si>
  <si>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</si>
  <si>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</si>
  <si>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</si>
  <si>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</si>
  <si>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</si>
  <si>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</si>
  <si>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</si>
  <si>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</si>
  <si>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</si>
  <si>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</si>
  <si>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</si>
  <si>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</si>
  <si>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</si>
  <si>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</si>
  <si>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</si>
  <si>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</si>
  <si>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</si>
  <si>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</si>
  <si>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</si>
  <si>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</si>
  <si>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</si>
  <si>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</si>
  <si>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</si>
  <si>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</si>
  <si>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</si>
  <si>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</si>
  <si>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</si>
  <si>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</si>
  <si>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</si>
  <si>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</si>
  <si>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</si>
  <si>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</si>
  <si>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</si>
  <si>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</si>
  <si>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</si>
  <si>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</si>
  <si>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</si>
  <si>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</si>
  <si>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</si>
  <si>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</si>
  <si>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</si>
  <si>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</si>
  <si>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</si>
  <si>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</si>
  <si>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</si>
  <si>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</si>
  <si>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</si>
  <si>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</si>
  <si>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</si>
  <si>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</si>
  <si>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</si>
  <si>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</si>
  <si>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</si>
  <si>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</si>
  <si>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</si>
  <si>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</si>
  <si>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</si>
  <si>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</si>
  <si>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</si>
  <si>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</si>
  <si>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</si>
  <si>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</si>
  <si>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</si>
  <si>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</si>
  <si>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</si>
  <si>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</si>
  <si>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</si>
  <si>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</si>
  <si>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</si>
  <si>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</si>
  <si>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</si>
  <si>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</si>
  <si>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</si>
  <si>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</si>
  <si>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</si>
  <si>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</si>
  <si>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</si>
  <si>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</si>
  <si>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</si>
  <si>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</si>
  <si>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</si>
  <si>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</si>
  <si>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</si>
  <si>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</si>
  <si>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</si>
  <si>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</si>
  <si>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</si>
  <si>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</si>
  <si>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</si>
  <si>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</si>
  <si>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</si>
  <si>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</si>
  <si>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</si>
  <si>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</si>
  <si>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</si>
  <si>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</si>
  <si>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</si>
  <si>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</si>
  <si>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</si>
  <si>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</si>
  <si>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</si>
  <si>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</si>
  <si>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</si>
  <si>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</si>
  <si>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</si>
  <si>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</si>
  <si>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</si>
  <si>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</si>
  <si>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</si>
  <si>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</si>
  <si>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</si>
  <si>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</si>
  <si>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</si>
  <si>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</si>
  <si>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</si>
  <si>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</si>
  <si>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</si>
  <si>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</si>
  <si>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</si>
  <si>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</si>
  <si>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</si>
  <si>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</si>
  <si>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</si>
  <si>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</si>
  <si>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</si>
  <si>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</si>
  <si>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</si>
  <si>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</si>
  <si>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</si>
  <si>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</si>
  <si>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</si>
  <si>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</si>
  <si>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</si>
  <si>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</si>
  <si>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</si>
  <si>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</si>
  <si>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</si>
  <si>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</si>
  <si>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</si>
  <si>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</si>
  <si>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</si>
  <si>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</si>
  <si>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</si>
  <si>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</si>
  <si>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</si>
  <si>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</si>
  <si>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</si>
  <si>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</si>
  <si>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</si>
  <si>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</si>
  <si>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</si>
  <si>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</si>
  <si>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</si>
  <si>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</si>
  <si>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</si>
  <si>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</si>
  <si>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</si>
  <si>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</si>
  <si>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</si>
  <si>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</si>
  <si>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</si>
  <si>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</si>
  <si>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</si>
  <si>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</si>
  <si>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</si>
  <si>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</si>
  <si>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</si>
  <si>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</si>
  <si>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</si>
  <si>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</si>
  <si>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</si>
  <si>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</si>
  <si>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</si>
  <si>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</si>
  <si>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</si>
  <si>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</si>
  <si>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</si>
  <si>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</si>
  <si>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</si>
  <si>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</si>
  <si>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</si>
  <si>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</si>
  <si>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</si>
  <si>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</si>
  <si>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</si>
  <si>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</si>
  <si>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</si>
  <si>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</si>
  <si>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</si>
  <si>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</si>
  <si>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</si>
  <si>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</si>
  <si>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</si>
  <si>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</si>
  <si>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</si>
  <si>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</si>
  <si>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</si>
  <si>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</si>
  <si>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</si>
  <si>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</si>
  <si>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</si>
  <si>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</si>
  <si>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</si>
  <si>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</si>
  <si>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</si>
  <si>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</si>
  <si>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</si>
  <si>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</si>
  <si>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</si>
  <si>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</si>
  <si>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</si>
  <si>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</si>
  <si>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</si>
  <si>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</si>
  <si>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</si>
  <si>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</si>
  <si>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</si>
  <si>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</si>
  <si>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</si>
  <si>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</si>
  <si>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</si>
  <si>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</si>
  <si>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</si>
  <si>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</si>
  <si>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</si>
  <si>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</si>
  <si>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</si>
  <si>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</si>
  <si>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</si>
  <si>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</si>
  <si>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</si>
  <si>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</si>
  <si>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</si>
  <si>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</si>
  <si>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</si>
  <si>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</si>
  <si>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</si>
  <si>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</si>
  <si>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</si>
  <si>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</si>
  <si>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</si>
  <si>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</si>
  <si>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</si>
  <si>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</si>
  <si>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</si>
  <si>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</si>
  <si>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</si>
  <si>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</si>
  <si>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</si>
  <si>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</si>
  <si>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</si>
  <si>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</si>
  <si>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</si>
  <si>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</si>
  <si>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</si>
  <si>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</si>
  <si>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</si>
  <si>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</si>
  <si>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</si>
  <si>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</si>
  <si>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</si>
  <si>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</si>
  <si>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</si>
  <si>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</si>
  <si>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</si>
  <si>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</si>
  <si>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</si>
  <si>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</si>
  <si>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</si>
  <si>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</si>
  <si>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</si>
  <si>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</si>
  <si>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</si>
  <si>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</si>
  <si>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</si>
  <si>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</si>
  <si>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</si>
  <si>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</si>
  <si>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</si>
  <si>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</si>
  <si>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</si>
  <si>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</si>
  <si>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</si>
  <si>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</si>
  <si>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</si>
  <si>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</si>
  <si>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</si>
  <si>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</si>
  <si>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</si>
  <si>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</si>
  <si>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</si>
  <si>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</si>
  <si>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</si>
  <si>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</si>
  <si>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</si>
  <si>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</si>
  <si>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</si>
  <si>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</si>
  <si>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</si>
  <si>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</si>
  <si>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</si>
  <si>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</si>
  <si>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</si>
  <si>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</si>
  <si>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</si>
  <si>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</si>
  <si>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</si>
  <si>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</si>
  <si>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</si>
  <si>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</si>
  <si>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</si>
  <si>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</si>
  <si>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</si>
  <si>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</si>
  <si>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</si>
  <si>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</si>
  <si>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</si>
  <si>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</si>
  <si>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</si>
  <si>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</si>
  <si>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</si>
  <si>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</si>
  <si>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</si>
  <si>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</si>
  <si>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</si>
  <si>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</si>
  <si>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</si>
  <si>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</si>
  <si>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</si>
  <si>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</si>
  <si>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</si>
  <si>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</si>
  <si>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</si>
  <si>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</si>
  <si>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</si>
  <si>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</si>
  <si>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</si>
  <si>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</si>
  <si>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</si>
  <si>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</si>
  <si>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</si>
  <si>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</si>
  <si>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</si>
  <si>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</si>
  <si>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</si>
  <si>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</si>
  <si>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</si>
  <si>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</si>
  <si>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</si>
  <si>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</si>
  <si>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</si>
  <si>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</si>
  <si>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</si>
  <si>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</si>
  <si>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</si>
  <si>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</si>
  <si>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</si>
  <si>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</si>
  <si>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</si>
  <si>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</si>
  <si>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</si>
  <si>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</si>
  <si>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</si>
  <si>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</si>
  <si>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</si>
  <si>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</si>
  <si>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</si>
  <si>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</si>
  <si>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</si>
  <si>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</si>
  <si>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</si>
  <si>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</si>
  <si>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</si>
  <si>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</si>
  <si>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</si>
  <si>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</si>
  <si>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</si>
  <si>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930589</t>
  </si>
  <si>
    <t>KL ETHANOLUM BENZ.DENAT. 900 ml / 720g/</t>
  </si>
  <si>
    <t>UN 1170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</si>
  <si>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</si>
  <si>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</si>
  <si>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</si>
  <si>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</si>
  <si>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</si>
  <si>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</si>
  <si>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</si>
  <si>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</si>
  <si>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</si>
  <si>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</si>
  <si>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930759</t>
  </si>
  <si>
    <t>MS BENZINUM  900 ml  FA , KU</t>
  </si>
  <si>
    <t>DPH 21%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</si>
  <si>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</si>
  <si>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</si>
  <si>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</si>
  <si>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</si>
  <si>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</si>
  <si>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</si>
  <si>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</si>
  <si>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</si>
  <si>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</si>
  <si>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</si>
  <si>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158236</t>
  </si>
  <si>
    <t>58236</t>
  </si>
  <si>
    <t>AJATIN PROFARMA TINKTURA</t>
  </si>
  <si>
    <t>TCT 1X50ML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</si>
  <si>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</si>
  <si>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</si>
  <si>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</si>
  <si>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</si>
  <si>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</si>
  <si>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</si>
  <si>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</si>
  <si>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176954</t>
  </si>
  <si>
    <t>ALGIFEN NEO</t>
  </si>
  <si>
    <t>POR GTT SOL 1X50ML</t>
  </si>
  <si>
    <t>200863</t>
  </si>
  <si>
    <t>OPH GTT SOL 1X10ML PLAST</t>
  </si>
  <si>
    <t>107291</t>
  </si>
  <si>
    <t>0.9% SODIUM CHLORIDE IN WATER FOR INJECTION 'FRESE</t>
  </si>
  <si>
    <t>INF SOL 1X500ML-PE</t>
  </si>
  <si>
    <t>202924</t>
  </si>
  <si>
    <t>ENDIARON</t>
  </si>
  <si>
    <t>POR TBL FLM 10X250MG</t>
  </si>
  <si>
    <t>987606</t>
  </si>
  <si>
    <t>Carbofit (Čárkll)</t>
  </si>
  <si>
    <t xml:space="preserve"> tob.20</t>
  </si>
  <si>
    <t>Transfůzní oddělení</t>
  </si>
  <si>
    <t>Transfuzní oddělení, výroba</t>
  </si>
  <si>
    <t>Lékárna - léčiva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</si>
  <si>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</si>
  <si>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</si>
  <si>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</si>
  <si>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</si>
  <si>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</si>
  <si>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</si>
  <si>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</si>
  <si>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</si>
  <si>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</si>
  <si>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</si>
  <si>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</si>
  <si>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</si>
  <si>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Matějková Monika</t>
  </si>
  <si>
    <t>Stejskalová Monika</t>
  </si>
  <si>
    <t>Galuszková Dana</t>
  </si>
  <si>
    <t>Alopurinol</t>
  </si>
  <si>
    <t>1710</t>
  </si>
  <si>
    <t>MILURIT 300</t>
  </si>
  <si>
    <t>POR TBL NOB 30X300MG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</si>
  <si>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</si>
  <si>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</si>
  <si>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</si>
  <si>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</si>
  <si>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</si>
  <si>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</si>
  <si>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</si>
  <si>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</si>
  <si>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Diosmin, kombinace</t>
  </si>
  <si>
    <t>201992</t>
  </si>
  <si>
    <t>DETRALEX</t>
  </si>
  <si>
    <t>POR TBL FLM 120X500MG</t>
  </si>
  <si>
    <t>Hydrokortison a antibiotika</t>
  </si>
  <si>
    <t>61980</t>
  </si>
  <si>
    <t>PIMAFUCORT</t>
  </si>
  <si>
    <t>DRM UNG 1X15GM</t>
  </si>
  <si>
    <t>Jiná antibiotika pro lokální aplikaci</t>
  </si>
  <si>
    <t>1066</t>
  </si>
  <si>
    <t>FRAMYKOIN</t>
  </si>
  <si>
    <t>DRM UNG 1X10GM</t>
  </si>
  <si>
    <t>Klindamycin, kombinace</t>
  </si>
  <si>
    <t>169740</t>
  </si>
  <si>
    <t>DUAC GEL</t>
  </si>
  <si>
    <t>DRM GEL 15 GM</t>
  </si>
  <si>
    <t>Klotrimazol</t>
  </si>
  <si>
    <t>16895</t>
  </si>
  <si>
    <t>IMAZOL KRÉMPASTA</t>
  </si>
  <si>
    <t>DRM PST 1X30GM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</si>
  <si>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</si>
  <si>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</si>
  <si>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</si>
  <si>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</si>
  <si>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</si>
  <si>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</si>
  <si>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</si>
  <si>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</si>
  <si>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14816</t>
  </si>
  <si>
    <t>POR CPS ETD 200</t>
  </si>
  <si>
    <t>Mupirocin</t>
  </si>
  <si>
    <t>90778</t>
  </si>
  <si>
    <t>BACTROBAN</t>
  </si>
  <si>
    <t>Nitrofurantoin</t>
  </si>
  <si>
    <t>154748</t>
  </si>
  <si>
    <t>NITROFURANTOIN - RATIOPHARM 100 MG</t>
  </si>
  <si>
    <t>POR CPS PRO 50X100MG</t>
  </si>
  <si>
    <t>Nystatin, kombinace</t>
  </si>
  <si>
    <t>107744</t>
  </si>
  <si>
    <t>MACMIROR COMPLEX</t>
  </si>
  <si>
    <t>VAG UNG 1X30GM+APL</t>
  </si>
  <si>
    <t>Pantoprazol</t>
  </si>
  <si>
    <t>180698</t>
  </si>
  <si>
    <t>CONTROLOC 40 MG</t>
  </si>
  <si>
    <t>POR TBL ENT 90X40MG</t>
  </si>
  <si>
    <t>Pitofenon a analgetika</t>
  </si>
  <si>
    <t>50335</t>
  </si>
  <si>
    <t>POR GTT SOL 1X25ML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</si>
  <si>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</si>
  <si>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</si>
  <si>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</si>
  <si>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</si>
  <si>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</si>
  <si>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</si>
  <si>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</si>
  <si>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</si>
  <si>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</si>
  <si>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</si>
  <si>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</si>
  <si>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</si>
  <si>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</si>
  <si>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</si>
  <si>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</si>
  <si>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</si>
  <si>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</si>
  <si>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</si>
  <si>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</si>
  <si>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</si>
  <si>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</si>
  <si>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*4006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</si>
  <si>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</si>
  <si>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</si>
  <si>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</si>
  <si>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</si>
  <si>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</si>
  <si>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</si>
  <si>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</si>
  <si>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</si>
  <si>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</si>
  <si>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</si>
  <si>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</si>
  <si>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</si>
  <si>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Dimetinden</t>
  </si>
  <si>
    <t>15520</t>
  </si>
  <si>
    <t>FENISTIL</t>
  </si>
  <si>
    <t>POR GTT SOL 1X20ML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</si>
  <si>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</si>
  <si>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</si>
  <si>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</si>
  <si>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</si>
  <si>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</si>
  <si>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</si>
  <si>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</si>
  <si>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</si>
  <si>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</si>
  <si>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</si>
  <si>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</si>
  <si>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</si>
  <si>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</si>
  <si>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</si>
  <si>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48261</t>
  </si>
  <si>
    <t>PLV ADS 1X20GM</t>
  </si>
  <si>
    <t>Levocetirizin</t>
  </si>
  <si>
    <t>137177</t>
  </si>
  <si>
    <t>CEZERA 5 MG</t>
  </si>
  <si>
    <t>POR TBL FLM 90X5MG</t>
  </si>
  <si>
    <t>85142</t>
  </si>
  <si>
    <t>XYZAL</t>
  </si>
  <si>
    <t>Levonorgestrel a ethinylestradiol</t>
  </si>
  <si>
    <t>78246</t>
  </si>
  <si>
    <t>MINISISTON</t>
  </si>
  <si>
    <t>POR TBL OBD 3X21(=63)</t>
  </si>
  <si>
    <t>Loratadin</t>
  </si>
  <si>
    <t>14910</t>
  </si>
  <si>
    <t>FLONIDAN 10 MG TABLETY</t>
  </si>
  <si>
    <t>POR TBL NOB 90X10MG</t>
  </si>
  <si>
    <t>57580</t>
  </si>
  <si>
    <t>CLARITINE</t>
  </si>
  <si>
    <t>POR TBL NOB 60X10MG</t>
  </si>
  <si>
    <t>Norethisteron</t>
  </si>
  <si>
    <t>125226</t>
  </si>
  <si>
    <t>NORETHISTERON ZENTIVA</t>
  </si>
  <si>
    <t>POR TBL NOB 30X5MG</t>
  </si>
  <si>
    <t>Warfarin</t>
  </si>
  <si>
    <t>192342</t>
  </si>
  <si>
    <t>WARFARIN PMCS 5 MG</t>
  </si>
  <si>
    <t>POR TBL NOB 100X5MG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</si>
  <si>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</si>
  <si>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</si>
  <si>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</si>
  <si>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</si>
  <si>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</si>
  <si>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</si>
  <si>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</si>
  <si>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</si>
  <si>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</si>
  <si>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132601</t>
  </si>
  <si>
    <t>LEXAURIN 3</t>
  </si>
  <si>
    <t>POR TBL NOB 30X3MG</t>
  </si>
  <si>
    <t>132676</t>
  </si>
  <si>
    <t>LEXAURIN 1,5</t>
  </si>
  <si>
    <t>POR TBL NOB 30X1.5MG</t>
  </si>
  <si>
    <t>47725</t>
  </si>
  <si>
    <t>ZINNAT 250 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</si>
  <si>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</si>
  <si>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</si>
  <si>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</si>
  <si>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</si>
  <si>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</si>
  <si>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</si>
  <si>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</si>
  <si>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</si>
  <si>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Desogestrel a ethinylestradiol</t>
  </si>
  <si>
    <t>96549</t>
  </si>
  <si>
    <t>MARVELON</t>
  </si>
  <si>
    <t>POR TBL NOB 3X21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</si>
  <si>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</si>
  <si>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</si>
  <si>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</si>
  <si>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</si>
  <si>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</si>
  <si>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</si>
  <si>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</si>
  <si>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</si>
  <si>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</si>
  <si>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</si>
  <si>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</si>
  <si>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</si>
  <si>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Hydrokortison-butyrát</t>
  </si>
  <si>
    <t>9305</t>
  </si>
  <si>
    <t>LOCOID 0,1%</t>
  </si>
  <si>
    <t>DRM CRM 1X30GM</t>
  </si>
  <si>
    <t>Klíšťová encefalitida, inaktivovaný celý virus</t>
  </si>
  <si>
    <t>55111</t>
  </si>
  <si>
    <t>FSME-IMMUN 0,5 ML BAXTER</t>
  </si>
  <si>
    <t>INJ SUS ISP 1X0.5ML/DÁV+ INTJ</t>
  </si>
  <si>
    <t>Kodein</t>
  </si>
  <si>
    <t>88</t>
  </si>
  <si>
    <t>CODEIN SLOVAKOFARMA 15 MG</t>
  </si>
  <si>
    <t>POR TBL NOB 10X15MG</t>
  </si>
  <si>
    <t>Kombinace různých antibiotik</t>
  </si>
  <si>
    <t>1076</t>
  </si>
  <si>
    <t>OPHTHALMO-FRAMYKOIN</t>
  </si>
  <si>
    <t>OPH UNG 1X5GM</t>
  </si>
  <si>
    <t>Kyselina fusidová</t>
  </si>
  <si>
    <t>88746</t>
  </si>
  <si>
    <t>FUCIDIN</t>
  </si>
  <si>
    <t>DRM UNG 1X15GM 2%</t>
  </si>
  <si>
    <t>Kyselina tioktová</t>
  </si>
  <si>
    <t>84367</t>
  </si>
  <si>
    <t>THIOGAMMA 600 ORAL</t>
  </si>
  <si>
    <t>POR TBL FLM 60X600MG</t>
  </si>
  <si>
    <t>97186</t>
  </si>
  <si>
    <t>EUTHYROX 100 MIKROGRAMŮ</t>
  </si>
  <si>
    <t>POR TBL NOB 100X100RG</t>
  </si>
  <si>
    <t>53639</t>
  </si>
  <si>
    <t>POR TBL NOB 30X10MG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</si>
  <si>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</si>
  <si>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</si>
  <si>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</si>
  <si>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</si>
  <si>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</si>
  <si>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</si>
  <si>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</si>
  <si>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</si>
  <si>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</si>
  <si>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</si>
  <si>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</si>
  <si>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</si>
  <si>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Omeprazol</t>
  </si>
  <si>
    <t>10246</t>
  </si>
  <si>
    <t>OMEPRAZOL AL 20</t>
  </si>
  <si>
    <t>POR CPS ETD 100X20MG</t>
  </si>
  <si>
    <t>122114</t>
  </si>
  <si>
    <t>APO-OME 20</t>
  </si>
  <si>
    <t>132531</t>
  </si>
  <si>
    <t>HELICID 20</t>
  </si>
  <si>
    <t>POR CPS ETD 90X20MG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</si>
  <si>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</si>
  <si>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</si>
  <si>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</si>
  <si>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</si>
  <si>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</si>
  <si>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</si>
  <si>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</si>
  <si>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</si>
  <si>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</si>
  <si>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</si>
  <si>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</si>
  <si>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122690</t>
  </si>
  <si>
    <t>POR TBL FLM 90</t>
  </si>
  <si>
    <t>166759</t>
  </si>
  <si>
    <t>POR TBL FLM 40X50MG</t>
  </si>
  <si>
    <t>Ramipril</t>
  </si>
  <si>
    <t>56974</t>
  </si>
  <si>
    <t>TRITACE 1,25 MG</t>
  </si>
  <si>
    <t>POR TBL NOB 50X1.25MG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</si>
  <si>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</si>
  <si>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</si>
  <si>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</si>
  <si>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</si>
  <si>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</si>
  <si>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</si>
  <si>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</si>
  <si>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</si>
  <si>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</si>
  <si>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</si>
  <si>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</si>
  <si>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</si>
  <si>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</si>
  <si>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</si>
  <si>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</si>
  <si>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</si>
  <si>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</si>
  <si>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Zolpidem</t>
  </si>
  <si>
    <t>94292</t>
  </si>
  <si>
    <t>ZOLPIDEM-RATIOPHARM 10 MG</t>
  </si>
  <si>
    <t>POR TBL FLM 20X10MG</t>
  </si>
  <si>
    <t>146897</t>
  </si>
  <si>
    <t>ZOLPIDEM MYLAN</t>
  </si>
  <si>
    <t>84795</t>
  </si>
  <si>
    <t>POR TBL FLM 100X10MG</t>
  </si>
  <si>
    <t>*3009</t>
  </si>
  <si>
    <t>Jiná imunostimulancia</t>
  </si>
  <si>
    <t>17806</t>
  </si>
  <si>
    <t>URO-VAXOM</t>
  </si>
  <si>
    <t>POR CPS DUR 90X6MG</t>
  </si>
  <si>
    <t>Azithromycin</t>
  </si>
  <si>
    <t>155866</t>
  </si>
  <si>
    <t>SUMAMED FORTE SIRUP</t>
  </si>
  <si>
    <t>POR PLV SUS 1X37.5ML</t>
  </si>
  <si>
    <t>54268</t>
  </si>
  <si>
    <t>NAS SPR SUS 240X64RG</t>
  </si>
  <si>
    <t>58834</t>
  </si>
  <si>
    <t>ZODAC GTT</t>
  </si>
  <si>
    <t>86397</t>
  </si>
  <si>
    <t>CLOTRIMAZOL AL 1%</t>
  </si>
  <si>
    <t>DRM CRM 1X50GM 1%</t>
  </si>
  <si>
    <t>129842</t>
  </si>
  <si>
    <t>YAZ 0,02 MG/3 MG POTAHOVANÉ TABLETY</t>
  </si>
  <si>
    <t>Escitalopram</t>
  </si>
  <si>
    <t>135928</t>
  </si>
  <si>
    <t>ESOPREX 10 MG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</si>
  <si>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</si>
  <si>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</si>
  <si>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</si>
  <si>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</si>
  <si>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</si>
  <si>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</si>
  <si>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</si>
  <si>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</si>
  <si>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</si>
  <si>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</si>
  <si>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</si>
  <si>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146893</t>
  </si>
  <si>
    <t>ZOLPIDEM MYLAN 10 MG</t>
  </si>
  <si>
    <t>146895</t>
  </si>
  <si>
    <t>POR TBL FLM 28X10MG</t>
  </si>
  <si>
    <t>16286</t>
  </si>
  <si>
    <t>STILNOX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</si>
  <si>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</si>
  <si>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</si>
  <si>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</si>
  <si>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</si>
  <si>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</si>
  <si>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</si>
  <si>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B01AA03 - Warfarin</t>
  </si>
  <si>
    <t>N06AB10 - Escitalopram</t>
  </si>
  <si>
    <t>J01MA01 - Ofloxacin</t>
  </si>
  <si>
    <t>B01AE07 - Dabigatran-etexilát</t>
  </si>
  <si>
    <t>N07CA01 - Betahistin</t>
  </si>
  <si>
    <t>C07AB07 - Bisoprolol</t>
  </si>
  <si>
    <t>J01FA10 - Azithromycin</t>
  </si>
  <si>
    <t>C09AA05 - Ramipril</t>
  </si>
  <si>
    <t>N06AB06 - Sertralin</t>
  </si>
  <si>
    <t>C10AA01 - Simvastatin</t>
  </si>
  <si>
    <t>N06BX18 - Vinpocetin</t>
  </si>
  <si>
    <t>C10AA07 - Rosuvastatin</t>
  </si>
  <si>
    <t>R06AE07 - Cetirizin</t>
  </si>
  <si>
    <t>A03FA - Prokinetika</t>
  </si>
  <si>
    <t>A02BC02 - Pantoprazol</t>
  </si>
  <si>
    <t>J01CR02 - Amoxicilin a enzymový inhibitor</t>
  </si>
  <si>
    <t>J01DC02 - Cefuroxim</t>
  </si>
  <si>
    <t>J01FA10</t>
  </si>
  <si>
    <t>R06AE07</t>
  </si>
  <si>
    <t>A02BC02</t>
  </si>
  <si>
    <t>A03FA</t>
  </si>
  <si>
    <t>C10AA07</t>
  </si>
  <si>
    <t>J01DC02</t>
  </si>
  <si>
    <t>B01AA03</t>
  </si>
  <si>
    <t>J01CR02</t>
  </si>
  <si>
    <t>R06AE09</t>
  </si>
  <si>
    <t>R06AX13</t>
  </si>
  <si>
    <t>N06AB10</t>
  </si>
  <si>
    <t>B01AE07</t>
  </si>
  <si>
    <t>C07AB07</t>
  </si>
  <si>
    <t>C09AA05</t>
  </si>
  <si>
    <t>C10AA01</t>
  </si>
  <si>
    <t>J01MA01</t>
  </si>
  <si>
    <t>N06AB06</t>
  </si>
  <si>
    <t>N06BX18</t>
  </si>
  <si>
    <t>N07CA01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</si>
  <si>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</si>
  <si>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</si>
  <si>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</si>
  <si>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</si>
  <si>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</si>
  <si>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</si>
  <si>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</si>
  <si>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</si>
  <si>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</si>
  <si>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</si>
  <si>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</si>
  <si>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</si>
  <si>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</si>
  <si>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</si>
  <si>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</si>
  <si>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</si>
  <si>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</si>
  <si>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</si>
  <si>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</si>
  <si>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</si>
  <si>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</si>
  <si>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</si>
  <si>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</si>
  <si>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</si>
  <si>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</si>
  <si>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</si>
  <si>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</si>
  <si>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</si>
  <si>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</si>
  <si>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</si>
  <si>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</si>
  <si>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ZB967</t>
  </si>
  <si>
    <t>Zkumavka 3 ml PP 13 x 75 mm 1058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</si>
  <si>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</si>
  <si>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</si>
  <si>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</si>
  <si>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</si>
  <si>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</si>
  <si>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</si>
  <si>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</si>
  <si>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</si>
  <si>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</si>
  <si>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</si>
  <si>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</si>
  <si>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</si>
  <si>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ZG553</t>
  </si>
  <si>
    <t>Zkumavky krevní  bal. á 385 ks 632423014097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</si>
  <si>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</si>
  <si>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</si>
  <si>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</si>
  <si>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</si>
  <si>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</si>
  <si>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</si>
  <si>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</si>
  <si>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</si>
  <si>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</si>
  <si>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</si>
  <si>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</si>
  <si>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</si>
  <si>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</si>
  <si>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</si>
  <si>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</si>
  <si>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</si>
  <si>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</si>
  <si>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</si>
  <si>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</si>
  <si>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</si>
  <si>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</si>
  <si>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</si>
  <si>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</si>
  <si>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</si>
  <si>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</si>
  <si>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</si>
  <si>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</si>
  <si>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</si>
  <si>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</si>
  <si>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</si>
  <si>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</si>
  <si>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</si>
  <si>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</si>
  <si>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</si>
  <si>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</si>
  <si>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</si>
  <si>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</si>
  <si>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</si>
  <si>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</si>
  <si>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</si>
  <si>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</si>
  <si>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DC533</t>
  </si>
  <si>
    <t>ACCURUN 1 Series 2700 6x3,5 ml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</si>
  <si>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</si>
  <si>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</si>
  <si>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</si>
  <si>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</si>
  <si>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</si>
  <si>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</si>
  <si>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</si>
  <si>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</si>
  <si>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</si>
  <si>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</si>
  <si>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</si>
  <si>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</si>
  <si>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</si>
  <si>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</si>
  <si>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</si>
  <si>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</si>
  <si>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</si>
  <si>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</si>
  <si>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</si>
  <si>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</si>
  <si>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</si>
  <si>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</si>
  <si>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</si>
  <si>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</si>
  <si>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</si>
  <si>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</si>
  <si>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</si>
  <si>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</si>
  <si>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</si>
  <si>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</si>
  <si>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</si>
  <si>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</si>
  <si>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</si>
  <si>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</si>
  <si>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</si>
  <si>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</si>
  <si>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</si>
  <si>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</si>
  <si>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</si>
  <si>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</si>
  <si>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</si>
  <si>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</si>
  <si>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ID-Card DiaClon Anti-Jkb</t>
  </si>
  <si>
    <t>DA600</t>
  </si>
  <si>
    <t>ANTI-Fya 1x12 (bez sera)</t>
  </si>
  <si>
    <t>ID-Card Fya</t>
  </si>
  <si>
    <t>DB622</t>
  </si>
  <si>
    <t>ID-Card DC-Screening II,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</si>
  <si>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</si>
  <si>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</si>
  <si>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</si>
  <si>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</si>
  <si>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</si>
  <si>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</si>
  <si>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</si>
  <si>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</si>
  <si>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</si>
  <si>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</si>
  <si>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</si>
  <si>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</si>
  <si>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ID-Card Anti-Cw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</si>
  <si>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</si>
  <si>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</si>
  <si>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</si>
  <si>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</si>
  <si>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</si>
  <si>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</si>
  <si>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</si>
  <si>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</si>
  <si>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</si>
  <si>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</si>
  <si>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</si>
  <si>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</si>
  <si>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</si>
  <si>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</si>
  <si>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</si>
  <si>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</si>
  <si>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</si>
  <si>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</si>
  <si>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</si>
  <si>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</si>
  <si>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</si>
  <si>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</si>
  <si>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</si>
  <si>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</si>
  <si>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</si>
  <si>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</si>
  <si>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</si>
  <si>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</si>
  <si>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</si>
  <si>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</si>
  <si>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</si>
  <si>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</si>
  <si>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</si>
  <si>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</si>
  <si>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Test serum ID-anti Fya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</si>
  <si>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</si>
  <si>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</si>
  <si>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</si>
  <si>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</si>
  <si>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</si>
  <si>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</si>
  <si>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</si>
  <si>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</si>
  <si>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</si>
  <si>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</si>
  <si>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</si>
  <si>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Test serum, ID-anti S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</si>
  <si>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</si>
  <si>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</si>
  <si>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</si>
  <si>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</si>
  <si>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</si>
  <si>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</si>
  <si>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</si>
  <si>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ID-Card S</t>
  </si>
  <si>
    <t>DC395</t>
  </si>
  <si>
    <t>Negativní kontr.mon.10 ml</t>
  </si>
  <si>
    <t>DD900</t>
  </si>
  <si>
    <t>805061</t>
  </si>
  <si>
    <t>-Isopropanol 5%, transf. 1000 ml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</si>
  <si>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</si>
  <si>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</si>
  <si>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</si>
  <si>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</si>
  <si>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</si>
  <si>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</si>
  <si>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</si>
  <si>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</si>
  <si>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DA606</t>
  </si>
  <si>
    <t>Anti-Fyb (polyclonal human IgG) Coombs 5 ml</t>
  </si>
  <si>
    <t>DA612</t>
  </si>
  <si>
    <t>DA608</t>
  </si>
  <si>
    <t>Anti-JKb (polyclonal human IgG) Coombs 5 ml</t>
  </si>
  <si>
    <t>DA613</t>
  </si>
  <si>
    <t>Anti-Kpa (polyclonal human IgG) Coombs 5 ml</t>
  </si>
  <si>
    <t>DA614</t>
  </si>
  <si>
    <t>Anti-Lua (polyclonal human IgG) Coombs 5 ml</t>
  </si>
  <si>
    <t>DA605</t>
  </si>
  <si>
    <t>Anti-Fya (polyclonal human IgG) Coombs 5 ml</t>
  </si>
  <si>
    <t>DA609</t>
  </si>
  <si>
    <t>Anti-M (monoclonal, murine) Clone LM110/140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</si>
  <si>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</si>
  <si>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</si>
  <si>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</si>
  <si>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</si>
  <si>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</si>
  <si>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</si>
  <si>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</si>
  <si>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</si>
  <si>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</si>
  <si>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</si>
  <si>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</si>
  <si>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</si>
  <si>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Tyčinka vatová sterilní 14 cm bal. á 200 ks 9679501</t>
  </si>
  <si>
    <t>ZA589</t>
  </si>
  <si>
    <t>Tampon sterilní stáčený 30 x 30 cm / 5 ks karton á 1500 ks 28007</t>
  </si>
  <si>
    <t>ZB084</t>
  </si>
  <si>
    <t>Náplast transpore 2,50 cm x 9,14 m 1527-1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</si>
  <si>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</si>
  <si>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</si>
  <si>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</si>
  <si>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</si>
  <si>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</si>
  <si>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ZI558</t>
  </si>
  <si>
    <t>Náplast curapor   7 x   5 cm 22 120 ( náhrada za cosmopor )</t>
  </si>
  <si>
    <t>ZA728</t>
  </si>
  <si>
    <t>Lopatka lékařská nesterilní dřevěná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</si>
  <si>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</si>
  <si>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</si>
  <si>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</si>
  <si>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</si>
  <si>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</si>
  <si>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</si>
  <si>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</si>
  <si>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</si>
  <si>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</si>
  <si>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</si>
  <si>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</si>
  <si>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</si>
  <si>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</si>
  <si>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</si>
  <si>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</si>
  <si>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</si>
  <si>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</si>
  <si>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</si>
  <si>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</si>
  <si>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</si>
  <si>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</si>
  <si>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</si>
  <si>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</si>
  <si>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</si>
  <si>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</si>
  <si>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</si>
  <si>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</si>
  <si>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</si>
  <si>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</si>
  <si>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</si>
  <si>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</si>
  <si>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</si>
  <si>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</si>
  <si>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</si>
  <si>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ZA816</t>
  </si>
  <si>
    <t>Zkumavka PS 15 ml sterilní 400915</t>
  </si>
  <si>
    <t>ZB587</t>
  </si>
  <si>
    <t>Vzduchovod nosní PVC 8,0/10 579210</t>
  </si>
  <si>
    <t>ZF577</t>
  </si>
  <si>
    <t>Propichovač segmentu (schlauch segment öffner) 95.1000</t>
  </si>
  <si>
    <t>ZB585</t>
  </si>
  <si>
    <t>Vzduchovod nosní PVC 6/8 579208</t>
  </si>
  <si>
    <t>ZF599</t>
  </si>
  <si>
    <t>Replacement Caps 4D19-01</t>
  </si>
  <si>
    <t>ZH139</t>
  </si>
  <si>
    <t>Vak transfer 400 ml 720434</t>
  </si>
  <si>
    <t>ZF104</t>
  </si>
  <si>
    <t>Nádoba na kontaminovaný odpad 10 l 15-0006</t>
  </si>
  <si>
    <t>ZJ189</t>
  </si>
  <si>
    <t>Zkumavka S-Monovette® 4,9 ml K3 EDTA 04.1931</t>
  </si>
  <si>
    <t>ZM432</t>
  </si>
  <si>
    <t>Zkumavka S-Monovette® 4,9 ml Serum 04.1934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</si>
  <si>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</si>
  <si>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</si>
  <si>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</si>
  <si>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</si>
  <si>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</si>
  <si>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</si>
  <si>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</si>
  <si>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</si>
  <si>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</si>
  <si>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</si>
  <si>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</si>
  <si>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</si>
  <si>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</si>
  <si>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</si>
  <si>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</si>
  <si>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</si>
  <si>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</si>
  <si>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</si>
  <si>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</si>
  <si>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</si>
  <si>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</si>
  <si>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</si>
  <si>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</si>
  <si>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</si>
  <si>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</si>
  <si>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</si>
  <si>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</si>
  <si>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</si>
  <si>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</si>
  <si>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</si>
  <si>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</si>
  <si>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</si>
  <si>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</si>
  <si>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</si>
  <si>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</si>
  <si>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</si>
  <si>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</si>
  <si>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</si>
  <si>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</si>
  <si>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</si>
  <si>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</si>
  <si>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</si>
  <si>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</si>
  <si>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</si>
  <si>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</si>
  <si>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</si>
  <si>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</si>
  <si>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</si>
  <si>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</si>
  <si>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</si>
  <si>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</si>
  <si>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</si>
  <si>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</si>
  <si>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</si>
  <si>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</si>
  <si>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</si>
  <si>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</si>
  <si>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</si>
  <si>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</si>
  <si>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</si>
  <si>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</si>
  <si>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</si>
  <si>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</si>
  <si>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</si>
  <si>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</si>
  <si>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</si>
  <si>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</si>
  <si>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</si>
  <si>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</si>
  <si>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</si>
  <si>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</si>
  <si>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</si>
  <si>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</si>
  <si>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</si>
  <si>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</si>
  <si>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</si>
  <si>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</si>
  <si>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</si>
  <si>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</si>
  <si>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</si>
  <si>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</si>
  <si>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</si>
  <si>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</si>
  <si>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</si>
  <si>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</si>
  <si>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</si>
  <si>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</si>
  <si>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</si>
  <si>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</si>
  <si>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</si>
  <si>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</si>
  <si>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</si>
  <si>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</si>
  <si>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</si>
  <si>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</si>
  <si>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</si>
  <si>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</si>
  <si>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</si>
  <si>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</si>
  <si>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</si>
  <si>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</si>
  <si>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</si>
  <si>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</si>
  <si>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</si>
  <si>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</si>
  <si>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DG395</t>
  </si>
  <si>
    <t>Diagnostická souprava ABO set monoklonální na 30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</si>
  <si>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</si>
  <si>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</si>
  <si>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</si>
  <si>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</si>
  <si>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</si>
  <si>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</si>
  <si>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</si>
  <si>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</si>
  <si>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</si>
  <si>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</si>
  <si>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</si>
  <si>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</si>
  <si>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</si>
  <si>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</si>
  <si>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</si>
  <si>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</si>
  <si>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</si>
  <si>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</si>
  <si>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</si>
  <si>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</si>
  <si>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</si>
  <si>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</si>
  <si>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</si>
  <si>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</si>
  <si>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</si>
  <si>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</si>
  <si>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</si>
  <si>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</si>
  <si>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</si>
  <si>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</si>
  <si>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</si>
  <si>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MP C, c, E, e, K, ctl/C, c, E, e, K, ctl</t>
  </si>
  <si>
    <t>DC235</t>
  </si>
  <si>
    <t>DILUENT 2 1X500</t>
  </si>
  <si>
    <t>DE783</t>
  </si>
  <si>
    <t>MP A-B-AB-D-D-ctl/A1-B, 12 STK</t>
  </si>
  <si>
    <t>MP A, B, AB, D, D, ctl/A,B, 1x12</t>
  </si>
  <si>
    <t>DE784</t>
  </si>
  <si>
    <t>MP A-B-D-ctl/A-B-D-ctl</t>
  </si>
  <si>
    <t>MP A, B, DVI+,ctl/A, B, DVI+,ctl</t>
  </si>
  <si>
    <t>DD102</t>
  </si>
  <si>
    <t>DILUENT 1 1x500 ML</t>
  </si>
  <si>
    <t>ID-Diluent 1</t>
  </si>
  <si>
    <t>DD182</t>
  </si>
  <si>
    <t>LISS/COOMBS 112X12</t>
  </si>
  <si>
    <t>ID-Card ID LISS/Coombs, 112x12</t>
  </si>
  <si>
    <t>DC999</t>
  </si>
  <si>
    <t>Waschlosung A 10x100 ml</t>
  </si>
  <si>
    <t>DC943</t>
  </si>
  <si>
    <t>NACL/ENZYM/KALTE 112X12</t>
  </si>
  <si>
    <t>ID-NaCl,Enzyme test,112x12 pces</t>
  </si>
  <si>
    <t>DC856</t>
  </si>
  <si>
    <t>ARC Probe Conditioning Solution</t>
  </si>
  <si>
    <t>ID-Card Anti-IgG-Dilution, 1x12</t>
  </si>
  <si>
    <t>DB619</t>
  </si>
  <si>
    <t>ID-DIAPANEL 11X4</t>
  </si>
  <si>
    <t>ID-Panel, 11x 4ml</t>
  </si>
  <si>
    <t>DC098</t>
  </si>
  <si>
    <t>ID-PAPAIN 1X10 ML</t>
  </si>
  <si>
    <t>DF035</t>
  </si>
  <si>
    <t>DC-SCREENING II 1X12</t>
  </si>
  <si>
    <t>ID-Card DiaClon Anti-Lea</t>
  </si>
  <si>
    <t>DC694</t>
  </si>
  <si>
    <t>ARC HIV COMBO CONTROL</t>
  </si>
  <si>
    <t>DB530</t>
  </si>
  <si>
    <t>STROMATOLYSER-WH 3x500 ml</t>
  </si>
  <si>
    <t>DD067</t>
  </si>
  <si>
    <t>GEGENPROBE 112X12</t>
  </si>
  <si>
    <t>ID-Card Reverse Grouping with Screening</t>
  </si>
  <si>
    <t>DC458</t>
  </si>
  <si>
    <t>Waschlosung B 10x100 ml</t>
  </si>
  <si>
    <t>DB621</t>
  </si>
  <si>
    <t>ID-DIACELL I-II-III 3X10</t>
  </si>
  <si>
    <t>ID-DiaCell I-II-III</t>
  </si>
  <si>
    <t>DB620</t>
  </si>
  <si>
    <t>ID PANEL P</t>
  </si>
  <si>
    <t>ID-Panel P , 11x4ml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</si>
  <si>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</si>
  <si>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</si>
  <si>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</si>
  <si>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</si>
  <si>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</si>
  <si>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</si>
  <si>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</si>
  <si>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</si>
  <si>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</si>
  <si>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</si>
  <si>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ID-Card DiaClon Anti-P1</t>
  </si>
  <si>
    <t>DC716</t>
  </si>
  <si>
    <t>ANAEROCULT A MINI GASGENE RATO</t>
  </si>
  <si>
    <t>Test serum ID-anti Fyb</t>
  </si>
  <si>
    <t>ID-Card DiaClon Anti-Leb</t>
  </si>
  <si>
    <t>DD058</t>
  </si>
  <si>
    <t>ARC ANTI HCV CONTROL</t>
  </si>
  <si>
    <t>DB248</t>
  </si>
  <si>
    <t>ARC Syphilis TP Controls</t>
  </si>
  <si>
    <t>DE085</t>
  </si>
  <si>
    <t>ANTI-N 1x12</t>
  </si>
  <si>
    <t>ID-Card DiaClon Anti-N</t>
  </si>
  <si>
    <t>DE868</t>
  </si>
  <si>
    <t>EIGHTCHECK-3WP (N) 12x1,5 ml</t>
  </si>
  <si>
    <t>DE084</t>
  </si>
  <si>
    <t>ANTI-M  1x12</t>
  </si>
  <si>
    <t>ID-Card DiaClon Anti-M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</si>
  <si>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</si>
  <si>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</si>
  <si>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</si>
  <si>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</si>
  <si>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</si>
  <si>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</si>
  <si>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</si>
  <si>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</si>
  <si>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</si>
  <si>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</si>
  <si>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</si>
  <si>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</si>
  <si>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</si>
  <si>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</si>
  <si>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</si>
  <si>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</si>
  <si>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</si>
  <si>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</si>
  <si>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</si>
  <si>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</si>
  <si>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</si>
  <si>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</si>
  <si>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DD561</t>
  </si>
  <si>
    <t>DIAGN.ANTI-LEB MON. 2ML</t>
  </si>
  <si>
    <t>DD839</t>
  </si>
  <si>
    <t>Diagn.anti-Kpa pol.3ml</t>
  </si>
  <si>
    <t>DD794</t>
  </si>
  <si>
    <t>PeliLISS poten.reag. 10 ml</t>
  </si>
  <si>
    <t>DB537</t>
  </si>
  <si>
    <t>DIAGN.ANTI-LEA MON. 2ML</t>
  </si>
  <si>
    <t>DC226</t>
  </si>
  <si>
    <t>DIAGN.ANTI-LUA POL.</t>
  </si>
  <si>
    <t>DG596</t>
  </si>
  <si>
    <t>Promývací roztok B ředěný</t>
  </si>
  <si>
    <t>DF014</t>
  </si>
  <si>
    <t>COMPLEMENT CONTROL CELLS 3ml</t>
  </si>
  <si>
    <t>DD068</t>
  </si>
  <si>
    <t>ID-Card anti-IgG1/anti-IgG3, 1x12</t>
  </si>
  <si>
    <t>DG817</t>
  </si>
  <si>
    <t>ID-Diluent 1 (2x100 ml)</t>
  </si>
  <si>
    <t>DG818</t>
  </si>
  <si>
    <t>ID-Diluent 2 (2x100 ml)</t>
  </si>
  <si>
    <t>DB547</t>
  </si>
  <si>
    <t>DIAGN.ANTI-e MON. 5ML</t>
  </si>
  <si>
    <t>DF648</t>
  </si>
  <si>
    <t>GD Bacillus subtilis</t>
  </si>
  <si>
    <t>DA650</t>
  </si>
  <si>
    <t>ANTI-s 1x12 (bez sera)</t>
  </si>
  <si>
    <t>DC905</t>
  </si>
  <si>
    <t>ANAEROTEST FUER DIE MIKRO</t>
  </si>
  <si>
    <t>DF650</t>
  </si>
  <si>
    <t>GD Clostridium sporogenes</t>
  </si>
  <si>
    <t>DF649</t>
  </si>
  <si>
    <t>GD Candida albicans</t>
  </si>
  <si>
    <t>DG851</t>
  </si>
  <si>
    <t>ARC ANTI HCV RGT 2000TEST</t>
  </si>
  <si>
    <t>DD217</t>
  </si>
  <si>
    <t>ARC SYPHILIS TP CTL</t>
  </si>
  <si>
    <t>DC804</t>
  </si>
  <si>
    <t>Diagn.anti-AB mon.10x10ml</t>
  </si>
  <si>
    <t>DB545</t>
  </si>
  <si>
    <t>DIAGN.ANTI-B MON. 10X10 ML</t>
  </si>
  <si>
    <t>DB538</t>
  </si>
  <si>
    <t>DIAGN.ANTI-A MON. 10X10ML</t>
  </si>
  <si>
    <t>DD216</t>
  </si>
  <si>
    <t>ARC SYPHILIS TP CAL</t>
  </si>
  <si>
    <t>DB546</t>
  </si>
  <si>
    <t>DIAGN.ANTI-D IGM+IGG 10MLx10</t>
  </si>
  <si>
    <t>DG248</t>
  </si>
  <si>
    <t>TURKUV ROZTOK</t>
  </si>
  <si>
    <t>DD495</t>
  </si>
  <si>
    <t>GAMMA EGA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</si>
  <si>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</si>
  <si>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</si>
  <si>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</si>
  <si>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</si>
  <si>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</si>
  <si>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</si>
  <si>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</si>
  <si>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</si>
  <si>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</si>
  <si>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</si>
  <si>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</si>
  <si>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</si>
  <si>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</si>
  <si>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</si>
  <si>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</si>
  <si>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</si>
  <si>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</si>
  <si>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</si>
  <si>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</si>
  <si>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</si>
  <si>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</si>
  <si>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</si>
  <si>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</si>
  <si>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</si>
  <si>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</si>
  <si>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</si>
  <si>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</si>
  <si>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</si>
  <si>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Machová Renata</t>
  </si>
  <si>
    <t>Zdravotní výkony vykázané na pracovišti v rámci ambulantní péče dle lékařů *</t>
  </si>
  <si>
    <t>202</t>
  </si>
  <si>
    <t>V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</si>
  <si>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</si>
  <si>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</si>
  <si>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</si>
  <si>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</si>
  <si>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09511</t>
  </si>
  <si>
    <t>MINIMÁLNÍ KONTAKT LÉKAŘE S PACIENTEM</t>
  </si>
  <si>
    <t>22361</t>
  </si>
  <si>
    <t>TERAPEUTICKÁ CYTAFERÉZA DEPLEČNÍ, VÝMĚNNÁ A CYTAFE</t>
  </si>
  <si>
    <t>22023</t>
  </si>
  <si>
    <t>KONTROLNÍ VYŠETŘENÍ HEMATOLOGEM</t>
  </si>
  <si>
    <t>09543</t>
  </si>
  <si>
    <t>REGULAČNÍ POPLATEK ZA NÁVŠTĚVU -- POPLATEK UHRAZEN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</si>
  <si>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</si>
  <si>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</si>
  <si>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</si>
  <si>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</si>
  <si>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</si>
  <si>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</si>
  <si>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</si>
  <si>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</si>
  <si>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</si>
  <si>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</si>
  <si>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</si>
  <si>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</si>
  <si>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</si>
  <si>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</si>
  <si>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</si>
  <si>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</si>
  <si>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</si>
  <si>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</si>
  <si>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</si>
  <si>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</si>
  <si>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</si>
  <si>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</si>
  <si>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</si>
  <si>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</si>
  <si>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</si>
  <si>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</si>
  <si>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22225</t>
  </si>
  <si>
    <t>DOPLNĚNÍ SCREENINGU ANTIERYTROCYTÁRNÍCH PROTILÁTEK</t>
  </si>
  <si>
    <t>22111</t>
  </si>
  <si>
    <t>VYŠETŘENÍ KREVNÍ SKUPINY ABO RH (D) - STATIM</t>
  </si>
  <si>
    <t>22221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</si>
  <si>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</si>
  <si>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</si>
  <si>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</si>
  <si>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</si>
  <si>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</si>
  <si>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</si>
  <si>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</si>
  <si>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</si>
  <si>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</si>
  <si>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</si>
  <si>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</si>
  <si>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</si>
  <si>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</si>
  <si>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</si>
  <si>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</si>
  <si>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</si>
  <si>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</si>
  <si>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</si>
  <si>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</si>
  <si>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</si>
  <si>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</si>
  <si>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</si>
  <si>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</si>
  <si>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</si>
  <si>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</si>
  <si>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</si>
  <si>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</si>
  <si>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</si>
  <si>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</si>
  <si>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</si>
  <si>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</si>
  <si>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</si>
  <si>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22351</t>
  </si>
  <si>
    <t>OPIS KREVNÍ SKUPINY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</si>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</sst>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70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7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7" xfId="53" applyNumberFormat="1" applyFont="1" applyFill="1" applyBorder="1" applyAlignment="1">
      <alignment horizontal="left"/>
    </xf>
    <xf numFmtId="165" fontId="32" fillId="2" borderId="128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5" fontId="33" fillId="0" borderId="135" xfId="0" applyNumberFormat="1" applyFont="1" applyFill="1" applyBorder="1"/>
    <xf numFmtId="166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5" fontId="33" fillId="0" borderId="138" xfId="0" applyNumberFormat="1" applyFont="1" applyFill="1" applyBorder="1"/>
    <xf numFmtId="166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5" xfId="0" applyNumberFormat="1" applyFont="1" applyFill="1" applyBorder="1" applyAlignment="1">
      <alignment horizontal="right"/>
    </xf>
    <xf numFmtId="165" fontId="33" fillId="0" borderId="138" xfId="0" applyNumberFormat="1" applyFont="1" applyFill="1" applyBorder="1" applyAlignment="1">
      <alignment horizontal="right"/>
    </xf>
    <xf numFmtId="174" fontId="40" fillId="4" borderId="146" xfId="0" applyNumberFormat="1" applyFont="1" applyFill="1" applyBorder="1" applyAlignment="1">
      <alignment horizontal="center"/>
    </xf>
    <xf numFmtId="174" fontId="40" fillId="4" borderId="147" xfId="0" applyNumberFormat="1" applyFont="1" applyFill="1" applyBorder="1" applyAlignment="1">
      <alignment horizontal="center"/>
    </xf>
    <xf numFmtId="174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 wrapText="1"/>
    </xf>
    <xf numFmtId="176" fontId="33" fillId="0" borderId="148" xfId="0" applyNumberFormat="1" applyFont="1" applyBorder="1" applyAlignment="1">
      <alignment horizontal="right"/>
    </xf>
    <xf numFmtId="176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5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4" xfId="0" applyNumberFormat="1" applyFont="1" applyBorder="1"/>
    <xf numFmtId="175" fontId="33" fillId="0" borderId="153" xfId="0" applyNumberFormat="1" applyFont="1" applyBorder="1"/>
    <xf numFmtId="174" fontId="40" fillId="4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45" xfId="0" applyNumberFormat="1" applyFont="1" applyBorder="1"/>
    <xf numFmtId="174" fontId="40" fillId="2" borderId="57" xfId="0" applyNumberFormat="1" applyFont="1" applyFill="1" applyBorder="1" applyAlignment="1"/>
    <xf numFmtId="174" fontId="33" fillId="0" borderId="153" xfId="0" applyNumberFormat="1" applyFont="1" applyBorder="1"/>
    <xf numFmtId="174" fontId="33" fillId="0" borderId="57" xfId="0" applyNumberFormat="1" applyFont="1" applyBorder="1"/>
    <xf numFmtId="9" fontId="33" fillId="0" borderId="144" xfId="0" applyNumberFormat="1" applyFont="1" applyBorder="1"/>
    <xf numFmtId="174" fontId="40" fillId="4" borderId="154" xfId="0" applyNumberFormat="1" applyFont="1" applyFill="1" applyBorder="1" applyAlignment="1">
      <alignment horizontal="center"/>
    </xf>
    <xf numFmtId="0" fontId="0" fillId="0" borderId="155" xfId="0" applyBorder="1" applyAlignment="1">
      <alignment horizontal="right"/>
    </xf>
    <xf numFmtId="174" fontId="33" fillId="0" borderId="155" xfId="0" applyNumberFormat="1" applyFont="1" applyBorder="1" applyAlignment="1">
      <alignment horizontal="right"/>
    </xf>
    <xf numFmtId="176" fontId="33" fillId="0" borderId="155" xfId="0" applyNumberFormat="1" applyFont="1" applyBorder="1" applyAlignment="1">
      <alignment horizontal="right"/>
    </xf>
    <xf numFmtId="174" fontId="33" fillId="0" borderId="156" xfId="0" applyNumberFormat="1" applyFont="1" applyBorder="1" applyAlignment="1">
      <alignment horizontal="right"/>
    </xf>
    <xf numFmtId="0" fontId="0" fillId="0" borderId="152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7" xfId="0" applyNumberFormat="1" applyFont="1" applyBorder="1" applyAlignment="1">
      <alignment horizontal="right"/>
    </xf>
    <xf numFmtId="176" fontId="33" fillId="0" borderId="157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8" xfId="0" applyNumberFormat="1" applyFont="1" applyFill="1" applyBorder="1"/>
    <xf numFmtId="0" fontId="40" fillId="0" borderId="137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70" fontId="33" fillId="0" borderId="25" xfId="0" applyNumberFormat="1" applyFont="1" applyFill="1" applyBorder="1"/>
    <xf numFmtId="170" fontId="33" fillId="0" borderId="135" xfId="0" applyNumberFormat="1" applyFont="1" applyFill="1" applyBorder="1"/>
    <xf numFmtId="170" fontId="33" fillId="0" borderId="136" xfId="0" applyNumberFormat="1" applyFont="1" applyFill="1" applyBorder="1"/>
    <xf numFmtId="170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0.73632667656841422</c:v>
                </c:pt>
                <c:pt idx="1">
                  <c:v>1.4046141791231528</c:v>
                </c:pt>
                <c:pt idx="2">
                  <c:v>0.58156388003627479</c:v>
                </c:pt>
                <c:pt idx="3">
                  <c:v>0.54443416688214108</c:v>
                </c:pt>
                <c:pt idx="4">
                  <c:v>0.47245556272843559</c:v>
                </c:pt>
                <c:pt idx="5">
                  <c:v>0.58529532868474576</c:v>
                </c:pt>
                <c:pt idx="6">
                  <c:v>0.49094164891554298</c:v>
                </c:pt>
                <c:pt idx="7">
                  <c:v>0.52257046884170733</c:v>
                </c:pt>
                <c:pt idx="8">
                  <c:v>0.51339789775259492</c:v>
                </c:pt>
                <c:pt idx="9">
                  <c:v>0.53292217995393298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52864"/>
        <c:axId val="14392446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0.4530598623993814</c:v>
                </c:pt>
                <c:pt idx="1">
                  <c:v>0.4530598623993814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46592"/>
        <c:axId val="1440031104"/>
      </c:scatterChart>
      <c:catAx>
        <c:axId val="143765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924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244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7652864"/>
        <c:crosses val="autoZero"/>
        <c:crossBetween val="between"/>
      </c:valAx>
      <c:valAx>
        <c:axId val="1439246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40031104"/>
        <c:crosses val="max"/>
        <c:crossBetween val="midCat"/>
      </c:valAx>
      <c:valAx>
        <c:axId val="1440031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2465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277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162</v>
      </c>
      <c r="C12" s="47" t="s">
        <v>116</v>
      </c>
    </row>
    <row r="13" spans="1:3" ht="14.4" customHeight="1" x14ac:dyDescent="0.3">
      <c r="A13" s="147" t="str">
        <f t="shared" si="2"/>
        <v>LŽ Statim</v>
      </c>
      <c r="B13" s="309" t="s">
        <v>263</v>
      </c>
      <c r="C13" s="47" t="s">
        <v>273</v>
      </c>
    </row>
    <row r="14" spans="1:3" ht="14.4" customHeight="1" x14ac:dyDescent="0.3">
      <c r="A14" s="147" t="str">
        <f t="shared" si="2"/>
        <v>Léky Recepty</v>
      </c>
      <c r="B14" s="90" t="s">
        <v>139</v>
      </c>
      <c r="C14" s="47" t="s">
        <v>117</v>
      </c>
    </row>
    <row r="15" spans="1:3" ht="14.4" customHeight="1" x14ac:dyDescent="0.3">
      <c r="A15" s="147" t="str">
        <f t="shared" si="2"/>
        <v>LRp Lékaři</v>
      </c>
      <c r="B15" s="90" t="s">
        <v>147</v>
      </c>
      <c r="C15" s="47" t="s">
        <v>148</v>
      </c>
    </row>
    <row r="16" spans="1:3" ht="14.4" customHeight="1" x14ac:dyDescent="0.3">
      <c r="A16" s="147" t="str">
        <f t="shared" si="2"/>
        <v>LRp Detail</v>
      </c>
      <c r="B16" s="90" t="s">
        <v>966</v>
      </c>
      <c r="C16" s="47" t="s">
        <v>118</v>
      </c>
    </row>
    <row r="17" spans="1:3" ht="28.8" customHeight="1" x14ac:dyDescent="0.3">
      <c r="A17" s="147" t="str">
        <f t="shared" si="2"/>
        <v>LRp PL</v>
      </c>
      <c r="B17" s="556" t="s">
        <v>967</v>
      </c>
      <c r="C17" s="47" t="s">
        <v>144</v>
      </c>
    </row>
    <row r="18" spans="1:3" ht="14.4" customHeight="1" x14ac:dyDescent="0.3">
      <c r="A18" s="147" t="str">
        <f>HYPERLINK("#'"&amp;C18&amp;"'!A1",C18)</f>
        <v>LRp PL Detail</v>
      </c>
      <c r="B18" s="90" t="s">
        <v>1006</v>
      </c>
      <c r="C18" s="47" t="s">
        <v>145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140</v>
      </c>
      <c r="C19" s="47" t="s">
        <v>119</v>
      </c>
    </row>
    <row r="20" spans="1:3" ht="14.4" customHeight="1" x14ac:dyDescent="0.3">
      <c r="A20" s="147" t="str">
        <f t="shared" si="2"/>
        <v>MŽ Detail</v>
      </c>
      <c r="B20" s="90" t="s">
        <v>1618</v>
      </c>
      <c r="C20" s="47" t="s">
        <v>120</v>
      </c>
    </row>
    <row r="21" spans="1:3" ht="14.4" customHeight="1" thickBot="1" x14ac:dyDescent="0.35">
      <c r="A21" s="149" t="str">
        <f t="shared" si="2"/>
        <v>Osobní náklady</v>
      </c>
      <c r="B21" s="90" t="s">
        <v>107</v>
      </c>
      <c r="C21" s="47" t="s">
        <v>121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111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1625</v>
      </c>
      <c r="C24" s="47" t="s">
        <v>124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1628</v>
      </c>
      <c r="C25" s="47" t="s">
        <v>276</v>
      </c>
    </row>
    <row r="26" spans="1:3" ht="14.4" customHeight="1" x14ac:dyDescent="0.3">
      <c r="A26" s="147" t="str">
        <f t="shared" si="4"/>
        <v>ZV Vykáz.-A Detail</v>
      </c>
      <c r="B26" s="90" t="s">
        <v>1710</v>
      </c>
      <c r="C26" s="47" t="s">
        <v>125</v>
      </c>
    </row>
    <row r="27" spans="1:3" ht="14.4" customHeight="1" x14ac:dyDescent="0.3">
      <c r="A27" s="147" t="str">
        <f t="shared" si="4"/>
        <v>ZV Vykáz.-H</v>
      </c>
      <c r="B27" s="90" t="s">
        <v>128</v>
      </c>
      <c r="C27" s="47" t="s">
        <v>126</v>
      </c>
    </row>
    <row r="28" spans="1:3" ht="14.4" customHeight="1" x14ac:dyDescent="0.3">
      <c r="A28" s="147" t="str">
        <f t="shared" si="4"/>
        <v>ZV Vykáz.-H Detail</v>
      </c>
      <c r="B28" s="90" t="s">
        <v>1767</v>
      </c>
      <c r="C28" s="47" t="s">
        <v>127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277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146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634</v>
      </c>
      <c r="C5" s="450">
        <v>31638.669999999995</v>
      </c>
      <c r="D5" s="450">
        <v>126</v>
      </c>
      <c r="E5" s="450">
        <v>30135.209999999995</v>
      </c>
      <c r="F5" s="492">
        <v>0.95248030337558443</v>
      </c>
      <c r="G5" s="450">
        <v>112</v>
      </c>
      <c r="H5" s="492">
        <v>0.88888888888888884</v>
      </c>
      <c r="I5" s="450">
        <v>1503.46</v>
      </c>
      <c r="J5" s="492">
        <v>4.7519696624415637E-2</v>
      </c>
      <c r="K5" s="450">
        <v>14</v>
      </c>
      <c r="L5" s="492">
        <v>0.1111111111111111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639</v>
      </c>
      <c r="C6" s="450">
        <v>31638.669999999995</v>
      </c>
      <c r="D6" s="450">
        <v>116</v>
      </c>
      <c r="E6" s="450">
        <v>30135.209999999995</v>
      </c>
      <c r="F6" s="492">
        <v>0.95248030337558443</v>
      </c>
      <c r="G6" s="450">
        <v>102</v>
      </c>
      <c r="H6" s="492">
        <v>0.87931034482758619</v>
      </c>
      <c r="I6" s="450">
        <v>1503.46</v>
      </c>
      <c r="J6" s="492">
        <v>4.7519696624415637E-2</v>
      </c>
      <c r="K6" s="450">
        <v>14</v>
      </c>
      <c r="L6" s="492">
        <v>0.1206896551724138</v>
      </c>
      <c r="M6" s="450" t="s">
        <v>1</v>
      </c>
      <c r="N6" s="151"/>
    </row>
    <row r="7" spans="1:14" ht="14.4" customHeight="1" x14ac:dyDescent="0.3">
      <c r="A7" s="446">
        <v>35</v>
      </c>
      <c r="B7" s="447" t="s">
        <v>640</v>
      </c>
      <c r="C7" s="450">
        <v>0</v>
      </c>
      <c r="D7" s="450">
        <v>10</v>
      </c>
      <c r="E7" s="450">
        <v>0</v>
      </c>
      <c r="F7" s="492" t="s">
        <v>525</v>
      </c>
      <c r="G7" s="450">
        <v>10</v>
      </c>
      <c r="H7" s="492">
        <v>1</v>
      </c>
      <c r="I7" s="450" t="s">
        <v>525</v>
      </c>
      <c r="J7" s="492" t="s">
        <v>525</v>
      </c>
      <c r="K7" s="450" t="s">
        <v>525</v>
      </c>
      <c r="L7" s="492">
        <v>0</v>
      </c>
      <c r="M7" s="450" t="s">
        <v>1</v>
      </c>
      <c r="N7" s="151"/>
    </row>
    <row r="8" spans="1:14" ht="14.4" customHeight="1" x14ac:dyDescent="0.3">
      <c r="A8" s="446" t="s">
        <v>523</v>
      </c>
      <c r="B8" s="447" t="s">
        <v>3</v>
      </c>
      <c r="C8" s="450">
        <v>31638.669999999995</v>
      </c>
      <c r="D8" s="450">
        <v>126</v>
      </c>
      <c r="E8" s="450">
        <v>30135.209999999995</v>
      </c>
      <c r="F8" s="492">
        <v>0.95248030337558443</v>
      </c>
      <c r="G8" s="450">
        <v>112</v>
      </c>
      <c r="H8" s="492">
        <v>0.88888888888888884</v>
      </c>
      <c r="I8" s="450">
        <v>1503.46</v>
      </c>
      <c r="J8" s="492">
        <v>4.7519696624415637E-2</v>
      </c>
      <c r="K8" s="450">
        <v>14</v>
      </c>
      <c r="L8" s="492">
        <v>0.1111111111111111</v>
      </c>
      <c r="M8" s="450" t="s">
        <v>528</v>
      </c>
      <c r="N8" s="151"/>
    </row>
    <row r="10" spans="1:14" ht="14.4" customHeight="1" x14ac:dyDescent="0.3">
      <c r="A10" s="446">
        <v>35</v>
      </c>
      <c r="B10" s="447" t="s">
        <v>634</v>
      </c>
      <c r="C10" s="450" t="s">
        <v>525</v>
      </c>
      <c r="D10" s="450" t="s">
        <v>525</v>
      </c>
      <c r="E10" s="450" t="s">
        <v>525</v>
      </c>
      <c r="F10" s="492" t="s">
        <v>525</v>
      </c>
      <c r="G10" s="450" t="s">
        <v>525</v>
      </c>
      <c r="H10" s="492" t="s">
        <v>525</v>
      </c>
      <c r="I10" s="450" t="s">
        <v>525</v>
      </c>
      <c r="J10" s="492" t="s">
        <v>525</v>
      </c>
      <c r="K10" s="450" t="s">
        <v>525</v>
      </c>
      <c r="L10" s="492" t="s">
        <v>525</v>
      </c>
      <c r="M10" s="450" t="s">
        <v>69</v>
      </c>
      <c r="N10" s="151"/>
    </row>
    <row r="11" spans="1:14" ht="14.4" customHeight="1" x14ac:dyDescent="0.3">
      <c r="A11" s="446">
        <v>89301356</v>
      </c>
      <c r="B11" s="447" t="s">
        <v>639</v>
      </c>
      <c r="C11" s="450">
        <v>31638.669999999995</v>
      </c>
      <c r="D11" s="450">
        <v>116</v>
      </c>
      <c r="E11" s="450">
        <v>30135.209999999995</v>
      </c>
      <c r="F11" s="492">
        <v>0.95248030337558443</v>
      </c>
      <c r="G11" s="450">
        <v>102</v>
      </c>
      <c r="H11" s="492">
        <v>0.87931034482758619</v>
      </c>
      <c r="I11" s="450">
        <v>1503.46</v>
      </c>
      <c r="J11" s="492">
        <v>4.7519696624415637E-2</v>
      </c>
      <c r="K11" s="450">
        <v>14</v>
      </c>
      <c r="L11" s="492">
        <v>0.1206896551724138</v>
      </c>
      <c r="M11" s="450" t="s">
        <v>1</v>
      </c>
      <c r="N11" s="151"/>
    </row>
    <row r="12" spans="1:14" ht="14.4" customHeight="1" x14ac:dyDescent="0.3">
      <c r="A12" s="446">
        <v>89301356</v>
      </c>
      <c r="B12" s="447" t="s">
        <v>640</v>
      </c>
      <c r="C12" s="450">
        <v>0</v>
      </c>
      <c r="D12" s="450">
        <v>10</v>
      </c>
      <c r="E12" s="450">
        <v>0</v>
      </c>
      <c r="F12" s="492" t="s">
        <v>525</v>
      </c>
      <c r="G12" s="450">
        <v>10</v>
      </c>
      <c r="H12" s="492">
        <v>1</v>
      </c>
      <c r="I12" s="450" t="s">
        <v>525</v>
      </c>
      <c r="J12" s="492" t="s">
        <v>525</v>
      </c>
      <c r="K12" s="450" t="s">
        <v>525</v>
      </c>
      <c r="L12" s="492">
        <v>0</v>
      </c>
      <c r="M12" s="450" t="s">
        <v>1</v>
      </c>
      <c r="N12" s="151"/>
    </row>
    <row r="13" spans="1:14" ht="14.4" customHeight="1" x14ac:dyDescent="0.3">
      <c r="A13" s="446" t="s">
        <v>641</v>
      </c>
      <c r="B13" s="447" t="s">
        <v>642</v>
      </c>
      <c r="C13" s="450">
        <v>31638.669999999995</v>
      </c>
      <c r="D13" s="450">
        <v>126</v>
      </c>
      <c r="E13" s="450">
        <v>30135.209999999995</v>
      </c>
      <c r="F13" s="492">
        <v>0.95248030337558443</v>
      </c>
      <c r="G13" s="450">
        <v>112</v>
      </c>
      <c r="H13" s="492">
        <v>0.88888888888888884</v>
      </c>
      <c r="I13" s="450">
        <v>1503.46</v>
      </c>
      <c r="J13" s="492">
        <v>4.7519696624415637E-2</v>
      </c>
      <c r="K13" s="450">
        <v>14</v>
      </c>
      <c r="L13" s="492">
        <v>0.1111111111111111</v>
      </c>
      <c r="M13" s="450" t="s">
        <v>532</v>
      </c>
      <c r="N13" s="151"/>
    </row>
    <row r="14" spans="1:14" ht="14.4" customHeight="1" x14ac:dyDescent="0.3">
      <c r="A14" s="446" t="s">
        <v>525</v>
      </c>
      <c r="B14" s="447" t="s">
        <v>525</v>
      </c>
      <c r="C14" s="450" t="s">
        <v>525</v>
      </c>
      <c r="D14" s="450" t="s">
        <v>525</v>
      </c>
      <c r="E14" s="450" t="s">
        <v>525</v>
      </c>
      <c r="F14" s="492" t="s">
        <v>525</v>
      </c>
      <c r="G14" s="450" t="s">
        <v>525</v>
      </c>
      <c r="H14" s="492" t="s">
        <v>525</v>
      </c>
      <c r="I14" s="450" t="s">
        <v>525</v>
      </c>
      <c r="J14" s="492" t="s">
        <v>525</v>
      </c>
      <c r="K14" s="450" t="s">
        <v>525</v>
      </c>
      <c r="L14" s="492" t="s">
        <v>525</v>
      </c>
      <c r="M14" s="450" t="s">
        <v>533</v>
      </c>
      <c r="N14" s="151"/>
    </row>
    <row r="15" spans="1:14" ht="14.4" customHeight="1" x14ac:dyDescent="0.3">
      <c r="A15" s="446" t="s">
        <v>523</v>
      </c>
      <c r="B15" s="447" t="s">
        <v>643</v>
      </c>
      <c r="C15" s="450">
        <v>31638.669999999995</v>
      </c>
      <c r="D15" s="450">
        <v>126</v>
      </c>
      <c r="E15" s="450">
        <v>30135.209999999995</v>
      </c>
      <c r="F15" s="492">
        <v>0.95248030337558443</v>
      </c>
      <c r="G15" s="450">
        <v>112</v>
      </c>
      <c r="H15" s="492">
        <v>0.88888888888888884</v>
      </c>
      <c r="I15" s="450">
        <v>1503.46</v>
      </c>
      <c r="J15" s="492">
        <v>4.7519696624415637E-2</v>
      </c>
      <c r="K15" s="450">
        <v>14</v>
      </c>
      <c r="L15" s="492">
        <v>0.1111111111111111</v>
      </c>
      <c r="M15" s="450" t="s">
        <v>528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147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277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146</v>
      </c>
      <c r="K3" s="379"/>
      <c r="L3" s="379"/>
      <c r="M3" s="381"/>
    </row>
    <row r="4" spans="1:13" ht="14.4" customHeight="1" thickBot="1" x14ac:dyDescent="0.35">
      <c r="A4" s="474" t="s">
        <v>136</v>
      </c>
      <c r="B4" s="475" t="s">
        <v>19</v>
      </c>
      <c r="C4" s="496"/>
      <c r="D4" s="475" t="s">
        <v>20</v>
      </c>
      <c r="E4" s="496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493" t="s">
        <v>644</v>
      </c>
      <c r="B5" s="488">
        <v>4897.66</v>
      </c>
      <c r="C5" s="457">
        <v>1</v>
      </c>
      <c r="D5" s="498">
        <v>32</v>
      </c>
      <c r="E5" s="503" t="s">
        <v>644</v>
      </c>
      <c r="F5" s="488">
        <v>4317.1400000000003</v>
      </c>
      <c r="G5" s="480">
        <v>0.88146992645467437</v>
      </c>
      <c r="H5" s="460">
        <v>29</v>
      </c>
      <c r="I5" s="481">
        <v>0.90625</v>
      </c>
      <c r="J5" s="506">
        <v>580.52</v>
      </c>
      <c r="K5" s="480">
        <v>0.11853007354532573</v>
      </c>
      <c r="L5" s="460">
        <v>3</v>
      </c>
      <c r="M5" s="481">
        <v>9.375E-2</v>
      </c>
    </row>
    <row r="6" spans="1:13" ht="14.4" customHeight="1" x14ac:dyDescent="0.3">
      <c r="A6" s="494" t="s">
        <v>645</v>
      </c>
      <c r="B6" s="497">
        <v>2664.86</v>
      </c>
      <c r="C6" s="463">
        <v>1</v>
      </c>
      <c r="D6" s="499">
        <v>21</v>
      </c>
      <c r="E6" s="504" t="s">
        <v>645</v>
      </c>
      <c r="F6" s="497">
        <v>2471.7200000000003</v>
      </c>
      <c r="G6" s="501">
        <v>0.92752339710153631</v>
      </c>
      <c r="H6" s="466">
        <v>20</v>
      </c>
      <c r="I6" s="502">
        <v>0.95238095238095233</v>
      </c>
      <c r="J6" s="507">
        <v>193.14</v>
      </c>
      <c r="K6" s="501">
        <v>7.2476602898463707E-2</v>
      </c>
      <c r="L6" s="466">
        <v>1</v>
      </c>
      <c r="M6" s="502">
        <v>4.7619047619047616E-2</v>
      </c>
    </row>
    <row r="7" spans="1:13" ht="14.4" customHeight="1" x14ac:dyDescent="0.3">
      <c r="A7" s="494" t="s">
        <v>646</v>
      </c>
      <c r="B7" s="497">
        <v>21403.62</v>
      </c>
      <c r="C7" s="463">
        <v>1</v>
      </c>
      <c r="D7" s="499">
        <v>57</v>
      </c>
      <c r="E7" s="504" t="s">
        <v>646</v>
      </c>
      <c r="F7" s="497">
        <v>20811.82</v>
      </c>
      <c r="G7" s="501">
        <v>0.97235047155574617</v>
      </c>
      <c r="H7" s="466">
        <v>52</v>
      </c>
      <c r="I7" s="502">
        <v>0.91228070175438591</v>
      </c>
      <c r="J7" s="507">
        <v>591.79999999999995</v>
      </c>
      <c r="K7" s="501">
        <v>2.7649528444253821E-2</v>
      </c>
      <c r="L7" s="466">
        <v>5</v>
      </c>
      <c r="M7" s="502">
        <v>8.771929824561403E-2</v>
      </c>
    </row>
    <row r="8" spans="1:13" ht="14.4" customHeight="1" x14ac:dyDescent="0.3">
      <c r="A8" s="494" t="s">
        <v>647</v>
      </c>
      <c r="B8" s="497">
        <v>991.04000000000008</v>
      </c>
      <c r="C8" s="463">
        <v>1</v>
      </c>
      <c r="D8" s="499">
        <v>3</v>
      </c>
      <c r="E8" s="504" t="s">
        <v>647</v>
      </c>
      <c r="F8" s="497">
        <v>991.04000000000008</v>
      </c>
      <c r="G8" s="501">
        <v>1</v>
      </c>
      <c r="H8" s="466">
        <v>3</v>
      </c>
      <c r="I8" s="502">
        <v>1</v>
      </c>
      <c r="J8" s="507"/>
      <c r="K8" s="501">
        <v>0</v>
      </c>
      <c r="L8" s="466"/>
      <c r="M8" s="502">
        <v>0</v>
      </c>
    </row>
    <row r="9" spans="1:13" ht="14.4" customHeight="1" x14ac:dyDescent="0.3">
      <c r="A9" s="494" t="s">
        <v>648</v>
      </c>
      <c r="B9" s="497">
        <v>0</v>
      </c>
      <c r="C9" s="463"/>
      <c r="D9" s="499">
        <v>3</v>
      </c>
      <c r="E9" s="504" t="s">
        <v>648</v>
      </c>
      <c r="F9" s="497"/>
      <c r="G9" s="501"/>
      <c r="H9" s="466"/>
      <c r="I9" s="502">
        <v>0</v>
      </c>
      <c r="J9" s="507">
        <v>0</v>
      </c>
      <c r="K9" s="501"/>
      <c r="L9" s="466">
        <v>3</v>
      </c>
      <c r="M9" s="502">
        <v>1</v>
      </c>
    </row>
    <row r="10" spans="1:13" ht="14.4" customHeight="1" x14ac:dyDescent="0.3">
      <c r="A10" s="494" t="s">
        <v>649</v>
      </c>
      <c r="B10" s="497">
        <v>995.1</v>
      </c>
      <c r="C10" s="463">
        <v>1</v>
      </c>
      <c r="D10" s="499">
        <v>7</v>
      </c>
      <c r="E10" s="504" t="s">
        <v>649</v>
      </c>
      <c r="F10" s="497">
        <v>995.1</v>
      </c>
      <c r="G10" s="501">
        <v>1</v>
      </c>
      <c r="H10" s="466">
        <v>6</v>
      </c>
      <c r="I10" s="502">
        <v>0.8571428571428571</v>
      </c>
      <c r="J10" s="507">
        <v>0</v>
      </c>
      <c r="K10" s="501">
        <v>0</v>
      </c>
      <c r="L10" s="466">
        <v>1</v>
      </c>
      <c r="M10" s="502">
        <v>0.14285714285714285</v>
      </c>
    </row>
    <row r="11" spans="1:13" ht="14.4" customHeight="1" x14ac:dyDescent="0.3">
      <c r="A11" s="494" t="s">
        <v>650</v>
      </c>
      <c r="B11" s="497">
        <v>629.70000000000005</v>
      </c>
      <c r="C11" s="463">
        <v>1</v>
      </c>
      <c r="D11" s="499">
        <v>2</v>
      </c>
      <c r="E11" s="504" t="s">
        <v>650</v>
      </c>
      <c r="F11" s="497">
        <v>491.70000000000005</v>
      </c>
      <c r="G11" s="501">
        <v>0.78084802286803245</v>
      </c>
      <c r="H11" s="466">
        <v>1</v>
      </c>
      <c r="I11" s="502">
        <v>0.5</v>
      </c>
      <c r="J11" s="507">
        <v>138</v>
      </c>
      <c r="K11" s="501">
        <v>0.2191519771319676</v>
      </c>
      <c r="L11" s="466">
        <v>1</v>
      </c>
      <c r="M11" s="502">
        <v>0.5</v>
      </c>
    </row>
    <row r="12" spans="1:13" ht="14.4" customHeight="1" thickBot="1" x14ac:dyDescent="0.35">
      <c r="A12" s="495" t="s">
        <v>651</v>
      </c>
      <c r="B12" s="489">
        <v>56.69</v>
      </c>
      <c r="C12" s="469">
        <v>1</v>
      </c>
      <c r="D12" s="500">
        <v>1</v>
      </c>
      <c r="E12" s="505" t="s">
        <v>651</v>
      </c>
      <c r="F12" s="489">
        <v>56.69</v>
      </c>
      <c r="G12" s="482">
        <v>1</v>
      </c>
      <c r="H12" s="472">
        <v>1</v>
      </c>
      <c r="I12" s="483">
        <v>1</v>
      </c>
      <c r="J12" s="508"/>
      <c r="K12" s="482">
        <v>0</v>
      </c>
      <c r="L12" s="472"/>
      <c r="M12" s="48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966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277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31638.67</v>
      </c>
      <c r="N3" s="66">
        <f>SUBTOTAL(9,N7:N1048576)</f>
        <v>202</v>
      </c>
      <c r="O3" s="66">
        <f>SUBTOTAL(9,O7:O1048576)</f>
        <v>126</v>
      </c>
      <c r="P3" s="66">
        <f>SUBTOTAL(9,P7:P1048576)</f>
        <v>30135.21</v>
      </c>
      <c r="Q3" s="67">
        <f>IF(M3=0,0,P3/M3)</f>
        <v>0.95248030337558443</v>
      </c>
      <c r="R3" s="66">
        <f>SUBTOTAL(9,R7:R1048576)</f>
        <v>179</v>
      </c>
      <c r="S3" s="67">
        <f>IF(N3=0,0,R3/N3)</f>
        <v>0.88613861386138615</v>
      </c>
      <c r="T3" s="66">
        <f>SUBTOTAL(9,T7:T1048576)</f>
        <v>112</v>
      </c>
      <c r="U3" s="68">
        <f>IF(O3=0,0,T3/O3)</f>
        <v>0.88888888888888884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09" t="s">
        <v>23</v>
      </c>
      <c r="B6" s="510" t="s">
        <v>5</v>
      </c>
      <c r="C6" s="509" t="s">
        <v>24</v>
      </c>
      <c r="D6" s="510" t="s">
        <v>6</v>
      </c>
      <c r="E6" s="510" t="s">
        <v>149</v>
      </c>
      <c r="F6" s="510" t="s">
        <v>25</v>
      </c>
      <c r="G6" s="510" t="s">
        <v>26</v>
      </c>
      <c r="H6" s="510" t="s">
        <v>8</v>
      </c>
      <c r="I6" s="510" t="s">
        <v>10</v>
      </c>
      <c r="J6" s="510" t="s">
        <v>11</v>
      </c>
      <c r="K6" s="510" t="s">
        <v>12</v>
      </c>
      <c r="L6" s="510" t="s">
        <v>27</v>
      </c>
      <c r="M6" s="511" t="s">
        <v>14</v>
      </c>
      <c r="N6" s="512" t="s">
        <v>28</v>
      </c>
      <c r="O6" s="512" t="s">
        <v>28</v>
      </c>
      <c r="P6" s="512" t="s">
        <v>14</v>
      </c>
      <c r="Q6" s="512" t="s">
        <v>2</v>
      </c>
      <c r="R6" s="512" t="s">
        <v>28</v>
      </c>
      <c r="S6" s="512" t="s">
        <v>2</v>
      </c>
      <c r="T6" s="512" t="s">
        <v>28</v>
      </c>
      <c r="U6" s="513" t="s">
        <v>2</v>
      </c>
    </row>
    <row r="7" spans="1:21" ht="14.4" customHeight="1" x14ac:dyDescent="0.3">
      <c r="A7" s="514">
        <v>35</v>
      </c>
      <c r="B7" s="515" t="s">
        <v>634</v>
      </c>
      <c r="C7" s="515">
        <v>89301356</v>
      </c>
      <c r="D7" s="516" t="s">
        <v>964</v>
      </c>
      <c r="E7" s="517" t="s">
        <v>644</v>
      </c>
      <c r="F7" s="515" t="s">
        <v>639</v>
      </c>
      <c r="G7" s="515" t="s">
        <v>652</v>
      </c>
      <c r="H7" s="515" t="s">
        <v>525</v>
      </c>
      <c r="I7" s="515" t="s">
        <v>653</v>
      </c>
      <c r="J7" s="515" t="s">
        <v>654</v>
      </c>
      <c r="K7" s="515" t="s">
        <v>655</v>
      </c>
      <c r="L7" s="518">
        <v>42.42</v>
      </c>
      <c r="M7" s="518">
        <v>42.42</v>
      </c>
      <c r="N7" s="515">
        <v>1</v>
      </c>
      <c r="O7" s="519">
        <v>1</v>
      </c>
      <c r="P7" s="518">
        <v>42.42</v>
      </c>
      <c r="Q7" s="520">
        <v>1</v>
      </c>
      <c r="R7" s="515">
        <v>1</v>
      </c>
      <c r="S7" s="520">
        <v>1</v>
      </c>
      <c r="T7" s="519">
        <v>1</v>
      </c>
      <c r="U7" s="122">
        <v>1</v>
      </c>
    </row>
    <row r="8" spans="1:21" ht="14.4" customHeight="1" x14ac:dyDescent="0.3">
      <c r="A8" s="521">
        <v>35</v>
      </c>
      <c r="B8" s="522" t="s">
        <v>634</v>
      </c>
      <c r="C8" s="522">
        <v>89301356</v>
      </c>
      <c r="D8" s="523" t="s">
        <v>964</v>
      </c>
      <c r="E8" s="524" t="s">
        <v>644</v>
      </c>
      <c r="F8" s="522" t="s">
        <v>639</v>
      </c>
      <c r="G8" s="522" t="s">
        <v>656</v>
      </c>
      <c r="H8" s="522" t="s">
        <v>525</v>
      </c>
      <c r="I8" s="522" t="s">
        <v>657</v>
      </c>
      <c r="J8" s="522" t="s">
        <v>658</v>
      </c>
      <c r="K8" s="522" t="s">
        <v>659</v>
      </c>
      <c r="L8" s="525">
        <v>124.19</v>
      </c>
      <c r="M8" s="525">
        <v>124.19</v>
      </c>
      <c r="N8" s="522">
        <v>1</v>
      </c>
      <c r="O8" s="526">
        <v>0.5</v>
      </c>
      <c r="P8" s="525">
        <v>124.19</v>
      </c>
      <c r="Q8" s="527">
        <v>1</v>
      </c>
      <c r="R8" s="522">
        <v>1</v>
      </c>
      <c r="S8" s="527">
        <v>1</v>
      </c>
      <c r="T8" s="526">
        <v>0.5</v>
      </c>
      <c r="U8" s="528">
        <v>1</v>
      </c>
    </row>
    <row r="9" spans="1:21" ht="14.4" customHeight="1" x14ac:dyDescent="0.3">
      <c r="A9" s="521">
        <v>35</v>
      </c>
      <c r="B9" s="522" t="s">
        <v>634</v>
      </c>
      <c r="C9" s="522">
        <v>89301356</v>
      </c>
      <c r="D9" s="523" t="s">
        <v>964</v>
      </c>
      <c r="E9" s="524" t="s">
        <v>644</v>
      </c>
      <c r="F9" s="522" t="s">
        <v>639</v>
      </c>
      <c r="G9" s="522" t="s">
        <v>660</v>
      </c>
      <c r="H9" s="522" t="s">
        <v>965</v>
      </c>
      <c r="I9" s="522" t="s">
        <v>661</v>
      </c>
      <c r="J9" s="522" t="s">
        <v>662</v>
      </c>
      <c r="K9" s="522" t="s">
        <v>663</v>
      </c>
      <c r="L9" s="525">
        <v>178.27</v>
      </c>
      <c r="M9" s="525">
        <v>356.54</v>
      </c>
      <c r="N9" s="522">
        <v>2</v>
      </c>
      <c r="O9" s="526">
        <v>1</v>
      </c>
      <c r="P9" s="525"/>
      <c r="Q9" s="527">
        <v>0</v>
      </c>
      <c r="R9" s="522"/>
      <c r="S9" s="527">
        <v>0</v>
      </c>
      <c r="T9" s="526"/>
      <c r="U9" s="528">
        <v>0</v>
      </c>
    </row>
    <row r="10" spans="1:21" ht="14.4" customHeight="1" x14ac:dyDescent="0.3">
      <c r="A10" s="521">
        <v>35</v>
      </c>
      <c r="B10" s="522" t="s">
        <v>634</v>
      </c>
      <c r="C10" s="522">
        <v>89301356</v>
      </c>
      <c r="D10" s="523" t="s">
        <v>964</v>
      </c>
      <c r="E10" s="524" t="s">
        <v>644</v>
      </c>
      <c r="F10" s="522" t="s">
        <v>639</v>
      </c>
      <c r="G10" s="522" t="s">
        <v>660</v>
      </c>
      <c r="H10" s="522" t="s">
        <v>965</v>
      </c>
      <c r="I10" s="522" t="s">
        <v>661</v>
      </c>
      <c r="J10" s="522" t="s">
        <v>662</v>
      </c>
      <c r="K10" s="522" t="s">
        <v>663</v>
      </c>
      <c r="L10" s="525">
        <v>184.22</v>
      </c>
      <c r="M10" s="525">
        <v>184.22</v>
      </c>
      <c r="N10" s="522">
        <v>1</v>
      </c>
      <c r="O10" s="526">
        <v>1</v>
      </c>
      <c r="P10" s="525">
        <v>184.22</v>
      </c>
      <c r="Q10" s="527">
        <v>1</v>
      </c>
      <c r="R10" s="522">
        <v>1</v>
      </c>
      <c r="S10" s="527">
        <v>1</v>
      </c>
      <c r="T10" s="526">
        <v>1</v>
      </c>
      <c r="U10" s="528">
        <v>1</v>
      </c>
    </row>
    <row r="11" spans="1:21" ht="14.4" customHeight="1" x14ac:dyDescent="0.3">
      <c r="A11" s="521">
        <v>35</v>
      </c>
      <c r="B11" s="522" t="s">
        <v>634</v>
      </c>
      <c r="C11" s="522">
        <v>89301356</v>
      </c>
      <c r="D11" s="523" t="s">
        <v>964</v>
      </c>
      <c r="E11" s="524" t="s">
        <v>644</v>
      </c>
      <c r="F11" s="522" t="s">
        <v>639</v>
      </c>
      <c r="G11" s="522" t="s">
        <v>664</v>
      </c>
      <c r="H11" s="522" t="s">
        <v>525</v>
      </c>
      <c r="I11" s="522" t="s">
        <v>665</v>
      </c>
      <c r="J11" s="522" t="s">
        <v>666</v>
      </c>
      <c r="K11" s="522" t="s">
        <v>667</v>
      </c>
      <c r="L11" s="525">
        <v>230.59</v>
      </c>
      <c r="M11" s="525">
        <v>691.77</v>
      </c>
      <c r="N11" s="522">
        <v>3</v>
      </c>
      <c r="O11" s="526">
        <v>1.5</v>
      </c>
      <c r="P11" s="525">
        <v>691.77</v>
      </c>
      <c r="Q11" s="527">
        <v>1</v>
      </c>
      <c r="R11" s="522">
        <v>3</v>
      </c>
      <c r="S11" s="527">
        <v>1</v>
      </c>
      <c r="T11" s="526">
        <v>1.5</v>
      </c>
      <c r="U11" s="528">
        <v>1</v>
      </c>
    </row>
    <row r="12" spans="1:21" ht="14.4" customHeight="1" x14ac:dyDescent="0.3">
      <c r="A12" s="521">
        <v>35</v>
      </c>
      <c r="B12" s="522" t="s">
        <v>634</v>
      </c>
      <c r="C12" s="522">
        <v>89301356</v>
      </c>
      <c r="D12" s="523" t="s">
        <v>964</v>
      </c>
      <c r="E12" s="524" t="s">
        <v>644</v>
      </c>
      <c r="F12" s="522" t="s">
        <v>639</v>
      </c>
      <c r="G12" s="522" t="s">
        <v>668</v>
      </c>
      <c r="H12" s="522" t="s">
        <v>525</v>
      </c>
      <c r="I12" s="522" t="s">
        <v>669</v>
      </c>
      <c r="J12" s="522" t="s">
        <v>670</v>
      </c>
      <c r="K12" s="522" t="s">
        <v>671</v>
      </c>
      <c r="L12" s="525">
        <v>0</v>
      </c>
      <c r="M12" s="525">
        <v>0</v>
      </c>
      <c r="N12" s="522">
        <v>1</v>
      </c>
      <c r="O12" s="526">
        <v>1</v>
      </c>
      <c r="P12" s="525">
        <v>0</v>
      </c>
      <c r="Q12" s="527"/>
      <c r="R12" s="522">
        <v>1</v>
      </c>
      <c r="S12" s="527">
        <v>1</v>
      </c>
      <c r="T12" s="526">
        <v>1</v>
      </c>
      <c r="U12" s="528">
        <v>1</v>
      </c>
    </row>
    <row r="13" spans="1:21" ht="14.4" customHeight="1" x14ac:dyDescent="0.3">
      <c r="A13" s="521">
        <v>35</v>
      </c>
      <c r="B13" s="522" t="s">
        <v>634</v>
      </c>
      <c r="C13" s="522">
        <v>89301356</v>
      </c>
      <c r="D13" s="523" t="s">
        <v>964</v>
      </c>
      <c r="E13" s="524" t="s">
        <v>644</v>
      </c>
      <c r="F13" s="522" t="s">
        <v>639</v>
      </c>
      <c r="G13" s="522" t="s">
        <v>672</v>
      </c>
      <c r="H13" s="522" t="s">
        <v>525</v>
      </c>
      <c r="I13" s="522" t="s">
        <v>673</v>
      </c>
      <c r="J13" s="522" t="s">
        <v>674</v>
      </c>
      <c r="K13" s="522" t="s">
        <v>675</v>
      </c>
      <c r="L13" s="525">
        <v>50.27</v>
      </c>
      <c r="M13" s="525">
        <v>50.27</v>
      </c>
      <c r="N13" s="522">
        <v>1</v>
      </c>
      <c r="O13" s="526">
        <v>1</v>
      </c>
      <c r="P13" s="525">
        <v>50.27</v>
      </c>
      <c r="Q13" s="527">
        <v>1</v>
      </c>
      <c r="R13" s="522">
        <v>1</v>
      </c>
      <c r="S13" s="527">
        <v>1</v>
      </c>
      <c r="T13" s="526">
        <v>1</v>
      </c>
      <c r="U13" s="528">
        <v>1</v>
      </c>
    </row>
    <row r="14" spans="1:21" ht="14.4" customHeight="1" x14ac:dyDescent="0.3">
      <c r="A14" s="521">
        <v>35</v>
      </c>
      <c r="B14" s="522" t="s">
        <v>634</v>
      </c>
      <c r="C14" s="522">
        <v>89301356</v>
      </c>
      <c r="D14" s="523" t="s">
        <v>964</v>
      </c>
      <c r="E14" s="524" t="s">
        <v>644</v>
      </c>
      <c r="F14" s="522" t="s">
        <v>639</v>
      </c>
      <c r="G14" s="522" t="s">
        <v>676</v>
      </c>
      <c r="H14" s="522" t="s">
        <v>525</v>
      </c>
      <c r="I14" s="522" t="s">
        <v>677</v>
      </c>
      <c r="J14" s="522" t="s">
        <v>678</v>
      </c>
      <c r="K14" s="522" t="s">
        <v>679</v>
      </c>
      <c r="L14" s="525">
        <v>59.82</v>
      </c>
      <c r="M14" s="525">
        <v>59.82</v>
      </c>
      <c r="N14" s="522">
        <v>1</v>
      </c>
      <c r="O14" s="526">
        <v>0.5</v>
      </c>
      <c r="P14" s="525">
        <v>59.82</v>
      </c>
      <c r="Q14" s="527">
        <v>1</v>
      </c>
      <c r="R14" s="522">
        <v>1</v>
      </c>
      <c r="S14" s="527">
        <v>1</v>
      </c>
      <c r="T14" s="526">
        <v>0.5</v>
      </c>
      <c r="U14" s="528">
        <v>1</v>
      </c>
    </row>
    <row r="15" spans="1:21" ht="14.4" customHeight="1" x14ac:dyDescent="0.3">
      <c r="A15" s="521">
        <v>35</v>
      </c>
      <c r="B15" s="522" t="s">
        <v>634</v>
      </c>
      <c r="C15" s="522">
        <v>89301356</v>
      </c>
      <c r="D15" s="523" t="s">
        <v>964</v>
      </c>
      <c r="E15" s="524" t="s">
        <v>644</v>
      </c>
      <c r="F15" s="522" t="s">
        <v>639</v>
      </c>
      <c r="G15" s="522" t="s">
        <v>680</v>
      </c>
      <c r="H15" s="522" t="s">
        <v>525</v>
      </c>
      <c r="I15" s="522" t="s">
        <v>681</v>
      </c>
      <c r="J15" s="522" t="s">
        <v>682</v>
      </c>
      <c r="K15" s="522" t="s">
        <v>683</v>
      </c>
      <c r="L15" s="525">
        <v>0</v>
      </c>
      <c r="M15" s="525">
        <v>0</v>
      </c>
      <c r="N15" s="522">
        <v>1</v>
      </c>
      <c r="O15" s="526">
        <v>0.5</v>
      </c>
      <c r="P15" s="525">
        <v>0</v>
      </c>
      <c r="Q15" s="527"/>
      <c r="R15" s="522">
        <v>1</v>
      </c>
      <c r="S15" s="527">
        <v>1</v>
      </c>
      <c r="T15" s="526">
        <v>0.5</v>
      </c>
      <c r="U15" s="528">
        <v>1</v>
      </c>
    </row>
    <row r="16" spans="1:21" ht="14.4" customHeight="1" x14ac:dyDescent="0.3">
      <c r="A16" s="521">
        <v>35</v>
      </c>
      <c r="B16" s="522" t="s">
        <v>634</v>
      </c>
      <c r="C16" s="522">
        <v>89301356</v>
      </c>
      <c r="D16" s="523" t="s">
        <v>964</v>
      </c>
      <c r="E16" s="524" t="s">
        <v>644</v>
      </c>
      <c r="F16" s="522" t="s">
        <v>639</v>
      </c>
      <c r="G16" s="522" t="s">
        <v>684</v>
      </c>
      <c r="H16" s="522" t="s">
        <v>525</v>
      </c>
      <c r="I16" s="522" t="s">
        <v>685</v>
      </c>
      <c r="J16" s="522" t="s">
        <v>686</v>
      </c>
      <c r="K16" s="522" t="s">
        <v>687</v>
      </c>
      <c r="L16" s="525">
        <v>50.57</v>
      </c>
      <c r="M16" s="525">
        <v>101.14</v>
      </c>
      <c r="N16" s="522">
        <v>2</v>
      </c>
      <c r="O16" s="526">
        <v>1</v>
      </c>
      <c r="P16" s="525">
        <v>101.14</v>
      </c>
      <c r="Q16" s="527">
        <v>1</v>
      </c>
      <c r="R16" s="522">
        <v>2</v>
      </c>
      <c r="S16" s="527">
        <v>1</v>
      </c>
      <c r="T16" s="526">
        <v>1</v>
      </c>
      <c r="U16" s="528">
        <v>1</v>
      </c>
    </row>
    <row r="17" spans="1:21" ht="14.4" customHeight="1" x14ac:dyDescent="0.3">
      <c r="A17" s="521">
        <v>35</v>
      </c>
      <c r="B17" s="522" t="s">
        <v>634</v>
      </c>
      <c r="C17" s="522">
        <v>89301356</v>
      </c>
      <c r="D17" s="523" t="s">
        <v>964</v>
      </c>
      <c r="E17" s="524" t="s">
        <v>644</v>
      </c>
      <c r="F17" s="522" t="s">
        <v>639</v>
      </c>
      <c r="G17" s="522" t="s">
        <v>688</v>
      </c>
      <c r="H17" s="522" t="s">
        <v>525</v>
      </c>
      <c r="I17" s="522" t="s">
        <v>689</v>
      </c>
      <c r="J17" s="522" t="s">
        <v>690</v>
      </c>
      <c r="K17" s="522" t="s">
        <v>691</v>
      </c>
      <c r="L17" s="525">
        <v>0</v>
      </c>
      <c r="M17" s="525">
        <v>0</v>
      </c>
      <c r="N17" s="522">
        <v>3</v>
      </c>
      <c r="O17" s="526">
        <v>1.5</v>
      </c>
      <c r="P17" s="525">
        <v>0</v>
      </c>
      <c r="Q17" s="527"/>
      <c r="R17" s="522">
        <v>3</v>
      </c>
      <c r="S17" s="527">
        <v>1</v>
      </c>
      <c r="T17" s="526">
        <v>1.5</v>
      </c>
      <c r="U17" s="528">
        <v>1</v>
      </c>
    </row>
    <row r="18" spans="1:21" ht="14.4" customHeight="1" x14ac:dyDescent="0.3">
      <c r="A18" s="521">
        <v>35</v>
      </c>
      <c r="B18" s="522" t="s">
        <v>634</v>
      </c>
      <c r="C18" s="522">
        <v>89301356</v>
      </c>
      <c r="D18" s="523" t="s">
        <v>964</v>
      </c>
      <c r="E18" s="524" t="s">
        <v>644</v>
      </c>
      <c r="F18" s="522" t="s">
        <v>639</v>
      </c>
      <c r="G18" s="522" t="s">
        <v>688</v>
      </c>
      <c r="H18" s="522" t="s">
        <v>525</v>
      </c>
      <c r="I18" s="522" t="s">
        <v>692</v>
      </c>
      <c r="J18" s="522" t="s">
        <v>690</v>
      </c>
      <c r="K18" s="522" t="s">
        <v>693</v>
      </c>
      <c r="L18" s="525">
        <v>0</v>
      </c>
      <c r="M18" s="525">
        <v>0</v>
      </c>
      <c r="N18" s="522">
        <v>1</v>
      </c>
      <c r="O18" s="526">
        <v>0.5</v>
      </c>
      <c r="P18" s="525">
        <v>0</v>
      </c>
      <c r="Q18" s="527"/>
      <c r="R18" s="522">
        <v>1</v>
      </c>
      <c r="S18" s="527">
        <v>1</v>
      </c>
      <c r="T18" s="526">
        <v>0.5</v>
      </c>
      <c r="U18" s="528">
        <v>1</v>
      </c>
    </row>
    <row r="19" spans="1:21" ht="14.4" customHeight="1" x14ac:dyDescent="0.3">
      <c r="A19" s="521">
        <v>35</v>
      </c>
      <c r="B19" s="522" t="s">
        <v>634</v>
      </c>
      <c r="C19" s="522">
        <v>89301356</v>
      </c>
      <c r="D19" s="523" t="s">
        <v>964</v>
      </c>
      <c r="E19" s="524" t="s">
        <v>644</v>
      </c>
      <c r="F19" s="522" t="s">
        <v>639</v>
      </c>
      <c r="G19" s="522" t="s">
        <v>694</v>
      </c>
      <c r="H19" s="522" t="s">
        <v>525</v>
      </c>
      <c r="I19" s="522" t="s">
        <v>695</v>
      </c>
      <c r="J19" s="522" t="s">
        <v>696</v>
      </c>
      <c r="K19" s="522" t="s">
        <v>671</v>
      </c>
      <c r="L19" s="525">
        <v>120.37</v>
      </c>
      <c r="M19" s="525">
        <v>120.37</v>
      </c>
      <c r="N19" s="522">
        <v>1</v>
      </c>
      <c r="O19" s="526">
        <v>1</v>
      </c>
      <c r="P19" s="525"/>
      <c r="Q19" s="527">
        <v>0</v>
      </c>
      <c r="R19" s="522"/>
      <c r="S19" s="527">
        <v>0</v>
      </c>
      <c r="T19" s="526"/>
      <c r="U19" s="528">
        <v>0</v>
      </c>
    </row>
    <row r="20" spans="1:21" ht="14.4" customHeight="1" x14ac:dyDescent="0.3">
      <c r="A20" s="521">
        <v>35</v>
      </c>
      <c r="B20" s="522" t="s">
        <v>634</v>
      </c>
      <c r="C20" s="522">
        <v>89301356</v>
      </c>
      <c r="D20" s="523" t="s">
        <v>964</v>
      </c>
      <c r="E20" s="524" t="s">
        <v>644</v>
      </c>
      <c r="F20" s="522" t="s">
        <v>639</v>
      </c>
      <c r="G20" s="522" t="s">
        <v>697</v>
      </c>
      <c r="H20" s="522" t="s">
        <v>525</v>
      </c>
      <c r="I20" s="522" t="s">
        <v>698</v>
      </c>
      <c r="J20" s="522" t="s">
        <v>699</v>
      </c>
      <c r="K20" s="522" t="s">
        <v>700</v>
      </c>
      <c r="L20" s="525">
        <v>153.52000000000001</v>
      </c>
      <c r="M20" s="525">
        <v>307.04000000000002</v>
      </c>
      <c r="N20" s="522">
        <v>2</v>
      </c>
      <c r="O20" s="526">
        <v>2</v>
      </c>
      <c r="P20" s="525">
        <v>307.04000000000002</v>
      </c>
      <c r="Q20" s="527">
        <v>1</v>
      </c>
      <c r="R20" s="522">
        <v>2</v>
      </c>
      <c r="S20" s="527">
        <v>1</v>
      </c>
      <c r="T20" s="526">
        <v>2</v>
      </c>
      <c r="U20" s="528">
        <v>1</v>
      </c>
    </row>
    <row r="21" spans="1:21" ht="14.4" customHeight="1" x14ac:dyDescent="0.3">
      <c r="A21" s="521">
        <v>35</v>
      </c>
      <c r="B21" s="522" t="s">
        <v>634</v>
      </c>
      <c r="C21" s="522">
        <v>89301356</v>
      </c>
      <c r="D21" s="523" t="s">
        <v>964</v>
      </c>
      <c r="E21" s="524" t="s">
        <v>644</v>
      </c>
      <c r="F21" s="522" t="s">
        <v>639</v>
      </c>
      <c r="G21" s="522" t="s">
        <v>701</v>
      </c>
      <c r="H21" s="522" t="s">
        <v>525</v>
      </c>
      <c r="I21" s="522" t="s">
        <v>702</v>
      </c>
      <c r="J21" s="522" t="s">
        <v>703</v>
      </c>
      <c r="K21" s="522" t="s">
        <v>704</v>
      </c>
      <c r="L21" s="525">
        <v>228.89</v>
      </c>
      <c r="M21" s="525">
        <v>228.89</v>
      </c>
      <c r="N21" s="522">
        <v>1</v>
      </c>
      <c r="O21" s="526">
        <v>0.5</v>
      </c>
      <c r="P21" s="525">
        <v>228.89</v>
      </c>
      <c r="Q21" s="527">
        <v>1</v>
      </c>
      <c r="R21" s="522">
        <v>1</v>
      </c>
      <c r="S21" s="527">
        <v>1</v>
      </c>
      <c r="T21" s="526">
        <v>0.5</v>
      </c>
      <c r="U21" s="528">
        <v>1</v>
      </c>
    </row>
    <row r="22" spans="1:21" ht="14.4" customHeight="1" x14ac:dyDescent="0.3">
      <c r="A22" s="521">
        <v>35</v>
      </c>
      <c r="B22" s="522" t="s">
        <v>634</v>
      </c>
      <c r="C22" s="522">
        <v>89301356</v>
      </c>
      <c r="D22" s="523" t="s">
        <v>964</v>
      </c>
      <c r="E22" s="524" t="s">
        <v>644</v>
      </c>
      <c r="F22" s="522" t="s">
        <v>639</v>
      </c>
      <c r="G22" s="522" t="s">
        <v>705</v>
      </c>
      <c r="H22" s="522" t="s">
        <v>965</v>
      </c>
      <c r="I22" s="522" t="s">
        <v>706</v>
      </c>
      <c r="J22" s="522" t="s">
        <v>707</v>
      </c>
      <c r="K22" s="522" t="s">
        <v>708</v>
      </c>
      <c r="L22" s="525">
        <v>0</v>
      </c>
      <c r="M22" s="525">
        <v>0</v>
      </c>
      <c r="N22" s="522">
        <v>1</v>
      </c>
      <c r="O22" s="526">
        <v>1</v>
      </c>
      <c r="P22" s="525">
        <v>0</v>
      </c>
      <c r="Q22" s="527"/>
      <c r="R22" s="522">
        <v>1</v>
      </c>
      <c r="S22" s="527">
        <v>1</v>
      </c>
      <c r="T22" s="526">
        <v>1</v>
      </c>
      <c r="U22" s="528">
        <v>1</v>
      </c>
    </row>
    <row r="23" spans="1:21" ht="14.4" customHeight="1" x14ac:dyDescent="0.3">
      <c r="A23" s="521">
        <v>35</v>
      </c>
      <c r="B23" s="522" t="s">
        <v>634</v>
      </c>
      <c r="C23" s="522">
        <v>89301356</v>
      </c>
      <c r="D23" s="523" t="s">
        <v>964</v>
      </c>
      <c r="E23" s="524" t="s">
        <v>644</v>
      </c>
      <c r="F23" s="522" t="s">
        <v>639</v>
      </c>
      <c r="G23" s="522" t="s">
        <v>709</v>
      </c>
      <c r="H23" s="522" t="s">
        <v>525</v>
      </c>
      <c r="I23" s="522" t="s">
        <v>710</v>
      </c>
      <c r="J23" s="522" t="s">
        <v>621</v>
      </c>
      <c r="K23" s="522" t="s">
        <v>711</v>
      </c>
      <c r="L23" s="525">
        <v>56.69</v>
      </c>
      <c r="M23" s="525">
        <v>56.69</v>
      </c>
      <c r="N23" s="522">
        <v>1</v>
      </c>
      <c r="O23" s="526">
        <v>0.5</v>
      </c>
      <c r="P23" s="525"/>
      <c r="Q23" s="527">
        <v>0</v>
      </c>
      <c r="R23" s="522"/>
      <c r="S23" s="527">
        <v>0</v>
      </c>
      <c r="T23" s="526"/>
      <c r="U23" s="528">
        <v>0</v>
      </c>
    </row>
    <row r="24" spans="1:21" ht="14.4" customHeight="1" x14ac:dyDescent="0.3">
      <c r="A24" s="521">
        <v>35</v>
      </c>
      <c r="B24" s="522" t="s">
        <v>634</v>
      </c>
      <c r="C24" s="522">
        <v>89301356</v>
      </c>
      <c r="D24" s="523" t="s">
        <v>964</v>
      </c>
      <c r="E24" s="524" t="s">
        <v>644</v>
      </c>
      <c r="F24" s="522" t="s">
        <v>639</v>
      </c>
      <c r="G24" s="522" t="s">
        <v>712</v>
      </c>
      <c r="H24" s="522" t="s">
        <v>965</v>
      </c>
      <c r="I24" s="522" t="s">
        <v>713</v>
      </c>
      <c r="J24" s="522" t="s">
        <v>714</v>
      </c>
      <c r="K24" s="522" t="s">
        <v>715</v>
      </c>
      <c r="L24" s="525">
        <v>140.03</v>
      </c>
      <c r="M24" s="525">
        <v>1260.27</v>
      </c>
      <c r="N24" s="522">
        <v>9</v>
      </c>
      <c r="O24" s="526">
        <v>3.5</v>
      </c>
      <c r="P24" s="525">
        <v>1260.27</v>
      </c>
      <c r="Q24" s="527">
        <v>1</v>
      </c>
      <c r="R24" s="522">
        <v>9</v>
      </c>
      <c r="S24" s="527">
        <v>1</v>
      </c>
      <c r="T24" s="526">
        <v>3.5</v>
      </c>
      <c r="U24" s="528">
        <v>1</v>
      </c>
    </row>
    <row r="25" spans="1:21" ht="14.4" customHeight="1" x14ac:dyDescent="0.3">
      <c r="A25" s="521">
        <v>35</v>
      </c>
      <c r="B25" s="522" t="s">
        <v>634</v>
      </c>
      <c r="C25" s="522">
        <v>89301356</v>
      </c>
      <c r="D25" s="523" t="s">
        <v>964</v>
      </c>
      <c r="E25" s="524" t="s">
        <v>644</v>
      </c>
      <c r="F25" s="522" t="s">
        <v>639</v>
      </c>
      <c r="G25" s="522" t="s">
        <v>716</v>
      </c>
      <c r="H25" s="522" t="s">
        <v>965</v>
      </c>
      <c r="I25" s="522" t="s">
        <v>717</v>
      </c>
      <c r="J25" s="522" t="s">
        <v>718</v>
      </c>
      <c r="K25" s="522" t="s">
        <v>719</v>
      </c>
      <c r="L25" s="525">
        <v>605.65</v>
      </c>
      <c r="M25" s="525">
        <v>1211.3</v>
      </c>
      <c r="N25" s="522">
        <v>2</v>
      </c>
      <c r="O25" s="526">
        <v>1</v>
      </c>
      <c r="P25" s="525">
        <v>1211.3</v>
      </c>
      <c r="Q25" s="527">
        <v>1</v>
      </c>
      <c r="R25" s="522">
        <v>2</v>
      </c>
      <c r="S25" s="527">
        <v>1</v>
      </c>
      <c r="T25" s="526">
        <v>1</v>
      </c>
      <c r="U25" s="528">
        <v>1</v>
      </c>
    </row>
    <row r="26" spans="1:21" ht="14.4" customHeight="1" x14ac:dyDescent="0.3">
      <c r="A26" s="521">
        <v>35</v>
      </c>
      <c r="B26" s="522" t="s">
        <v>634</v>
      </c>
      <c r="C26" s="522">
        <v>89301356</v>
      </c>
      <c r="D26" s="523" t="s">
        <v>964</v>
      </c>
      <c r="E26" s="524" t="s">
        <v>644</v>
      </c>
      <c r="F26" s="522" t="s">
        <v>639</v>
      </c>
      <c r="G26" s="522" t="s">
        <v>720</v>
      </c>
      <c r="H26" s="522" t="s">
        <v>525</v>
      </c>
      <c r="I26" s="522" t="s">
        <v>721</v>
      </c>
      <c r="J26" s="522" t="s">
        <v>722</v>
      </c>
      <c r="K26" s="522" t="s">
        <v>723</v>
      </c>
      <c r="L26" s="525">
        <v>6.47</v>
      </c>
      <c r="M26" s="525">
        <v>32.35</v>
      </c>
      <c r="N26" s="522">
        <v>5</v>
      </c>
      <c r="O26" s="526">
        <v>2</v>
      </c>
      <c r="P26" s="525">
        <v>32.35</v>
      </c>
      <c r="Q26" s="527">
        <v>1</v>
      </c>
      <c r="R26" s="522">
        <v>5</v>
      </c>
      <c r="S26" s="527">
        <v>1</v>
      </c>
      <c r="T26" s="526">
        <v>2</v>
      </c>
      <c r="U26" s="528">
        <v>1</v>
      </c>
    </row>
    <row r="27" spans="1:21" ht="14.4" customHeight="1" x14ac:dyDescent="0.3">
      <c r="A27" s="521">
        <v>35</v>
      </c>
      <c r="B27" s="522" t="s">
        <v>634</v>
      </c>
      <c r="C27" s="522">
        <v>89301356</v>
      </c>
      <c r="D27" s="523" t="s">
        <v>964</v>
      </c>
      <c r="E27" s="524" t="s">
        <v>644</v>
      </c>
      <c r="F27" s="522" t="s">
        <v>639</v>
      </c>
      <c r="G27" s="522" t="s">
        <v>724</v>
      </c>
      <c r="H27" s="522" t="s">
        <v>525</v>
      </c>
      <c r="I27" s="522" t="s">
        <v>725</v>
      </c>
      <c r="J27" s="522" t="s">
        <v>726</v>
      </c>
      <c r="K27" s="522" t="s">
        <v>727</v>
      </c>
      <c r="L27" s="525">
        <v>23.46</v>
      </c>
      <c r="M27" s="525">
        <v>70.38</v>
      </c>
      <c r="N27" s="522">
        <v>3</v>
      </c>
      <c r="O27" s="526">
        <v>1.5</v>
      </c>
      <c r="P27" s="525">
        <v>23.46</v>
      </c>
      <c r="Q27" s="527">
        <v>0.33333333333333337</v>
      </c>
      <c r="R27" s="522">
        <v>1</v>
      </c>
      <c r="S27" s="527">
        <v>0.33333333333333331</v>
      </c>
      <c r="T27" s="526">
        <v>1</v>
      </c>
      <c r="U27" s="528">
        <v>0.66666666666666663</v>
      </c>
    </row>
    <row r="28" spans="1:21" ht="14.4" customHeight="1" x14ac:dyDescent="0.3">
      <c r="A28" s="521">
        <v>35</v>
      </c>
      <c r="B28" s="522" t="s">
        <v>634</v>
      </c>
      <c r="C28" s="522">
        <v>89301356</v>
      </c>
      <c r="D28" s="523" t="s">
        <v>964</v>
      </c>
      <c r="E28" s="524" t="s">
        <v>644</v>
      </c>
      <c r="F28" s="522" t="s">
        <v>640</v>
      </c>
      <c r="G28" s="522" t="s">
        <v>728</v>
      </c>
      <c r="H28" s="522" t="s">
        <v>525</v>
      </c>
      <c r="I28" s="522" t="s">
        <v>729</v>
      </c>
      <c r="J28" s="522" t="s">
        <v>730</v>
      </c>
      <c r="K28" s="522"/>
      <c r="L28" s="525">
        <v>0</v>
      </c>
      <c r="M28" s="525">
        <v>0</v>
      </c>
      <c r="N28" s="522">
        <v>5</v>
      </c>
      <c r="O28" s="526">
        <v>3</v>
      </c>
      <c r="P28" s="525">
        <v>0</v>
      </c>
      <c r="Q28" s="527"/>
      <c r="R28" s="522">
        <v>5</v>
      </c>
      <c r="S28" s="527">
        <v>1</v>
      </c>
      <c r="T28" s="526">
        <v>3</v>
      </c>
      <c r="U28" s="528">
        <v>1</v>
      </c>
    </row>
    <row r="29" spans="1:21" ht="14.4" customHeight="1" x14ac:dyDescent="0.3">
      <c r="A29" s="521">
        <v>35</v>
      </c>
      <c r="B29" s="522" t="s">
        <v>634</v>
      </c>
      <c r="C29" s="522">
        <v>89301356</v>
      </c>
      <c r="D29" s="523" t="s">
        <v>964</v>
      </c>
      <c r="E29" s="524" t="s">
        <v>644</v>
      </c>
      <c r="F29" s="522" t="s">
        <v>640</v>
      </c>
      <c r="G29" s="522" t="s">
        <v>728</v>
      </c>
      <c r="H29" s="522" t="s">
        <v>525</v>
      </c>
      <c r="I29" s="522" t="s">
        <v>731</v>
      </c>
      <c r="J29" s="522" t="s">
        <v>730</v>
      </c>
      <c r="K29" s="522"/>
      <c r="L29" s="525">
        <v>0</v>
      </c>
      <c r="M29" s="525">
        <v>0</v>
      </c>
      <c r="N29" s="522">
        <v>3</v>
      </c>
      <c r="O29" s="526">
        <v>1.5</v>
      </c>
      <c r="P29" s="525">
        <v>0</v>
      </c>
      <c r="Q29" s="527"/>
      <c r="R29" s="522">
        <v>3</v>
      </c>
      <c r="S29" s="527">
        <v>1</v>
      </c>
      <c r="T29" s="526">
        <v>1.5</v>
      </c>
      <c r="U29" s="528">
        <v>1</v>
      </c>
    </row>
    <row r="30" spans="1:21" ht="14.4" customHeight="1" x14ac:dyDescent="0.3">
      <c r="A30" s="521">
        <v>35</v>
      </c>
      <c r="B30" s="522" t="s">
        <v>634</v>
      </c>
      <c r="C30" s="522">
        <v>89301356</v>
      </c>
      <c r="D30" s="523" t="s">
        <v>964</v>
      </c>
      <c r="E30" s="524" t="s">
        <v>644</v>
      </c>
      <c r="F30" s="522" t="s">
        <v>640</v>
      </c>
      <c r="G30" s="522" t="s">
        <v>728</v>
      </c>
      <c r="H30" s="522" t="s">
        <v>525</v>
      </c>
      <c r="I30" s="522" t="s">
        <v>732</v>
      </c>
      <c r="J30" s="522" t="s">
        <v>730</v>
      </c>
      <c r="K30" s="522"/>
      <c r="L30" s="525">
        <v>0</v>
      </c>
      <c r="M30" s="525">
        <v>0</v>
      </c>
      <c r="N30" s="522">
        <v>3</v>
      </c>
      <c r="O30" s="526">
        <v>3</v>
      </c>
      <c r="P30" s="525">
        <v>0</v>
      </c>
      <c r="Q30" s="527"/>
      <c r="R30" s="522">
        <v>3</v>
      </c>
      <c r="S30" s="527">
        <v>1</v>
      </c>
      <c r="T30" s="526">
        <v>3</v>
      </c>
      <c r="U30" s="528">
        <v>1</v>
      </c>
    </row>
    <row r="31" spans="1:21" ht="14.4" customHeight="1" x14ac:dyDescent="0.3">
      <c r="A31" s="521">
        <v>35</v>
      </c>
      <c r="B31" s="522" t="s">
        <v>634</v>
      </c>
      <c r="C31" s="522">
        <v>89301356</v>
      </c>
      <c r="D31" s="523" t="s">
        <v>964</v>
      </c>
      <c r="E31" s="524" t="s">
        <v>644</v>
      </c>
      <c r="F31" s="522" t="s">
        <v>640</v>
      </c>
      <c r="G31" s="522" t="s">
        <v>728</v>
      </c>
      <c r="H31" s="522" t="s">
        <v>525</v>
      </c>
      <c r="I31" s="522" t="s">
        <v>733</v>
      </c>
      <c r="J31" s="522" t="s">
        <v>730</v>
      </c>
      <c r="K31" s="522"/>
      <c r="L31" s="525">
        <v>0</v>
      </c>
      <c r="M31" s="525">
        <v>0</v>
      </c>
      <c r="N31" s="522">
        <v>1</v>
      </c>
      <c r="O31" s="526">
        <v>0.5</v>
      </c>
      <c r="P31" s="525">
        <v>0</v>
      </c>
      <c r="Q31" s="527"/>
      <c r="R31" s="522">
        <v>1</v>
      </c>
      <c r="S31" s="527">
        <v>1</v>
      </c>
      <c r="T31" s="526">
        <v>0.5</v>
      </c>
      <c r="U31" s="528">
        <v>1</v>
      </c>
    </row>
    <row r="32" spans="1:21" ht="14.4" customHeight="1" x14ac:dyDescent="0.3">
      <c r="A32" s="521">
        <v>35</v>
      </c>
      <c r="B32" s="522" t="s">
        <v>634</v>
      </c>
      <c r="C32" s="522">
        <v>89301356</v>
      </c>
      <c r="D32" s="523" t="s">
        <v>964</v>
      </c>
      <c r="E32" s="524" t="s">
        <v>645</v>
      </c>
      <c r="F32" s="522" t="s">
        <v>639</v>
      </c>
      <c r="G32" s="522" t="s">
        <v>734</v>
      </c>
      <c r="H32" s="522" t="s">
        <v>525</v>
      </c>
      <c r="I32" s="522" t="s">
        <v>735</v>
      </c>
      <c r="J32" s="522" t="s">
        <v>736</v>
      </c>
      <c r="K32" s="522" t="s">
        <v>737</v>
      </c>
      <c r="L32" s="525">
        <v>333.31</v>
      </c>
      <c r="M32" s="525">
        <v>666.62</v>
      </c>
      <c r="N32" s="522">
        <v>2</v>
      </c>
      <c r="O32" s="526">
        <v>1</v>
      </c>
      <c r="P32" s="525">
        <v>666.62</v>
      </c>
      <c r="Q32" s="527">
        <v>1</v>
      </c>
      <c r="R32" s="522">
        <v>2</v>
      </c>
      <c r="S32" s="527">
        <v>1</v>
      </c>
      <c r="T32" s="526">
        <v>1</v>
      </c>
      <c r="U32" s="528">
        <v>1</v>
      </c>
    </row>
    <row r="33" spans="1:21" ht="14.4" customHeight="1" x14ac:dyDescent="0.3">
      <c r="A33" s="521">
        <v>35</v>
      </c>
      <c r="B33" s="522" t="s">
        <v>634</v>
      </c>
      <c r="C33" s="522">
        <v>89301356</v>
      </c>
      <c r="D33" s="523" t="s">
        <v>964</v>
      </c>
      <c r="E33" s="524" t="s">
        <v>645</v>
      </c>
      <c r="F33" s="522" t="s">
        <v>639</v>
      </c>
      <c r="G33" s="522" t="s">
        <v>738</v>
      </c>
      <c r="H33" s="522" t="s">
        <v>525</v>
      </c>
      <c r="I33" s="522" t="s">
        <v>739</v>
      </c>
      <c r="J33" s="522" t="s">
        <v>740</v>
      </c>
      <c r="K33" s="522" t="s">
        <v>741</v>
      </c>
      <c r="L33" s="525">
        <v>58</v>
      </c>
      <c r="M33" s="525">
        <v>58</v>
      </c>
      <c r="N33" s="522">
        <v>1</v>
      </c>
      <c r="O33" s="526">
        <v>1</v>
      </c>
      <c r="P33" s="525">
        <v>58</v>
      </c>
      <c r="Q33" s="527">
        <v>1</v>
      </c>
      <c r="R33" s="522">
        <v>1</v>
      </c>
      <c r="S33" s="527">
        <v>1</v>
      </c>
      <c r="T33" s="526">
        <v>1</v>
      </c>
      <c r="U33" s="528">
        <v>1</v>
      </c>
    </row>
    <row r="34" spans="1:21" ht="14.4" customHeight="1" x14ac:dyDescent="0.3">
      <c r="A34" s="521">
        <v>35</v>
      </c>
      <c r="B34" s="522" t="s">
        <v>634</v>
      </c>
      <c r="C34" s="522">
        <v>89301356</v>
      </c>
      <c r="D34" s="523" t="s">
        <v>964</v>
      </c>
      <c r="E34" s="524" t="s">
        <v>645</v>
      </c>
      <c r="F34" s="522" t="s">
        <v>639</v>
      </c>
      <c r="G34" s="522" t="s">
        <v>742</v>
      </c>
      <c r="H34" s="522" t="s">
        <v>525</v>
      </c>
      <c r="I34" s="522" t="s">
        <v>743</v>
      </c>
      <c r="J34" s="522" t="s">
        <v>744</v>
      </c>
      <c r="K34" s="522" t="s">
        <v>745</v>
      </c>
      <c r="L34" s="525">
        <v>106.49</v>
      </c>
      <c r="M34" s="525">
        <v>106.49</v>
      </c>
      <c r="N34" s="522">
        <v>1</v>
      </c>
      <c r="O34" s="526">
        <v>1</v>
      </c>
      <c r="P34" s="525">
        <v>106.49</v>
      </c>
      <c r="Q34" s="527">
        <v>1</v>
      </c>
      <c r="R34" s="522">
        <v>1</v>
      </c>
      <c r="S34" s="527">
        <v>1</v>
      </c>
      <c r="T34" s="526">
        <v>1</v>
      </c>
      <c r="U34" s="528">
        <v>1</v>
      </c>
    </row>
    <row r="35" spans="1:21" ht="14.4" customHeight="1" x14ac:dyDescent="0.3">
      <c r="A35" s="521">
        <v>35</v>
      </c>
      <c r="B35" s="522" t="s">
        <v>634</v>
      </c>
      <c r="C35" s="522">
        <v>89301356</v>
      </c>
      <c r="D35" s="523" t="s">
        <v>964</v>
      </c>
      <c r="E35" s="524" t="s">
        <v>645</v>
      </c>
      <c r="F35" s="522" t="s">
        <v>639</v>
      </c>
      <c r="G35" s="522" t="s">
        <v>746</v>
      </c>
      <c r="H35" s="522" t="s">
        <v>525</v>
      </c>
      <c r="I35" s="522" t="s">
        <v>747</v>
      </c>
      <c r="J35" s="522" t="s">
        <v>748</v>
      </c>
      <c r="K35" s="522" t="s">
        <v>749</v>
      </c>
      <c r="L35" s="525">
        <v>0</v>
      </c>
      <c r="M35" s="525">
        <v>0</v>
      </c>
      <c r="N35" s="522">
        <v>2</v>
      </c>
      <c r="O35" s="526">
        <v>1</v>
      </c>
      <c r="P35" s="525">
        <v>0</v>
      </c>
      <c r="Q35" s="527"/>
      <c r="R35" s="522">
        <v>2</v>
      </c>
      <c r="S35" s="527">
        <v>1</v>
      </c>
      <c r="T35" s="526">
        <v>1</v>
      </c>
      <c r="U35" s="528">
        <v>1</v>
      </c>
    </row>
    <row r="36" spans="1:21" ht="14.4" customHeight="1" x14ac:dyDescent="0.3">
      <c r="A36" s="521">
        <v>35</v>
      </c>
      <c r="B36" s="522" t="s">
        <v>634</v>
      </c>
      <c r="C36" s="522">
        <v>89301356</v>
      </c>
      <c r="D36" s="523" t="s">
        <v>964</v>
      </c>
      <c r="E36" s="524" t="s">
        <v>645</v>
      </c>
      <c r="F36" s="522" t="s">
        <v>639</v>
      </c>
      <c r="G36" s="522" t="s">
        <v>750</v>
      </c>
      <c r="H36" s="522" t="s">
        <v>525</v>
      </c>
      <c r="I36" s="522" t="s">
        <v>751</v>
      </c>
      <c r="J36" s="522" t="s">
        <v>752</v>
      </c>
      <c r="K36" s="522" t="s">
        <v>753</v>
      </c>
      <c r="L36" s="525">
        <v>0</v>
      </c>
      <c r="M36" s="525">
        <v>0</v>
      </c>
      <c r="N36" s="522">
        <v>2</v>
      </c>
      <c r="O36" s="526">
        <v>2</v>
      </c>
      <c r="P36" s="525">
        <v>0</v>
      </c>
      <c r="Q36" s="527"/>
      <c r="R36" s="522">
        <v>2</v>
      </c>
      <c r="S36" s="527">
        <v>1</v>
      </c>
      <c r="T36" s="526">
        <v>2</v>
      </c>
      <c r="U36" s="528">
        <v>1</v>
      </c>
    </row>
    <row r="37" spans="1:21" ht="14.4" customHeight="1" x14ac:dyDescent="0.3">
      <c r="A37" s="521">
        <v>35</v>
      </c>
      <c r="B37" s="522" t="s">
        <v>634</v>
      </c>
      <c r="C37" s="522">
        <v>89301356</v>
      </c>
      <c r="D37" s="523" t="s">
        <v>964</v>
      </c>
      <c r="E37" s="524" t="s">
        <v>645</v>
      </c>
      <c r="F37" s="522" t="s">
        <v>639</v>
      </c>
      <c r="G37" s="522" t="s">
        <v>754</v>
      </c>
      <c r="H37" s="522" t="s">
        <v>525</v>
      </c>
      <c r="I37" s="522" t="s">
        <v>755</v>
      </c>
      <c r="J37" s="522" t="s">
        <v>756</v>
      </c>
      <c r="K37" s="522" t="s">
        <v>757</v>
      </c>
      <c r="L37" s="525">
        <v>0</v>
      </c>
      <c r="M37" s="525">
        <v>0</v>
      </c>
      <c r="N37" s="522">
        <v>1</v>
      </c>
      <c r="O37" s="526">
        <v>1</v>
      </c>
      <c r="P37" s="525">
        <v>0</v>
      </c>
      <c r="Q37" s="527"/>
      <c r="R37" s="522">
        <v>1</v>
      </c>
      <c r="S37" s="527">
        <v>1</v>
      </c>
      <c r="T37" s="526">
        <v>1</v>
      </c>
      <c r="U37" s="528">
        <v>1</v>
      </c>
    </row>
    <row r="38" spans="1:21" ht="14.4" customHeight="1" x14ac:dyDescent="0.3">
      <c r="A38" s="521">
        <v>35</v>
      </c>
      <c r="B38" s="522" t="s">
        <v>634</v>
      </c>
      <c r="C38" s="522">
        <v>89301356</v>
      </c>
      <c r="D38" s="523" t="s">
        <v>964</v>
      </c>
      <c r="E38" s="524" t="s">
        <v>645</v>
      </c>
      <c r="F38" s="522" t="s">
        <v>639</v>
      </c>
      <c r="G38" s="522" t="s">
        <v>754</v>
      </c>
      <c r="H38" s="522" t="s">
        <v>525</v>
      </c>
      <c r="I38" s="522" t="s">
        <v>758</v>
      </c>
      <c r="J38" s="522" t="s">
        <v>759</v>
      </c>
      <c r="K38" s="522" t="s">
        <v>757</v>
      </c>
      <c r="L38" s="525">
        <v>0</v>
      </c>
      <c r="M38" s="525">
        <v>0</v>
      </c>
      <c r="N38" s="522">
        <v>2</v>
      </c>
      <c r="O38" s="526">
        <v>2</v>
      </c>
      <c r="P38" s="525">
        <v>0</v>
      </c>
      <c r="Q38" s="527"/>
      <c r="R38" s="522">
        <v>2</v>
      </c>
      <c r="S38" s="527">
        <v>1</v>
      </c>
      <c r="T38" s="526">
        <v>2</v>
      </c>
      <c r="U38" s="528">
        <v>1</v>
      </c>
    </row>
    <row r="39" spans="1:21" ht="14.4" customHeight="1" x14ac:dyDescent="0.3">
      <c r="A39" s="521">
        <v>35</v>
      </c>
      <c r="B39" s="522" t="s">
        <v>634</v>
      </c>
      <c r="C39" s="522">
        <v>89301356</v>
      </c>
      <c r="D39" s="523" t="s">
        <v>964</v>
      </c>
      <c r="E39" s="524" t="s">
        <v>645</v>
      </c>
      <c r="F39" s="522" t="s">
        <v>639</v>
      </c>
      <c r="G39" s="522" t="s">
        <v>760</v>
      </c>
      <c r="H39" s="522" t="s">
        <v>525</v>
      </c>
      <c r="I39" s="522" t="s">
        <v>761</v>
      </c>
      <c r="J39" s="522" t="s">
        <v>762</v>
      </c>
      <c r="K39" s="522" t="s">
        <v>763</v>
      </c>
      <c r="L39" s="525">
        <v>163.9</v>
      </c>
      <c r="M39" s="525">
        <v>163.9</v>
      </c>
      <c r="N39" s="522">
        <v>1</v>
      </c>
      <c r="O39" s="526">
        <v>1</v>
      </c>
      <c r="P39" s="525">
        <v>163.9</v>
      </c>
      <c r="Q39" s="527">
        <v>1</v>
      </c>
      <c r="R39" s="522">
        <v>1</v>
      </c>
      <c r="S39" s="527">
        <v>1</v>
      </c>
      <c r="T39" s="526">
        <v>1</v>
      </c>
      <c r="U39" s="528">
        <v>1</v>
      </c>
    </row>
    <row r="40" spans="1:21" ht="14.4" customHeight="1" x14ac:dyDescent="0.3">
      <c r="A40" s="521">
        <v>35</v>
      </c>
      <c r="B40" s="522" t="s">
        <v>634</v>
      </c>
      <c r="C40" s="522">
        <v>89301356</v>
      </c>
      <c r="D40" s="523" t="s">
        <v>964</v>
      </c>
      <c r="E40" s="524" t="s">
        <v>645</v>
      </c>
      <c r="F40" s="522" t="s">
        <v>639</v>
      </c>
      <c r="G40" s="522" t="s">
        <v>672</v>
      </c>
      <c r="H40" s="522" t="s">
        <v>525</v>
      </c>
      <c r="I40" s="522" t="s">
        <v>673</v>
      </c>
      <c r="J40" s="522" t="s">
        <v>674</v>
      </c>
      <c r="K40" s="522" t="s">
        <v>675</v>
      </c>
      <c r="L40" s="525">
        <v>50.27</v>
      </c>
      <c r="M40" s="525">
        <v>50.27</v>
      </c>
      <c r="N40" s="522">
        <v>1</v>
      </c>
      <c r="O40" s="526">
        <v>1</v>
      </c>
      <c r="P40" s="525">
        <v>50.27</v>
      </c>
      <c r="Q40" s="527">
        <v>1</v>
      </c>
      <c r="R40" s="522">
        <v>1</v>
      </c>
      <c r="S40" s="527">
        <v>1</v>
      </c>
      <c r="T40" s="526">
        <v>1</v>
      </c>
      <c r="U40" s="528">
        <v>1</v>
      </c>
    </row>
    <row r="41" spans="1:21" ht="14.4" customHeight="1" x14ac:dyDescent="0.3">
      <c r="A41" s="521">
        <v>35</v>
      </c>
      <c r="B41" s="522" t="s">
        <v>634</v>
      </c>
      <c r="C41" s="522">
        <v>89301356</v>
      </c>
      <c r="D41" s="523" t="s">
        <v>964</v>
      </c>
      <c r="E41" s="524" t="s">
        <v>645</v>
      </c>
      <c r="F41" s="522" t="s">
        <v>639</v>
      </c>
      <c r="G41" s="522" t="s">
        <v>672</v>
      </c>
      <c r="H41" s="522" t="s">
        <v>525</v>
      </c>
      <c r="I41" s="522" t="s">
        <v>764</v>
      </c>
      <c r="J41" s="522" t="s">
        <v>674</v>
      </c>
      <c r="K41" s="522" t="s">
        <v>765</v>
      </c>
      <c r="L41" s="525">
        <v>58.1</v>
      </c>
      <c r="M41" s="525">
        <v>58.1</v>
      </c>
      <c r="N41" s="522">
        <v>1</v>
      </c>
      <c r="O41" s="526">
        <v>1</v>
      </c>
      <c r="P41" s="525">
        <v>58.1</v>
      </c>
      <c r="Q41" s="527">
        <v>1</v>
      </c>
      <c r="R41" s="522">
        <v>1</v>
      </c>
      <c r="S41" s="527">
        <v>1</v>
      </c>
      <c r="T41" s="526">
        <v>1</v>
      </c>
      <c r="U41" s="528">
        <v>1</v>
      </c>
    </row>
    <row r="42" spans="1:21" ht="14.4" customHeight="1" x14ac:dyDescent="0.3">
      <c r="A42" s="521">
        <v>35</v>
      </c>
      <c r="B42" s="522" t="s">
        <v>634</v>
      </c>
      <c r="C42" s="522">
        <v>89301356</v>
      </c>
      <c r="D42" s="523" t="s">
        <v>964</v>
      </c>
      <c r="E42" s="524" t="s">
        <v>645</v>
      </c>
      <c r="F42" s="522" t="s">
        <v>639</v>
      </c>
      <c r="G42" s="522" t="s">
        <v>766</v>
      </c>
      <c r="H42" s="522" t="s">
        <v>965</v>
      </c>
      <c r="I42" s="522" t="s">
        <v>767</v>
      </c>
      <c r="J42" s="522" t="s">
        <v>768</v>
      </c>
      <c r="K42" s="522" t="s">
        <v>769</v>
      </c>
      <c r="L42" s="525">
        <v>0</v>
      </c>
      <c r="M42" s="525">
        <v>0</v>
      </c>
      <c r="N42" s="522">
        <v>2</v>
      </c>
      <c r="O42" s="526">
        <v>1</v>
      </c>
      <c r="P42" s="525">
        <v>0</v>
      </c>
      <c r="Q42" s="527"/>
      <c r="R42" s="522">
        <v>2</v>
      </c>
      <c r="S42" s="527">
        <v>1</v>
      </c>
      <c r="T42" s="526">
        <v>1</v>
      </c>
      <c r="U42" s="528">
        <v>1</v>
      </c>
    </row>
    <row r="43" spans="1:21" ht="14.4" customHeight="1" x14ac:dyDescent="0.3">
      <c r="A43" s="521">
        <v>35</v>
      </c>
      <c r="B43" s="522" t="s">
        <v>634</v>
      </c>
      <c r="C43" s="522">
        <v>89301356</v>
      </c>
      <c r="D43" s="523" t="s">
        <v>964</v>
      </c>
      <c r="E43" s="524" t="s">
        <v>645</v>
      </c>
      <c r="F43" s="522" t="s">
        <v>639</v>
      </c>
      <c r="G43" s="522" t="s">
        <v>766</v>
      </c>
      <c r="H43" s="522" t="s">
        <v>525</v>
      </c>
      <c r="I43" s="522" t="s">
        <v>770</v>
      </c>
      <c r="J43" s="522" t="s">
        <v>771</v>
      </c>
      <c r="K43" s="522" t="s">
        <v>769</v>
      </c>
      <c r="L43" s="525">
        <v>413.22</v>
      </c>
      <c r="M43" s="525">
        <v>413.22</v>
      </c>
      <c r="N43" s="522">
        <v>1</v>
      </c>
      <c r="O43" s="526">
        <v>1</v>
      </c>
      <c r="P43" s="525">
        <v>413.22</v>
      </c>
      <c r="Q43" s="527">
        <v>1</v>
      </c>
      <c r="R43" s="522">
        <v>1</v>
      </c>
      <c r="S43" s="527">
        <v>1</v>
      </c>
      <c r="T43" s="526">
        <v>1</v>
      </c>
      <c r="U43" s="528">
        <v>1</v>
      </c>
    </row>
    <row r="44" spans="1:21" ht="14.4" customHeight="1" x14ac:dyDescent="0.3">
      <c r="A44" s="521">
        <v>35</v>
      </c>
      <c r="B44" s="522" t="s">
        <v>634</v>
      </c>
      <c r="C44" s="522">
        <v>89301356</v>
      </c>
      <c r="D44" s="523" t="s">
        <v>964</v>
      </c>
      <c r="E44" s="524" t="s">
        <v>645</v>
      </c>
      <c r="F44" s="522" t="s">
        <v>639</v>
      </c>
      <c r="G44" s="522" t="s">
        <v>772</v>
      </c>
      <c r="H44" s="522" t="s">
        <v>525</v>
      </c>
      <c r="I44" s="522" t="s">
        <v>773</v>
      </c>
      <c r="J44" s="522" t="s">
        <v>774</v>
      </c>
      <c r="K44" s="522" t="s">
        <v>775</v>
      </c>
      <c r="L44" s="525">
        <v>0</v>
      </c>
      <c r="M44" s="525">
        <v>0</v>
      </c>
      <c r="N44" s="522">
        <v>1</v>
      </c>
      <c r="O44" s="526">
        <v>1</v>
      </c>
      <c r="P44" s="525">
        <v>0</v>
      </c>
      <c r="Q44" s="527"/>
      <c r="R44" s="522">
        <v>1</v>
      </c>
      <c r="S44" s="527">
        <v>1</v>
      </c>
      <c r="T44" s="526">
        <v>1</v>
      </c>
      <c r="U44" s="528">
        <v>1</v>
      </c>
    </row>
    <row r="45" spans="1:21" ht="14.4" customHeight="1" x14ac:dyDescent="0.3">
      <c r="A45" s="521">
        <v>35</v>
      </c>
      <c r="B45" s="522" t="s">
        <v>634</v>
      </c>
      <c r="C45" s="522">
        <v>89301356</v>
      </c>
      <c r="D45" s="523" t="s">
        <v>964</v>
      </c>
      <c r="E45" s="524" t="s">
        <v>645</v>
      </c>
      <c r="F45" s="522" t="s">
        <v>639</v>
      </c>
      <c r="G45" s="522" t="s">
        <v>776</v>
      </c>
      <c r="H45" s="522" t="s">
        <v>965</v>
      </c>
      <c r="I45" s="522" t="s">
        <v>777</v>
      </c>
      <c r="J45" s="522" t="s">
        <v>778</v>
      </c>
      <c r="K45" s="522" t="s">
        <v>779</v>
      </c>
      <c r="L45" s="525">
        <v>356.47</v>
      </c>
      <c r="M45" s="525">
        <v>356.47</v>
      </c>
      <c r="N45" s="522">
        <v>1</v>
      </c>
      <c r="O45" s="526">
        <v>1</v>
      </c>
      <c r="P45" s="525">
        <v>356.47</v>
      </c>
      <c r="Q45" s="527">
        <v>1</v>
      </c>
      <c r="R45" s="522">
        <v>1</v>
      </c>
      <c r="S45" s="527">
        <v>1</v>
      </c>
      <c r="T45" s="526">
        <v>1</v>
      </c>
      <c r="U45" s="528">
        <v>1</v>
      </c>
    </row>
    <row r="46" spans="1:21" ht="14.4" customHeight="1" x14ac:dyDescent="0.3">
      <c r="A46" s="521">
        <v>35</v>
      </c>
      <c r="B46" s="522" t="s">
        <v>634</v>
      </c>
      <c r="C46" s="522">
        <v>89301356</v>
      </c>
      <c r="D46" s="523" t="s">
        <v>964</v>
      </c>
      <c r="E46" s="524" t="s">
        <v>645</v>
      </c>
      <c r="F46" s="522" t="s">
        <v>639</v>
      </c>
      <c r="G46" s="522" t="s">
        <v>776</v>
      </c>
      <c r="H46" s="522" t="s">
        <v>525</v>
      </c>
      <c r="I46" s="522" t="s">
        <v>780</v>
      </c>
      <c r="J46" s="522" t="s">
        <v>781</v>
      </c>
      <c r="K46" s="522" t="s">
        <v>782</v>
      </c>
      <c r="L46" s="525">
        <v>275.48</v>
      </c>
      <c r="M46" s="525">
        <v>275.48</v>
      </c>
      <c r="N46" s="522">
        <v>1</v>
      </c>
      <c r="O46" s="526">
        <v>1</v>
      </c>
      <c r="P46" s="525">
        <v>275.48</v>
      </c>
      <c r="Q46" s="527">
        <v>1</v>
      </c>
      <c r="R46" s="522">
        <v>1</v>
      </c>
      <c r="S46" s="527">
        <v>1</v>
      </c>
      <c r="T46" s="526">
        <v>1</v>
      </c>
      <c r="U46" s="528">
        <v>1</v>
      </c>
    </row>
    <row r="47" spans="1:21" ht="14.4" customHeight="1" x14ac:dyDescent="0.3">
      <c r="A47" s="521">
        <v>35</v>
      </c>
      <c r="B47" s="522" t="s">
        <v>634</v>
      </c>
      <c r="C47" s="522">
        <v>89301356</v>
      </c>
      <c r="D47" s="523" t="s">
        <v>964</v>
      </c>
      <c r="E47" s="524" t="s">
        <v>645</v>
      </c>
      <c r="F47" s="522" t="s">
        <v>639</v>
      </c>
      <c r="G47" s="522" t="s">
        <v>694</v>
      </c>
      <c r="H47" s="522" t="s">
        <v>525</v>
      </c>
      <c r="I47" s="522" t="s">
        <v>695</v>
      </c>
      <c r="J47" s="522" t="s">
        <v>696</v>
      </c>
      <c r="K47" s="522" t="s">
        <v>671</v>
      </c>
      <c r="L47" s="525">
        <v>120.37</v>
      </c>
      <c r="M47" s="525">
        <v>120.37</v>
      </c>
      <c r="N47" s="522">
        <v>1</v>
      </c>
      <c r="O47" s="526">
        <v>1</v>
      </c>
      <c r="P47" s="525">
        <v>120.37</v>
      </c>
      <c r="Q47" s="527">
        <v>1</v>
      </c>
      <c r="R47" s="522">
        <v>1</v>
      </c>
      <c r="S47" s="527">
        <v>1</v>
      </c>
      <c r="T47" s="526">
        <v>1</v>
      </c>
      <c r="U47" s="528">
        <v>1</v>
      </c>
    </row>
    <row r="48" spans="1:21" ht="14.4" customHeight="1" x14ac:dyDescent="0.3">
      <c r="A48" s="521">
        <v>35</v>
      </c>
      <c r="B48" s="522" t="s">
        <v>634</v>
      </c>
      <c r="C48" s="522">
        <v>89301356</v>
      </c>
      <c r="D48" s="523" t="s">
        <v>964</v>
      </c>
      <c r="E48" s="524" t="s">
        <v>645</v>
      </c>
      <c r="F48" s="522" t="s">
        <v>639</v>
      </c>
      <c r="G48" s="522" t="s">
        <v>697</v>
      </c>
      <c r="H48" s="522" t="s">
        <v>525</v>
      </c>
      <c r="I48" s="522" t="s">
        <v>698</v>
      </c>
      <c r="J48" s="522" t="s">
        <v>699</v>
      </c>
      <c r="K48" s="522" t="s">
        <v>700</v>
      </c>
      <c r="L48" s="525">
        <v>153.52000000000001</v>
      </c>
      <c r="M48" s="525">
        <v>153.52000000000001</v>
      </c>
      <c r="N48" s="522">
        <v>1</v>
      </c>
      <c r="O48" s="526">
        <v>1</v>
      </c>
      <c r="P48" s="525">
        <v>153.52000000000001</v>
      </c>
      <c r="Q48" s="527">
        <v>1</v>
      </c>
      <c r="R48" s="522">
        <v>1</v>
      </c>
      <c r="S48" s="527">
        <v>1</v>
      </c>
      <c r="T48" s="526">
        <v>1</v>
      </c>
      <c r="U48" s="528">
        <v>1</v>
      </c>
    </row>
    <row r="49" spans="1:21" ht="14.4" customHeight="1" x14ac:dyDescent="0.3">
      <c r="A49" s="521">
        <v>35</v>
      </c>
      <c r="B49" s="522" t="s">
        <v>634</v>
      </c>
      <c r="C49" s="522">
        <v>89301356</v>
      </c>
      <c r="D49" s="523" t="s">
        <v>964</v>
      </c>
      <c r="E49" s="524" t="s">
        <v>645</v>
      </c>
      <c r="F49" s="522" t="s">
        <v>639</v>
      </c>
      <c r="G49" s="522" t="s">
        <v>783</v>
      </c>
      <c r="H49" s="522" t="s">
        <v>525</v>
      </c>
      <c r="I49" s="522" t="s">
        <v>784</v>
      </c>
      <c r="J49" s="522" t="s">
        <v>785</v>
      </c>
      <c r="K49" s="522" t="s">
        <v>786</v>
      </c>
      <c r="L49" s="525">
        <v>49.28</v>
      </c>
      <c r="M49" s="525">
        <v>49.28</v>
      </c>
      <c r="N49" s="522">
        <v>1</v>
      </c>
      <c r="O49" s="526">
        <v>1</v>
      </c>
      <c r="P49" s="525">
        <v>49.28</v>
      </c>
      <c r="Q49" s="527">
        <v>1</v>
      </c>
      <c r="R49" s="522">
        <v>1</v>
      </c>
      <c r="S49" s="527">
        <v>1</v>
      </c>
      <c r="T49" s="526">
        <v>1</v>
      </c>
      <c r="U49" s="528">
        <v>1</v>
      </c>
    </row>
    <row r="50" spans="1:21" ht="14.4" customHeight="1" x14ac:dyDescent="0.3">
      <c r="A50" s="521">
        <v>35</v>
      </c>
      <c r="B50" s="522" t="s">
        <v>634</v>
      </c>
      <c r="C50" s="522">
        <v>89301356</v>
      </c>
      <c r="D50" s="523" t="s">
        <v>964</v>
      </c>
      <c r="E50" s="524" t="s">
        <v>645</v>
      </c>
      <c r="F50" s="522" t="s">
        <v>639</v>
      </c>
      <c r="G50" s="522" t="s">
        <v>787</v>
      </c>
      <c r="H50" s="522" t="s">
        <v>965</v>
      </c>
      <c r="I50" s="522" t="s">
        <v>788</v>
      </c>
      <c r="J50" s="522" t="s">
        <v>789</v>
      </c>
      <c r="K50" s="522" t="s">
        <v>790</v>
      </c>
      <c r="L50" s="525">
        <v>193.14</v>
      </c>
      <c r="M50" s="525">
        <v>193.14</v>
      </c>
      <c r="N50" s="522">
        <v>1</v>
      </c>
      <c r="O50" s="526">
        <v>1</v>
      </c>
      <c r="P50" s="525"/>
      <c r="Q50" s="527">
        <v>0</v>
      </c>
      <c r="R50" s="522"/>
      <c r="S50" s="527">
        <v>0</v>
      </c>
      <c r="T50" s="526"/>
      <c r="U50" s="528">
        <v>0</v>
      </c>
    </row>
    <row r="51" spans="1:21" ht="14.4" customHeight="1" x14ac:dyDescent="0.3">
      <c r="A51" s="521">
        <v>35</v>
      </c>
      <c r="B51" s="522" t="s">
        <v>634</v>
      </c>
      <c r="C51" s="522">
        <v>89301356</v>
      </c>
      <c r="D51" s="523" t="s">
        <v>964</v>
      </c>
      <c r="E51" s="524" t="s">
        <v>646</v>
      </c>
      <c r="F51" s="522" t="s">
        <v>639</v>
      </c>
      <c r="G51" s="522" t="s">
        <v>791</v>
      </c>
      <c r="H51" s="522" t="s">
        <v>965</v>
      </c>
      <c r="I51" s="522" t="s">
        <v>792</v>
      </c>
      <c r="J51" s="522" t="s">
        <v>793</v>
      </c>
      <c r="K51" s="522" t="s">
        <v>794</v>
      </c>
      <c r="L51" s="525">
        <v>137.6</v>
      </c>
      <c r="M51" s="525">
        <v>550.4</v>
      </c>
      <c r="N51" s="522">
        <v>4</v>
      </c>
      <c r="O51" s="526">
        <v>1.5</v>
      </c>
      <c r="P51" s="525">
        <v>550.4</v>
      </c>
      <c r="Q51" s="527">
        <v>1</v>
      </c>
      <c r="R51" s="522">
        <v>4</v>
      </c>
      <c r="S51" s="527">
        <v>1</v>
      </c>
      <c r="T51" s="526">
        <v>1.5</v>
      </c>
      <c r="U51" s="528">
        <v>1</v>
      </c>
    </row>
    <row r="52" spans="1:21" ht="14.4" customHeight="1" x14ac:dyDescent="0.3">
      <c r="A52" s="521">
        <v>35</v>
      </c>
      <c r="B52" s="522" t="s">
        <v>634</v>
      </c>
      <c r="C52" s="522">
        <v>89301356</v>
      </c>
      <c r="D52" s="523" t="s">
        <v>964</v>
      </c>
      <c r="E52" s="524" t="s">
        <v>646</v>
      </c>
      <c r="F52" s="522" t="s">
        <v>639</v>
      </c>
      <c r="G52" s="522" t="s">
        <v>795</v>
      </c>
      <c r="H52" s="522" t="s">
        <v>965</v>
      </c>
      <c r="I52" s="522" t="s">
        <v>796</v>
      </c>
      <c r="J52" s="522" t="s">
        <v>797</v>
      </c>
      <c r="K52" s="522" t="s">
        <v>798</v>
      </c>
      <c r="L52" s="525">
        <v>44.89</v>
      </c>
      <c r="M52" s="525">
        <v>179.56</v>
      </c>
      <c r="N52" s="522">
        <v>4</v>
      </c>
      <c r="O52" s="526">
        <v>2</v>
      </c>
      <c r="P52" s="525">
        <v>179.56</v>
      </c>
      <c r="Q52" s="527">
        <v>1</v>
      </c>
      <c r="R52" s="522">
        <v>4</v>
      </c>
      <c r="S52" s="527">
        <v>1</v>
      </c>
      <c r="T52" s="526">
        <v>2</v>
      </c>
      <c r="U52" s="528">
        <v>1</v>
      </c>
    </row>
    <row r="53" spans="1:21" ht="14.4" customHeight="1" x14ac:dyDescent="0.3">
      <c r="A53" s="521">
        <v>35</v>
      </c>
      <c r="B53" s="522" t="s">
        <v>634</v>
      </c>
      <c r="C53" s="522">
        <v>89301356</v>
      </c>
      <c r="D53" s="523" t="s">
        <v>964</v>
      </c>
      <c r="E53" s="524" t="s">
        <v>646</v>
      </c>
      <c r="F53" s="522" t="s">
        <v>639</v>
      </c>
      <c r="G53" s="522" t="s">
        <v>799</v>
      </c>
      <c r="H53" s="522" t="s">
        <v>525</v>
      </c>
      <c r="I53" s="522" t="s">
        <v>800</v>
      </c>
      <c r="J53" s="522" t="s">
        <v>801</v>
      </c>
      <c r="K53" s="522" t="s">
        <v>802</v>
      </c>
      <c r="L53" s="525">
        <v>0</v>
      </c>
      <c r="M53" s="525">
        <v>0</v>
      </c>
      <c r="N53" s="522">
        <v>2</v>
      </c>
      <c r="O53" s="526">
        <v>0.5</v>
      </c>
      <c r="P53" s="525">
        <v>0</v>
      </c>
      <c r="Q53" s="527"/>
      <c r="R53" s="522">
        <v>2</v>
      </c>
      <c r="S53" s="527">
        <v>1</v>
      </c>
      <c r="T53" s="526">
        <v>0.5</v>
      </c>
      <c r="U53" s="528">
        <v>1</v>
      </c>
    </row>
    <row r="54" spans="1:21" ht="14.4" customHeight="1" x14ac:dyDescent="0.3">
      <c r="A54" s="521">
        <v>35</v>
      </c>
      <c r="B54" s="522" t="s">
        <v>634</v>
      </c>
      <c r="C54" s="522">
        <v>89301356</v>
      </c>
      <c r="D54" s="523" t="s">
        <v>964</v>
      </c>
      <c r="E54" s="524" t="s">
        <v>646</v>
      </c>
      <c r="F54" s="522" t="s">
        <v>639</v>
      </c>
      <c r="G54" s="522" t="s">
        <v>799</v>
      </c>
      <c r="H54" s="522" t="s">
        <v>525</v>
      </c>
      <c r="I54" s="522" t="s">
        <v>803</v>
      </c>
      <c r="J54" s="522" t="s">
        <v>804</v>
      </c>
      <c r="K54" s="522" t="s">
        <v>805</v>
      </c>
      <c r="L54" s="525">
        <v>0</v>
      </c>
      <c r="M54" s="525">
        <v>0</v>
      </c>
      <c r="N54" s="522">
        <v>4</v>
      </c>
      <c r="O54" s="526">
        <v>1.5</v>
      </c>
      <c r="P54" s="525">
        <v>0</v>
      </c>
      <c r="Q54" s="527"/>
      <c r="R54" s="522">
        <v>4</v>
      </c>
      <c r="S54" s="527">
        <v>1</v>
      </c>
      <c r="T54" s="526">
        <v>1.5</v>
      </c>
      <c r="U54" s="528">
        <v>1</v>
      </c>
    </row>
    <row r="55" spans="1:21" ht="14.4" customHeight="1" x14ac:dyDescent="0.3">
      <c r="A55" s="521">
        <v>35</v>
      </c>
      <c r="B55" s="522" t="s">
        <v>634</v>
      </c>
      <c r="C55" s="522">
        <v>89301356</v>
      </c>
      <c r="D55" s="523" t="s">
        <v>964</v>
      </c>
      <c r="E55" s="524" t="s">
        <v>646</v>
      </c>
      <c r="F55" s="522" t="s">
        <v>639</v>
      </c>
      <c r="G55" s="522" t="s">
        <v>660</v>
      </c>
      <c r="H55" s="522" t="s">
        <v>965</v>
      </c>
      <c r="I55" s="522" t="s">
        <v>806</v>
      </c>
      <c r="J55" s="522" t="s">
        <v>807</v>
      </c>
      <c r="K55" s="522" t="s">
        <v>630</v>
      </c>
      <c r="L55" s="525">
        <v>138.16</v>
      </c>
      <c r="M55" s="525">
        <v>138.16</v>
      </c>
      <c r="N55" s="522">
        <v>1</v>
      </c>
      <c r="O55" s="526">
        <v>1</v>
      </c>
      <c r="P55" s="525">
        <v>138.16</v>
      </c>
      <c r="Q55" s="527">
        <v>1</v>
      </c>
      <c r="R55" s="522">
        <v>1</v>
      </c>
      <c r="S55" s="527">
        <v>1</v>
      </c>
      <c r="T55" s="526">
        <v>1</v>
      </c>
      <c r="U55" s="528">
        <v>1</v>
      </c>
    </row>
    <row r="56" spans="1:21" ht="14.4" customHeight="1" x14ac:dyDescent="0.3">
      <c r="A56" s="521">
        <v>35</v>
      </c>
      <c r="B56" s="522" t="s">
        <v>634</v>
      </c>
      <c r="C56" s="522">
        <v>89301356</v>
      </c>
      <c r="D56" s="523" t="s">
        <v>964</v>
      </c>
      <c r="E56" s="524" t="s">
        <v>646</v>
      </c>
      <c r="F56" s="522" t="s">
        <v>639</v>
      </c>
      <c r="G56" s="522" t="s">
        <v>808</v>
      </c>
      <c r="H56" s="522" t="s">
        <v>965</v>
      </c>
      <c r="I56" s="522" t="s">
        <v>809</v>
      </c>
      <c r="J56" s="522" t="s">
        <v>810</v>
      </c>
      <c r="K56" s="522" t="s">
        <v>811</v>
      </c>
      <c r="L56" s="525">
        <v>118.82</v>
      </c>
      <c r="M56" s="525">
        <v>237.64</v>
      </c>
      <c r="N56" s="522">
        <v>2</v>
      </c>
      <c r="O56" s="526">
        <v>1</v>
      </c>
      <c r="P56" s="525">
        <v>237.64</v>
      </c>
      <c r="Q56" s="527">
        <v>1</v>
      </c>
      <c r="R56" s="522">
        <v>2</v>
      </c>
      <c r="S56" s="527">
        <v>1</v>
      </c>
      <c r="T56" s="526">
        <v>1</v>
      </c>
      <c r="U56" s="528">
        <v>1</v>
      </c>
    </row>
    <row r="57" spans="1:21" ht="14.4" customHeight="1" x14ac:dyDescent="0.3">
      <c r="A57" s="521">
        <v>35</v>
      </c>
      <c r="B57" s="522" t="s">
        <v>634</v>
      </c>
      <c r="C57" s="522">
        <v>89301356</v>
      </c>
      <c r="D57" s="523" t="s">
        <v>964</v>
      </c>
      <c r="E57" s="524" t="s">
        <v>646</v>
      </c>
      <c r="F57" s="522" t="s">
        <v>639</v>
      </c>
      <c r="G57" s="522" t="s">
        <v>812</v>
      </c>
      <c r="H57" s="522" t="s">
        <v>965</v>
      </c>
      <c r="I57" s="522" t="s">
        <v>813</v>
      </c>
      <c r="J57" s="522" t="s">
        <v>814</v>
      </c>
      <c r="K57" s="522" t="s">
        <v>815</v>
      </c>
      <c r="L57" s="525">
        <v>2118.4299999999998</v>
      </c>
      <c r="M57" s="525">
        <v>8473.7199999999993</v>
      </c>
      <c r="N57" s="522">
        <v>4</v>
      </c>
      <c r="O57" s="526">
        <v>2.5</v>
      </c>
      <c r="P57" s="525">
        <v>8473.7199999999993</v>
      </c>
      <c r="Q57" s="527">
        <v>1</v>
      </c>
      <c r="R57" s="522">
        <v>4</v>
      </c>
      <c r="S57" s="527">
        <v>1</v>
      </c>
      <c r="T57" s="526">
        <v>2.5</v>
      </c>
      <c r="U57" s="528">
        <v>1</v>
      </c>
    </row>
    <row r="58" spans="1:21" ht="14.4" customHeight="1" x14ac:dyDescent="0.3">
      <c r="A58" s="521">
        <v>35</v>
      </c>
      <c r="B58" s="522" t="s">
        <v>634</v>
      </c>
      <c r="C58" s="522">
        <v>89301356</v>
      </c>
      <c r="D58" s="523" t="s">
        <v>964</v>
      </c>
      <c r="E58" s="524" t="s">
        <v>646</v>
      </c>
      <c r="F58" s="522" t="s">
        <v>639</v>
      </c>
      <c r="G58" s="522" t="s">
        <v>816</v>
      </c>
      <c r="H58" s="522" t="s">
        <v>525</v>
      </c>
      <c r="I58" s="522" t="s">
        <v>817</v>
      </c>
      <c r="J58" s="522" t="s">
        <v>818</v>
      </c>
      <c r="K58" s="522" t="s">
        <v>819</v>
      </c>
      <c r="L58" s="525">
        <v>0</v>
      </c>
      <c r="M58" s="525">
        <v>0</v>
      </c>
      <c r="N58" s="522">
        <v>1</v>
      </c>
      <c r="O58" s="526">
        <v>1</v>
      </c>
      <c r="P58" s="525"/>
      <c r="Q58" s="527"/>
      <c r="R58" s="522"/>
      <c r="S58" s="527">
        <v>0</v>
      </c>
      <c r="T58" s="526"/>
      <c r="U58" s="528">
        <v>0</v>
      </c>
    </row>
    <row r="59" spans="1:21" ht="14.4" customHeight="1" x14ac:dyDescent="0.3">
      <c r="A59" s="521">
        <v>35</v>
      </c>
      <c r="B59" s="522" t="s">
        <v>634</v>
      </c>
      <c r="C59" s="522">
        <v>89301356</v>
      </c>
      <c r="D59" s="523" t="s">
        <v>964</v>
      </c>
      <c r="E59" s="524" t="s">
        <v>646</v>
      </c>
      <c r="F59" s="522" t="s">
        <v>639</v>
      </c>
      <c r="G59" s="522" t="s">
        <v>664</v>
      </c>
      <c r="H59" s="522" t="s">
        <v>525</v>
      </c>
      <c r="I59" s="522" t="s">
        <v>820</v>
      </c>
      <c r="J59" s="522" t="s">
        <v>666</v>
      </c>
      <c r="K59" s="522" t="s">
        <v>821</v>
      </c>
      <c r="L59" s="525">
        <v>115.3</v>
      </c>
      <c r="M59" s="525">
        <v>230.6</v>
      </c>
      <c r="N59" s="522">
        <v>2</v>
      </c>
      <c r="O59" s="526">
        <v>0.5</v>
      </c>
      <c r="P59" s="525">
        <v>230.6</v>
      </c>
      <c r="Q59" s="527">
        <v>1</v>
      </c>
      <c r="R59" s="522">
        <v>2</v>
      </c>
      <c r="S59" s="527">
        <v>1</v>
      </c>
      <c r="T59" s="526">
        <v>0.5</v>
      </c>
      <c r="U59" s="528">
        <v>1</v>
      </c>
    </row>
    <row r="60" spans="1:21" ht="14.4" customHeight="1" x14ac:dyDescent="0.3">
      <c r="A60" s="521">
        <v>35</v>
      </c>
      <c r="B60" s="522" t="s">
        <v>634</v>
      </c>
      <c r="C60" s="522">
        <v>89301356</v>
      </c>
      <c r="D60" s="523" t="s">
        <v>964</v>
      </c>
      <c r="E60" s="524" t="s">
        <v>646</v>
      </c>
      <c r="F60" s="522" t="s">
        <v>639</v>
      </c>
      <c r="G60" s="522" t="s">
        <v>664</v>
      </c>
      <c r="H60" s="522" t="s">
        <v>525</v>
      </c>
      <c r="I60" s="522" t="s">
        <v>822</v>
      </c>
      <c r="J60" s="522" t="s">
        <v>666</v>
      </c>
      <c r="K60" s="522" t="s">
        <v>821</v>
      </c>
      <c r="L60" s="525">
        <v>115.3</v>
      </c>
      <c r="M60" s="525">
        <v>345.9</v>
      </c>
      <c r="N60" s="522">
        <v>3</v>
      </c>
      <c r="O60" s="526">
        <v>2</v>
      </c>
      <c r="P60" s="525">
        <v>115.3</v>
      </c>
      <c r="Q60" s="527">
        <v>0.33333333333333337</v>
      </c>
      <c r="R60" s="522">
        <v>1</v>
      </c>
      <c r="S60" s="527">
        <v>0.33333333333333331</v>
      </c>
      <c r="T60" s="526">
        <v>1</v>
      </c>
      <c r="U60" s="528">
        <v>0.5</v>
      </c>
    </row>
    <row r="61" spans="1:21" ht="14.4" customHeight="1" x14ac:dyDescent="0.3">
      <c r="A61" s="521">
        <v>35</v>
      </c>
      <c r="B61" s="522" t="s">
        <v>634</v>
      </c>
      <c r="C61" s="522">
        <v>89301356</v>
      </c>
      <c r="D61" s="523" t="s">
        <v>964</v>
      </c>
      <c r="E61" s="524" t="s">
        <v>646</v>
      </c>
      <c r="F61" s="522" t="s">
        <v>639</v>
      </c>
      <c r="G61" s="522" t="s">
        <v>664</v>
      </c>
      <c r="H61" s="522" t="s">
        <v>525</v>
      </c>
      <c r="I61" s="522" t="s">
        <v>823</v>
      </c>
      <c r="J61" s="522" t="s">
        <v>666</v>
      </c>
      <c r="K61" s="522" t="s">
        <v>821</v>
      </c>
      <c r="L61" s="525">
        <v>115.3</v>
      </c>
      <c r="M61" s="525">
        <v>230.6</v>
      </c>
      <c r="N61" s="522">
        <v>2</v>
      </c>
      <c r="O61" s="526">
        <v>1</v>
      </c>
      <c r="P61" s="525"/>
      <c r="Q61" s="527">
        <v>0</v>
      </c>
      <c r="R61" s="522"/>
      <c r="S61" s="527">
        <v>0</v>
      </c>
      <c r="T61" s="526"/>
      <c r="U61" s="528">
        <v>0</v>
      </c>
    </row>
    <row r="62" spans="1:21" ht="14.4" customHeight="1" x14ac:dyDescent="0.3">
      <c r="A62" s="521">
        <v>35</v>
      </c>
      <c r="B62" s="522" t="s">
        <v>634</v>
      </c>
      <c r="C62" s="522">
        <v>89301356</v>
      </c>
      <c r="D62" s="523" t="s">
        <v>964</v>
      </c>
      <c r="E62" s="524" t="s">
        <v>646</v>
      </c>
      <c r="F62" s="522" t="s">
        <v>639</v>
      </c>
      <c r="G62" s="522" t="s">
        <v>824</v>
      </c>
      <c r="H62" s="522" t="s">
        <v>525</v>
      </c>
      <c r="I62" s="522" t="s">
        <v>825</v>
      </c>
      <c r="J62" s="522" t="s">
        <v>826</v>
      </c>
      <c r="K62" s="522" t="s">
        <v>827</v>
      </c>
      <c r="L62" s="525">
        <v>128.9</v>
      </c>
      <c r="M62" s="525">
        <v>128.9</v>
      </c>
      <c r="N62" s="522">
        <v>1</v>
      </c>
      <c r="O62" s="526">
        <v>1</v>
      </c>
      <c r="P62" s="525">
        <v>128.9</v>
      </c>
      <c r="Q62" s="527">
        <v>1</v>
      </c>
      <c r="R62" s="522">
        <v>1</v>
      </c>
      <c r="S62" s="527">
        <v>1</v>
      </c>
      <c r="T62" s="526">
        <v>1</v>
      </c>
      <c r="U62" s="528">
        <v>1</v>
      </c>
    </row>
    <row r="63" spans="1:21" ht="14.4" customHeight="1" x14ac:dyDescent="0.3">
      <c r="A63" s="521">
        <v>35</v>
      </c>
      <c r="B63" s="522" t="s">
        <v>634</v>
      </c>
      <c r="C63" s="522">
        <v>89301356</v>
      </c>
      <c r="D63" s="523" t="s">
        <v>964</v>
      </c>
      <c r="E63" s="524" t="s">
        <v>646</v>
      </c>
      <c r="F63" s="522" t="s">
        <v>639</v>
      </c>
      <c r="G63" s="522" t="s">
        <v>824</v>
      </c>
      <c r="H63" s="522" t="s">
        <v>525</v>
      </c>
      <c r="I63" s="522" t="s">
        <v>828</v>
      </c>
      <c r="J63" s="522" t="s">
        <v>826</v>
      </c>
      <c r="K63" s="522" t="s">
        <v>829</v>
      </c>
      <c r="L63" s="525">
        <v>0</v>
      </c>
      <c r="M63" s="525">
        <v>0</v>
      </c>
      <c r="N63" s="522">
        <v>1</v>
      </c>
      <c r="O63" s="526">
        <v>1</v>
      </c>
      <c r="P63" s="525">
        <v>0</v>
      </c>
      <c r="Q63" s="527"/>
      <c r="R63" s="522">
        <v>1</v>
      </c>
      <c r="S63" s="527">
        <v>1</v>
      </c>
      <c r="T63" s="526">
        <v>1</v>
      </c>
      <c r="U63" s="528">
        <v>1</v>
      </c>
    </row>
    <row r="64" spans="1:21" ht="14.4" customHeight="1" x14ac:dyDescent="0.3">
      <c r="A64" s="521">
        <v>35</v>
      </c>
      <c r="B64" s="522" t="s">
        <v>634</v>
      </c>
      <c r="C64" s="522">
        <v>89301356</v>
      </c>
      <c r="D64" s="523" t="s">
        <v>964</v>
      </c>
      <c r="E64" s="524" t="s">
        <v>646</v>
      </c>
      <c r="F64" s="522" t="s">
        <v>639</v>
      </c>
      <c r="G64" s="522" t="s">
        <v>824</v>
      </c>
      <c r="H64" s="522" t="s">
        <v>525</v>
      </c>
      <c r="I64" s="522" t="s">
        <v>830</v>
      </c>
      <c r="J64" s="522" t="s">
        <v>826</v>
      </c>
      <c r="K64" s="522" t="s">
        <v>831</v>
      </c>
      <c r="L64" s="525">
        <v>386.72</v>
      </c>
      <c r="M64" s="525">
        <v>386.72</v>
      </c>
      <c r="N64" s="522">
        <v>1</v>
      </c>
      <c r="O64" s="526">
        <v>1</v>
      </c>
      <c r="P64" s="525">
        <v>386.72</v>
      </c>
      <c r="Q64" s="527">
        <v>1</v>
      </c>
      <c r="R64" s="522">
        <v>1</v>
      </c>
      <c r="S64" s="527">
        <v>1</v>
      </c>
      <c r="T64" s="526">
        <v>1</v>
      </c>
      <c r="U64" s="528">
        <v>1</v>
      </c>
    </row>
    <row r="65" spans="1:21" ht="14.4" customHeight="1" x14ac:dyDescent="0.3">
      <c r="A65" s="521">
        <v>35</v>
      </c>
      <c r="B65" s="522" t="s">
        <v>634</v>
      </c>
      <c r="C65" s="522">
        <v>89301356</v>
      </c>
      <c r="D65" s="523" t="s">
        <v>964</v>
      </c>
      <c r="E65" s="524" t="s">
        <v>646</v>
      </c>
      <c r="F65" s="522" t="s">
        <v>639</v>
      </c>
      <c r="G65" s="522" t="s">
        <v>832</v>
      </c>
      <c r="H65" s="522" t="s">
        <v>525</v>
      </c>
      <c r="I65" s="522" t="s">
        <v>833</v>
      </c>
      <c r="J65" s="522" t="s">
        <v>834</v>
      </c>
      <c r="K65" s="522" t="s">
        <v>835</v>
      </c>
      <c r="L65" s="525">
        <v>75.5</v>
      </c>
      <c r="M65" s="525">
        <v>75.5</v>
      </c>
      <c r="N65" s="522">
        <v>1</v>
      </c>
      <c r="O65" s="526">
        <v>1</v>
      </c>
      <c r="P65" s="525">
        <v>75.5</v>
      </c>
      <c r="Q65" s="527">
        <v>1</v>
      </c>
      <c r="R65" s="522">
        <v>1</v>
      </c>
      <c r="S65" s="527">
        <v>1</v>
      </c>
      <c r="T65" s="526">
        <v>1</v>
      </c>
      <c r="U65" s="528">
        <v>1</v>
      </c>
    </row>
    <row r="66" spans="1:21" ht="14.4" customHeight="1" x14ac:dyDescent="0.3">
      <c r="A66" s="521">
        <v>35</v>
      </c>
      <c r="B66" s="522" t="s">
        <v>634</v>
      </c>
      <c r="C66" s="522">
        <v>89301356</v>
      </c>
      <c r="D66" s="523" t="s">
        <v>964</v>
      </c>
      <c r="E66" s="524" t="s">
        <v>646</v>
      </c>
      <c r="F66" s="522" t="s">
        <v>639</v>
      </c>
      <c r="G66" s="522" t="s">
        <v>836</v>
      </c>
      <c r="H66" s="522" t="s">
        <v>525</v>
      </c>
      <c r="I66" s="522" t="s">
        <v>837</v>
      </c>
      <c r="J66" s="522" t="s">
        <v>838</v>
      </c>
      <c r="K66" s="522" t="s">
        <v>839</v>
      </c>
      <c r="L66" s="525">
        <v>0</v>
      </c>
      <c r="M66" s="525">
        <v>0</v>
      </c>
      <c r="N66" s="522">
        <v>2</v>
      </c>
      <c r="O66" s="526">
        <v>2</v>
      </c>
      <c r="P66" s="525">
        <v>0</v>
      </c>
      <c r="Q66" s="527"/>
      <c r="R66" s="522">
        <v>2</v>
      </c>
      <c r="S66" s="527">
        <v>1</v>
      </c>
      <c r="T66" s="526">
        <v>2</v>
      </c>
      <c r="U66" s="528">
        <v>1</v>
      </c>
    </row>
    <row r="67" spans="1:21" ht="14.4" customHeight="1" x14ac:dyDescent="0.3">
      <c r="A67" s="521">
        <v>35</v>
      </c>
      <c r="B67" s="522" t="s">
        <v>634</v>
      </c>
      <c r="C67" s="522">
        <v>89301356</v>
      </c>
      <c r="D67" s="523" t="s">
        <v>964</v>
      </c>
      <c r="E67" s="524" t="s">
        <v>646</v>
      </c>
      <c r="F67" s="522" t="s">
        <v>639</v>
      </c>
      <c r="G67" s="522" t="s">
        <v>840</v>
      </c>
      <c r="H67" s="522" t="s">
        <v>525</v>
      </c>
      <c r="I67" s="522" t="s">
        <v>841</v>
      </c>
      <c r="J67" s="522" t="s">
        <v>842</v>
      </c>
      <c r="K67" s="522" t="s">
        <v>843</v>
      </c>
      <c r="L67" s="525">
        <v>0</v>
      </c>
      <c r="M67" s="525">
        <v>0</v>
      </c>
      <c r="N67" s="522">
        <v>1</v>
      </c>
      <c r="O67" s="526">
        <v>1</v>
      </c>
      <c r="P67" s="525">
        <v>0</v>
      </c>
      <c r="Q67" s="527"/>
      <c r="R67" s="522">
        <v>1</v>
      </c>
      <c r="S67" s="527">
        <v>1</v>
      </c>
      <c r="T67" s="526">
        <v>1</v>
      </c>
      <c r="U67" s="528">
        <v>1</v>
      </c>
    </row>
    <row r="68" spans="1:21" ht="14.4" customHeight="1" x14ac:dyDescent="0.3">
      <c r="A68" s="521">
        <v>35</v>
      </c>
      <c r="B68" s="522" t="s">
        <v>634</v>
      </c>
      <c r="C68" s="522">
        <v>89301356</v>
      </c>
      <c r="D68" s="523" t="s">
        <v>964</v>
      </c>
      <c r="E68" s="524" t="s">
        <v>646</v>
      </c>
      <c r="F68" s="522" t="s">
        <v>639</v>
      </c>
      <c r="G68" s="522" t="s">
        <v>844</v>
      </c>
      <c r="H68" s="522" t="s">
        <v>525</v>
      </c>
      <c r="I68" s="522" t="s">
        <v>845</v>
      </c>
      <c r="J68" s="522" t="s">
        <v>846</v>
      </c>
      <c r="K68" s="522" t="s">
        <v>847</v>
      </c>
      <c r="L68" s="525">
        <v>38.65</v>
      </c>
      <c r="M68" s="525">
        <v>38.65</v>
      </c>
      <c r="N68" s="522">
        <v>1</v>
      </c>
      <c r="O68" s="526">
        <v>1</v>
      </c>
      <c r="P68" s="525">
        <v>38.65</v>
      </c>
      <c r="Q68" s="527">
        <v>1</v>
      </c>
      <c r="R68" s="522">
        <v>1</v>
      </c>
      <c r="S68" s="527">
        <v>1</v>
      </c>
      <c r="T68" s="526">
        <v>1</v>
      </c>
      <c r="U68" s="528">
        <v>1</v>
      </c>
    </row>
    <row r="69" spans="1:21" ht="14.4" customHeight="1" x14ac:dyDescent="0.3">
      <c r="A69" s="521">
        <v>35</v>
      </c>
      <c r="B69" s="522" t="s">
        <v>634</v>
      </c>
      <c r="C69" s="522">
        <v>89301356</v>
      </c>
      <c r="D69" s="523" t="s">
        <v>964</v>
      </c>
      <c r="E69" s="524" t="s">
        <v>646</v>
      </c>
      <c r="F69" s="522" t="s">
        <v>639</v>
      </c>
      <c r="G69" s="522" t="s">
        <v>848</v>
      </c>
      <c r="H69" s="522" t="s">
        <v>525</v>
      </c>
      <c r="I69" s="522" t="s">
        <v>849</v>
      </c>
      <c r="J69" s="522" t="s">
        <v>850</v>
      </c>
      <c r="K69" s="522" t="s">
        <v>851</v>
      </c>
      <c r="L69" s="525">
        <v>120.37</v>
      </c>
      <c r="M69" s="525">
        <v>240.74</v>
      </c>
      <c r="N69" s="522">
        <v>2</v>
      </c>
      <c r="O69" s="526">
        <v>1.5</v>
      </c>
      <c r="P69" s="525">
        <v>240.74</v>
      </c>
      <c r="Q69" s="527">
        <v>1</v>
      </c>
      <c r="R69" s="522">
        <v>2</v>
      </c>
      <c r="S69" s="527">
        <v>1</v>
      </c>
      <c r="T69" s="526">
        <v>1.5</v>
      </c>
      <c r="U69" s="528">
        <v>1</v>
      </c>
    </row>
    <row r="70" spans="1:21" ht="14.4" customHeight="1" x14ac:dyDescent="0.3">
      <c r="A70" s="521">
        <v>35</v>
      </c>
      <c r="B70" s="522" t="s">
        <v>634</v>
      </c>
      <c r="C70" s="522">
        <v>89301356</v>
      </c>
      <c r="D70" s="523" t="s">
        <v>964</v>
      </c>
      <c r="E70" s="524" t="s">
        <v>646</v>
      </c>
      <c r="F70" s="522" t="s">
        <v>639</v>
      </c>
      <c r="G70" s="522" t="s">
        <v>852</v>
      </c>
      <c r="H70" s="522" t="s">
        <v>525</v>
      </c>
      <c r="I70" s="522" t="s">
        <v>853</v>
      </c>
      <c r="J70" s="522" t="s">
        <v>854</v>
      </c>
      <c r="K70" s="522" t="s">
        <v>855</v>
      </c>
      <c r="L70" s="525">
        <v>0</v>
      </c>
      <c r="M70" s="525">
        <v>0</v>
      </c>
      <c r="N70" s="522">
        <v>1</v>
      </c>
      <c r="O70" s="526">
        <v>1</v>
      </c>
      <c r="P70" s="525">
        <v>0</v>
      </c>
      <c r="Q70" s="527"/>
      <c r="R70" s="522">
        <v>1</v>
      </c>
      <c r="S70" s="527">
        <v>1</v>
      </c>
      <c r="T70" s="526">
        <v>1</v>
      </c>
      <c r="U70" s="528">
        <v>1</v>
      </c>
    </row>
    <row r="71" spans="1:21" ht="14.4" customHeight="1" x14ac:dyDescent="0.3">
      <c r="A71" s="521">
        <v>35</v>
      </c>
      <c r="B71" s="522" t="s">
        <v>634</v>
      </c>
      <c r="C71" s="522">
        <v>89301356</v>
      </c>
      <c r="D71" s="523" t="s">
        <v>964</v>
      </c>
      <c r="E71" s="524" t="s">
        <v>646</v>
      </c>
      <c r="F71" s="522" t="s">
        <v>639</v>
      </c>
      <c r="G71" s="522" t="s">
        <v>684</v>
      </c>
      <c r="H71" s="522" t="s">
        <v>525</v>
      </c>
      <c r="I71" s="522" t="s">
        <v>856</v>
      </c>
      <c r="J71" s="522" t="s">
        <v>857</v>
      </c>
      <c r="K71" s="522" t="s">
        <v>858</v>
      </c>
      <c r="L71" s="525">
        <v>86.76</v>
      </c>
      <c r="M71" s="525">
        <v>86.76</v>
      </c>
      <c r="N71" s="522">
        <v>1</v>
      </c>
      <c r="O71" s="526">
        <v>1</v>
      </c>
      <c r="P71" s="525">
        <v>86.76</v>
      </c>
      <c r="Q71" s="527">
        <v>1</v>
      </c>
      <c r="R71" s="522">
        <v>1</v>
      </c>
      <c r="S71" s="527">
        <v>1</v>
      </c>
      <c r="T71" s="526">
        <v>1</v>
      </c>
      <c r="U71" s="528">
        <v>1</v>
      </c>
    </row>
    <row r="72" spans="1:21" ht="14.4" customHeight="1" x14ac:dyDescent="0.3">
      <c r="A72" s="521">
        <v>35</v>
      </c>
      <c r="B72" s="522" t="s">
        <v>634</v>
      </c>
      <c r="C72" s="522">
        <v>89301356</v>
      </c>
      <c r="D72" s="523" t="s">
        <v>964</v>
      </c>
      <c r="E72" s="524" t="s">
        <v>646</v>
      </c>
      <c r="F72" s="522" t="s">
        <v>639</v>
      </c>
      <c r="G72" s="522" t="s">
        <v>776</v>
      </c>
      <c r="H72" s="522" t="s">
        <v>965</v>
      </c>
      <c r="I72" s="522" t="s">
        <v>777</v>
      </c>
      <c r="J72" s="522" t="s">
        <v>778</v>
      </c>
      <c r="K72" s="522" t="s">
        <v>779</v>
      </c>
      <c r="L72" s="525">
        <v>356.47</v>
      </c>
      <c r="M72" s="525">
        <v>356.47</v>
      </c>
      <c r="N72" s="522">
        <v>1</v>
      </c>
      <c r="O72" s="526">
        <v>1</v>
      </c>
      <c r="P72" s="525">
        <v>356.47</v>
      </c>
      <c r="Q72" s="527">
        <v>1</v>
      </c>
      <c r="R72" s="522">
        <v>1</v>
      </c>
      <c r="S72" s="527">
        <v>1</v>
      </c>
      <c r="T72" s="526">
        <v>1</v>
      </c>
      <c r="U72" s="528">
        <v>1</v>
      </c>
    </row>
    <row r="73" spans="1:21" ht="14.4" customHeight="1" x14ac:dyDescent="0.3">
      <c r="A73" s="521">
        <v>35</v>
      </c>
      <c r="B73" s="522" t="s">
        <v>634</v>
      </c>
      <c r="C73" s="522">
        <v>89301356</v>
      </c>
      <c r="D73" s="523" t="s">
        <v>964</v>
      </c>
      <c r="E73" s="524" t="s">
        <v>646</v>
      </c>
      <c r="F73" s="522" t="s">
        <v>639</v>
      </c>
      <c r="G73" s="522" t="s">
        <v>776</v>
      </c>
      <c r="H73" s="522" t="s">
        <v>965</v>
      </c>
      <c r="I73" s="522" t="s">
        <v>859</v>
      </c>
      <c r="J73" s="522" t="s">
        <v>778</v>
      </c>
      <c r="K73" s="522" t="s">
        <v>860</v>
      </c>
      <c r="L73" s="525">
        <v>118.82</v>
      </c>
      <c r="M73" s="525">
        <v>118.82</v>
      </c>
      <c r="N73" s="522">
        <v>1</v>
      </c>
      <c r="O73" s="526">
        <v>1</v>
      </c>
      <c r="P73" s="525">
        <v>118.82</v>
      </c>
      <c r="Q73" s="527">
        <v>1</v>
      </c>
      <c r="R73" s="522">
        <v>1</v>
      </c>
      <c r="S73" s="527">
        <v>1</v>
      </c>
      <c r="T73" s="526">
        <v>1</v>
      </c>
      <c r="U73" s="528">
        <v>1</v>
      </c>
    </row>
    <row r="74" spans="1:21" ht="14.4" customHeight="1" x14ac:dyDescent="0.3">
      <c r="A74" s="521">
        <v>35</v>
      </c>
      <c r="B74" s="522" t="s">
        <v>634</v>
      </c>
      <c r="C74" s="522">
        <v>89301356</v>
      </c>
      <c r="D74" s="523" t="s">
        <v>964</v>
      </c>
      <c r="E74" s="524" t="s">
        <v>646</v>
      </c>
      <c r="F74" s="522" t="s">
        <v>639</v>
      </c>
      <c r="G74" s="522" t="s">
        <v>861</v>
      </c>
      <c r="H74" s="522" t="s">
        <v>525</v>
      </c>
      <c r="I74" s="522" t="s">
        <v>862</v>
      </c>
      <c r="J74" s="522" t="s">
        <v>863</v>
      </c>
      <c r="K74" s="522" t="s">
        <v>864</v>
      </c>
      <c r="L74" s="525">
        <v>64.13</v>
      </c>
      <c r="M74" s="525">
        <v>64.13</v>
      </c>
      <c r="N74" s="522">
        <v>1</v>
      </c>
      <c r="O74" s="526">
        <v>0.5</v>
      </c>
      <c r="P74" s="525">
        <v>64.13</v>
      </c>
      <c r="Q74" s="527">
        <v>1</v>
      </c>
      <c r="R74" s="522">
        <v>1</v>
      </c>
      <c r="S74" s="527">
        <v>1</v>
      </c>
      <c r="T74" s="526">
        <v>0.5</v>
      </c>
      <c r="U74" s="528">
        <v>1</v>
      </c>
    </row>
    <row r="75" spans="1:21" ht="14.4" customHeight="1" x14ac:dyDescent="0.3">
      <c r="A75" s="521">
        <v>35</v>
      </c>
      <c r="B75" s="522" t="s">
        <v>634</v>
      </c>
      <c r="C75" s="522">
        <v>89301356</v>
      </c>
      <c r="D75" s="523" t="s">
        <v>964</v>
      </c>
      <c r="E75" s="524" t="s">
        <v>646</v>
      </c>
      <c r="F75" s="522" t="s">
        <v>639</v>
      </c>
      <c r="G75" s="522" t="s">
        <v>694</v>
      </c>
      <c r="H75" s="522" t="s">
        <v>525</v>
      </c>
      <c r="I75" s="522" t="s">
        <v>695</v>
      </c>
      <c r="J75" s="522" t="s">
        <v>696</v>
      </c>
      <c r="K75" s="522" t="s">
        <v>671</v>
      </c>
      <c r="L75" s="525">
        <v>120.37</v>
      </c>
      <c r="M75" s="525">
        <v>120.37</v>
      </c>
      <c r="N75" s="522">
        <v>1</v>
      </c>
      <c r="O75" s="526">
        <v>0.5</v>
      </c>
      <c r="P75" s="525">
        <v>120.37</v>
      </c>
      <c r="Q75" s="527">
        <v>1</v>
      </c>
      <c r="R75" s="522">
        <v>1</v>
      </c>
      <c r="S75" s="527">
        <v>1</v>
      </c>
      <c r="T75" s="526">
        <v>0.5</v>
      </c>
      <c r="U75" s="528">
        <v>1</v>
      </c>
    </row>
    <row r="76" spans="1:21" ht="14.4" customHeight="1" x14ac:dyDescent="0.3">
      <c r="A76" s="521">
        <v>35</v>
      </c>
      <c r="B76" s="522" t="s">
        <v>634</v>
      </c>
      <c r="C76" s="522">
        <v>89301356</v>
      </c>
      <c r="D76" s="523" t="s">
        <v>964</v>
      </c>
      <c r="E76" s="524" t="s">
        <v>646</v>
      </c>
      <c r="F76" s="522" t="s">
        <v>639</v>
      </c>
      <c r="G76" s="522" t="s">
        <v>865</v>
      </c>
      <c r="H76" s="522" t="s">
        <v>525</v>
      </c>
      <c r="I76" s="522" t="s">
        <v>866</v>
      </c>
      <c r="J76" s="522" t="s">
        <v>867</v>
      </c>
      <c r="K76" s="522" t="s">
        <v>868</v>
      </c>
      <c r="L76" s="525">
        <v>0</v>
      </c>
      <c r="M76" s="525">
        <v>0</v>
      </c>
      <c r="N76" s="522">
        <v>2</v>
      </c>
      <c r="O76" s="526">
        <v>0.5</v>
      </c>
      <c r="P76" s="525">
        <v>0</v>
      </c>
      <c r="Q76" s="527"/>
      <c r="R76" s="522">
        <v>2</v>
      </c>
      <c r="S76" s="527">
        <v>1</v>
      </c>
      <c r="T76" s="526">
        <v>0.5</v>
      </c>
      <c r="U76" s="528">
        <v>1</v>
      </c>
    </row>
    <row r="77" spans="1:21" ht="14.4" customHeight="1" x14ac:dyDescent="0.3">
      <c r="A77" s="521">
        <v>35</v>
      </c>
      <c r="B77" s="522" t="s">
        <v>634</v>
      </c>
      <c r="C77" s="522">
        <v>89301356</v>
      </c>
      <c r="D77" s="523" t="s">
        <v>964</v>
      </c>
      <c r="E77" s="524" t="s">
        <v>646</v>
      </c>
      <c r="F77" s="522" t="s">
        <v>639</v>
      </c>
      <c r="G77" s="522" t="s">
        <v>697</v>
      </c>
      <c r="H77" s="522" t="s">
        <v>525</v>
      </c>
      <c r="I77" s="522" t="s">
        <v>698</v>
      </c>
      <c r="J77" s="522" t="s">
        <v>699</v>
      </c>
      <c r="K77" s="522" t="s">
        <v>700</v>
      </c>
      <c r="L77" s="525">
        <v>153.52000000000001</v>
      </c>
      <c r="M77" s="525">
        <v>153.52000000000001</v>
      </c>
      <c r="N77" s="522">
        <v>1</v>
      </c>
      <c r="O77" s="526">
        <v>1</v>
      </c>
      <c r="P77" s="525">
        <v>153.52000000000001</v>
      </c>
      <c r="Q77" s="527">
        <v>1</v>
      </c>
      <c r="R77" s="522">
        <v>1</v>
      </c>
      <c r="S77" s="527">
        <v>1</v>
      </c>
      <c r="T77" s="526">
        <v>1</v>
      </c>
      <c r="U77" s="528">
        <v>1</v>
      </c>
    </row>
    <row r="78" spans="1:21" ht="14.4" customHeight="1" x14ac:dyDescent="0.3">
      <c r="A78" s="521">
        <v>35</v>
      </c>
      <c r="B78" s="522" t="s">
        <v>634</v>
      </c>
      <c r="C78" s="522">
        <v>89301356</v>
      </c>
      <c r="D78" s="523" t="s">
        <v>964</v>
      </c>
      <c r="E78" s="524" t="s">
        <v>646</v>
      </c>
      <c r="F78" s="522" t="s">
        <v>639</v>
      </c>
      <c r="G78" s="522" t="s">
        <v>869</v>
      </c>
      <c r="H78" s="522" t="s">
        <v>965</v>
      </c>
      <c r="I78" s="522" t="s">
        <v>870</v>
      </c>
      <c r="J78" s="522" t="s">
        <v>871</v>
      </c>
      <c r="K78" s="522" t="s">
        <v>872</v>
      </c>
      <c r="L78" s="525">
        <v>69.86</v>
      </c>
      <c r="M78" s="525">
        <v>139.72</v>
      </c>
      <c r="N78" s="522">
        <v>2</v>
      </c>
      <c r="O78" s="526">
        <v>1</v>
      </c>
      <c r="P78" s="525">
        <v>139.72</v>
      </c>
      <c r="Q78" s="527">
        <v>1</v>
      </c>
      <c r="R78" s="522">
        <v>2</v>
      </c>
      <c r="S78" s="527">
        <v>1</v>
      </c>
      <c r="T78" s="526">
        <v>1</v>
      </c>
      <c r="U78" s="528">
        <v>1</v>
      </c>
    </row>
    <row r="79" spans="1:21" ht="14.4" customHeight="1" x14ac:dyDescent="0.3">
      <c r="A79" s="521">
        <v>35</v>
      </c>
      <c r="B79" s="522" t="s">
        <v>634</v>
      </c>
      <c r="C79" s="522">
        <v>89301356</v>
      </c>
      <c r="D79" s="523" t="s">
        <v>964</v>
      </c>
      <c r="E79" s="524" t="s">
        <v>646</v>
      </c>
      <c r="F79" s="522" t="s">
        <v>639</v>
      </c>
      <c r="G79" s="522" t="s">
        <v>873</v>
      </c>
      <c r="H79" s="522" t="s">
        <v>525</v>
      </c>
      <c r="I79" s="522" t="s">
        <v>874</v>
      </c>
      <c r="J79" s="522" t="s">
        <v>875</v>
      </c>
      <c r="K79" s="522" t="s">
        <v>876</v>
      </c>
      <c r="L79" s="525">
        <v>349.88</v>
      </c>
      <c r="M79" s="525">
        <v>699.76</v>
      </c>
      <c r="N79" s="522">
        <v>2</v>
      </c>
      <c r="O79" s="526">
        <v>1</v>
      </c>
      <c r="P79" s="525">
        <v>699.76</v>
      </c>
      <c r="Q79" s="527">
        <v>1</v>
      </c>
      <c r="R79" s="522">
        <v>2</v>
      </c>
      <c r="S79" s="527">
        <v>1</v>
      </c>
      <c r="T79" s="526">
        <v>1</v>
      </c>
      <c r="U79" s="528">
        <v>1</v>
      </c>
    </row>
    <row r="80" spans="1:21" ht="14.4" customHeight="1" x14ac:dyDescent="0.3">
      <c r="A80" s="521">
        <v>35</v>
      </c>
      <c r="B80" s="522" t="s">
        <v>634</v>
      </c>
      <c r="C80" s="522">
        <v>89301356</v>
      </c>
      <c r="D80" s="523" t="s">
        <v>964</v>
      </c>
      <c r="E80" s="524" t="s">
        <v>646</v>
      </c>
      <c r="F80" s="522" t="s">
        <v>639</v>
      </c>
      <c r="G80" s="522" t="s">
        <v>873</v>
      </c>
      <c r="H80" s="522" t="s">
        <v>525</v>
      </c>
      <c r="I80" s="522" t="s">
        <v>877</v>
      </c>
      <c r="J80" s="522" t="s">
        <v>878</v>
      </c>
      <c r="K80" s="522" t="s">
        <v>876</v>
      </c>
      <c r="L80" s="525">
        <v>349.88</v>
      </c>
      <c r="M80" s="525">
        <v>2099.2800000000002</v>
      </c>
      <c r="N80" s="522">
        <v>6</v>
      </c>
      <c r="O80" s="526">
        <v>4</v>
      </c>
      <c r="P80" s="525">
        <v>2099.2800000000002</v>
      </c>
      <c r="Q80" s="527">
        <v>1</v>
      </c>
      <c r="R80" s="522">
        <v>6</v>
      </c>
      <c r="S80" s="527">
        <v>1</v>
      </c>
      <c r="T80" s="526">
        <v>4</v>
      </c>
      <c r="U80" s="528">
        <v>1</v>
      </c>
    </row>
    <row r="81" spans="1:21" ht="14.4" customHeight="1" x14ac:dyDescent="0.3">
      <c r="A81" s="521">
        <v>35</v>
      </c>
      <c r="B81" s="522" t="s">
        <v>634</v>
      </c>
      <c r="C81" s="522">
        <v>89301356</v>
      </c>
      <c r="D81" s="523" t="s">
        <v>964</v>
      </c>
      <c r="E81" s="524" t="s">
        <v>646</v>
      </c>
      <c r="F81" s="522" t="s">
        <v>639</v>
      </c>
      <c r="G81" s="522" t="s">
        <v>873</v>
      </c>
      <c r="H81" s="522" t="s">
        <v>525</v>
      </c>
      <c r="I81" s="522" t="s">
        <v>879</v>
      </c>
      <c r="J81" s="522" t="s">
        <v>880</v>
      </c>
      <c r="K81" s="522" t="s">
        <v>881</v>
      </c>
      <c r="L81" s="525">
        <v>314.89999999999998</v>
      </c>
      <c r="M81" s="525">
        <v>314.89999999999998</v>
      </c>
      <c r="N81" s="522">
        <v>1</v>
      </c>
      <c r="O81" s="526">
        <v>1</v>
      </c>
      <c r="P81" s="525">
        <v>314.89999999999998</v>
      </c>
      <c r="Q81" s="527">
        <v>1</v>
      </c>
      <c r="R81" s="522">
        <v>1</v>
      </c>
      <c r="S81" s="527">
        <v>1</v>
      </c>
      <c r="T81" s="526">
        <v>1</v>
      </c>
      <c r="U81" s="528">
        <v>1</v>
      </c>
    </row>
    <row r="82" spans="1:21" ht="14.4" customHeight="1" x14ac:dyDescent="0.3">
      <c r="A82" s="521">
        <v>35</v>
      </c>
      <c r="B82" s="522" t="s">
        <v>634</v>
      </c>
      <c r="C82" s="522">
        <v>89301356</v>
      </c>
      <c r="D82" s="523" t="s">
        <v>964</v>
      </c>
      <c r="E82" s="524" t="s">
        <v>646</v>
      </c>
      <c r="F82" s="522" t="s">
        <v>639</v>
      </c>
      <c r="G82" s="522" t="s">
        <v>705</v>
      </c>
      <c r="H82" s="522" t="s">
        <v>965</v>
      </c>
      <c r="I82" s="522" t="s">
        <v>882</v>
      </c>
      <c r="J82" s="522" t="s">
        <v>883</v>
      </c>
      <c r="K82" s="522" t="s">
        <v>884</v>
      </c>
      <c r="L82" s="525">
        <v>174.94</v>
      </c>
      <c r="M82" s="525">
        <v>174.94</v>
      </c>
      <c r="N82" s="522">
        <v>1</v>
      </c>
      <c r="O82" s="526">
        <v>1</v>
      </c>
      <c r="P82" s="525">
        <v>174.94</v>
      </c>
      <c r="Q82" s="527">
        <v>1</v>
      </c>
      <c r="R82" s="522">
        <v>1</v>
      </c>
      <c r="S82" s="527">
        <v>1</v>
      </c>
      <c r="T82" s="526">
        <v>1</v>
      </c>
      <c r="U82" s="528">
        <v>1</v>
      </c>
    </row>
    <row r="83" spans="1:21" ht="14.4" customHeight="1" x14ac:dyDescent="0.3">
      <c r="A83" s="521">
        <v>35</v>
      </c>
      <c r="B83" s="522" t="s">
        <v>634</v>
      </c>
      <c r="C83" s="522">
        <v>89301356</v>
      </c>
      <c r="D83" s="523" t="s">
        <v>964</v>
      </c>
      <c r="E83" s="524" t="s">
        <v>646</v>
      </c>
      <c r="F83" s="522" t="s">
        <v>639</v>
      </c>
      <c r="G83" s="522" t="s">
        <v>885</v>
      </c>
      <c r="H83" s="522" t="s">
        <v>525</v>
      </c>
      <c r="I83" s="522" t="s">
        <v>886</v>
      </c>
      <c r="J83" s="522" t="s">
        <v>887</v>
      </c>
      <c r="K83" s="522" t="s">
        <v>888</v>
      </c>
      <c r="L83" s="525">
        <v>481.8</v>
      </c>
      <c r="M83" s="525">
        <v>1445.4</v>
      </c>
      <c r="N83" s="522">
        <v>3</v>
      </c>
      <c r="O83" s="526">
        <v>1.5</v>
      </c>
      <c r="P83" s="525">
        <v>1445.4</v>
      </c>
      <c r="Q83" s="527">
        <v>1</v>
      </c>
      <c r="R83" s="522">
        <v>3</v>
      </c>
      <c r="S83" s="527">
        <v>1</v>
      </c>
      <c r="T83" s="526">
        <v>1.5</v>
      </c>
      <c r="U83" s="528">
        <v>1</v>
      </c>
    </row>
    <row r="84" spans="1:21" ht="14.4" customHeight="1" x14ac:dyDescent="0.3">
      <c r="A84" s="521">
        <v>35</v>
      </c>
      <c r="B84" s="522" t="s">
        <v>634</v>
      </c>
      <c r="C84" s="522">
        <v>89301356</v>
      </c>
      <c r="D84" s="523" t="s">
        <v>964</v>
      </c>
      <c r="E84" s="524" t="s">
        <v>646</v>
      </c>
      <c r="F84" s="522" t="s">
        <v>639</v>
      </c>
      <c r="G84" s="522" t="s">
        <v>889</v>
      </c>
      <c r="H84" s="522" t="s">
        <v>525</v>
      </c>
      <c r="I84" s="522" t="s">
        <v>890</v>
      </c>
      <c r="J84" s="522" t="s">
        <v>891</v>
      </c>
      <c r="K84" s="522" t="s">
        <v>892</v>
      </c>
      <c r="L84" s="525">
        <v>101.68</v>
      </c>
      <c r="M84" s="525">
        <v>305.04000000000002</v>
      </c>
      <c r="N84" s="522">
        <v>3</v>
      </c>
      <c r="O84" s="526">
        <v>0.5</v>
      </c>
      <c r="P84" s="525">
        <v>305.04000000000002</v>
      </c>
      <c r="Q84" s="527">
        <v>1</v>
      </c>
      <c r="R84" s="522">
        <v>3</v>
      </c>
      <c r="S84" s="527">
        <v>1</v>
      </c>
      <c r="T84" s="526">
        <v>0.5</v>
      </c>
      <c r="U84" s="528">
        <v>1</v>
      </c>
    </row>
    <row r="85" spans="1:21" ht="14.4" customHeight="1" x14ac:dyDescent="0.3">
      <c r="A85" s="521">
        <v>35</v>
      </c>
      <c r="B85" s="522" t="s">
        <v>634</v>
      </c>
      <c r="C85" s="522">
        <v>89301356</v>
      </c>
      <c r="D85" s="523" t="s">
        <v>964</v>
      </c>
      <c r="E85" s="524" t="s">
        <v>646</v>
      </c>
      <c r="F85" s="522" t="s">
        <v>639</v>
      </c>
      <c r="G85" s="522" t="s">
        <v>889</v>
      </c>
      <c r="H85" s="522" t="s">
        <v>525</v>
      </c>
      <c r="I85" s="522" t="s">
        <v>893</v>
      </c>
      <c r="J85" s="522" t="s">
        <v>891</v>
      </c>
      <c r="K85" s="522" t="s">
        <v>894</v>
      </c>
      <c r="L85" s="525">
        <v>305.08</v>
      </c>
      <c r="M85" s="525">
        <v>305.08</v>
      </c>
      <c r="N85" s="522">
        <v>1</v>
      </c>
      <c r="O85" s="526">
        <v>0.5</v>
      </c>
      <c r="P85" s="525">
        <v>305.08</v>
      </c>
      <c r="Q85" s="527">
        <v>1</v>
      </c>
      <c r="R85" s="522">
        <v>1</v>
      </c>
      <c r="S85" s="527">
        <v>1</v>
      </c>
      <c r="T85" s="526">
        <v>0.5</v>
      </c>
      <c r="U85" s="528">
        <v>1</v>
      </c>
    </row>
    <row r="86" spans="1:21" ht="14.4" customHeight="1" x14ac:dyDescent="0.3">
      <c r="A86" s="521">
        <v>35</v>
      </c>
      <c r="B86" s="522" t="s">
        <v>634</v>
      </c>
      <c r="C86" s="522">
        <v>89301356</v>
      </c>
      <c r="D86" s="523" t="s">
        <v>964</v>
      </c>
      <c r="E86" s="524" t="s">
        <v>646</v>
      </c>
      <c r="F86" s="522" t="s">
        <v>639</v>
      </c>
      <c r="G86" s="522" t="s">
        <v>709</v>
      </c>
      <c r="H86" s="522" t="s">
        <v>525</v>
      </c>
      <c r="I86" s="522" t="s">
        <v>620</v>
      </c>
      <c r="J86" s="522" t="s">
        <v>621</v>
      </c>
      <c r="K86" s="522" t="s">
        <v>622</v>
      </c>
      <c r="L86" s="525">
        <v>113.37</v>
      </c>
      <c r="M86" s="525">
        <v>113.37</v>
      </c>
      <c r="N86" s="522">
        <v>1</v>
      </c>
      <c r="O86" s="526">
        <v>1</v>
      </c>
      <c r="P86" s="525">
        <v>113.37</v>
      </c>
      <c r="Q86" s="527">
        <v>1</v>
      </c>
      <c r="R86" s="522">
        <v>1</v>
      </c>
      <c r="S86" s="527">
        <v>1</v>
      </c>
      <c r="T86" s="526">
        <v>1</v>
      </c>
      <c r="U86" s="528">
        <v>1</v>
      </c>
    </row>
    <row r="87" spans="1:21" ht="14.4" customHeight="1" x14ac:dyDescent="0.3">
      <c r="A87" s="521">
        <v>35</v>
      </c>
      <c r="B87" s="522" t="s">
        <v>634</v>
      </c>
      <c r="C87" s="522">
        <v>89301356</v>
      </c>
      <c r="D87" s="523" t="s">
        <v>964</v>
      </c>
      <c r="E87" s="524" t="s">
        <v>646</v>
      </c>
      <c r="F87" s="522" t="s">
        <v>639</v>
      </c>
      <c r="G87" s="522" t="s">
        <v>709</v>
      </c>
      <c r="H87" s="522" t="s">
        <v>525</v>
      </c>
      <c r="I87" s="522" t="s">
        <v>710</v>
      </c>
      <c r="J87" s="522" t="s">
        <v>621</v>
      </c>
      <c r="K87" s="522" t="s">
        <v>711</v>
      </c>
      <c r="L87" s="525">
        <v>56.69</v>
      </c>
      <c r="M87" s="525">
        <v>56.69</v>
      </c>
      <c r="N87" s="522">
        <v>1</v>
      </c>
      <c r="O87" s="526">
        <v>1</v>
      </c>
      <c r="P87" s="525">
        <v>56.69</v>
      </c>
      <c r="Q87" s="527">
        <v>1</v>
      </c>
      <c r="R87" s="522">
        <v>1</v>
      </c>
      <c r="S87" s="527">
        <v>1</v>
      </c>
      <c r="T87" s="526">
        <v>1</v>
      </c>
      <c r="U87" s="528">
        <v>1</v>
      </c>
    </row>
    <row r="88" spans="1:21" ht="14.4" customHeight="1" x14ac:dyDescent="0.3">
      <c r="A88" s="521">
        <v>35</v>
      </c>
      <c r="B88" s="522" t="s">
        <v>634</v>
      </c>
      <c r="C88" s="522">
        <v>89301356</v>
      </c>
      <c r="D88" s="523" t="s">
        <v>964</v>
      </c>
      <c r="E88" s="524" t="s">
        <v>646</v>
      </c>
      <c r="F88" s="522" t="s">
        <v>639</v>
      </c>
      <c r="G88" s="522" t="s">
        <v>712</v>
      </c>
      <c r="H88" s="522" t="s">
        <v>965</v>
      </c>
      <c r="I88" s="522" t="s">
        <v>895</v>
      </c>
      <c r="J88" s="522" t="s">
        <v>714</v>
      </c>
      <c r="K88" s="522" t="s">
        <v>896</v>
      </c>
      <c r="L88" s="525">
        <v>56.01</v>
      </c>
      <c r="M88" s="525">
        <v>56.01</v>
      </c>
      <c r="N88" s="522">
        <v>1</v>
      </c>
      <c r="O88" s="526">
        <v>0.5</v>
      </c>
      <c r="P88" s="525">
        <v>56.01</v>
      </c>
      <c r="Q88" s="527">
        <v>1</v>
      </c>
      <c r="R88" s="522">
        <v>1</v>
      </c>
      <c r="S88" s="527">
        <v>1</v>
      </c>
      <c r="T88" s="526">
        <v>0.5</v>
      </c>
      <c r="U88" s="528">
        <v>1</v>
      </c>
    </row>
    <row r="89" spans="1:21" ht="14.4" customHeight="1" x14ac:dyDescent="0.3">
      <c r="A89" s="521">
        <v>35</v>
      </c>
      <c r="B89" s="522" t="s">
        <v>634</v>
      </c>
      <c r="C89" s="522">
        <v>89301356</v>
      </c>
      <c r="D89" s="523" t="s">
        <v>964</v>
      </c>
      <c r="E89" s="524" t="s">
        <v>646</v>
      </c>
      <c r="F89" s="522" t="s">
        <v>639</v>
      </c>
      <c r="G89" s="522" t="s">
        <v>712</v>
      </c>
      <c r="H89" s="522" t="s">
        <v>965</v>
      </c>
      <c r="I89" s="522" t="s">
        <v>713</v>
      </c>
      <c r="J89" s="522" t="s">
        <v>714</v>
      </c>
      <c r="K89" s="522" t="s">
        <v>715</v>
      </c>
      <c r="L89" s="525">
        <v>140.03</v>
      </c>
      <c r="M89" s="525">
        <v>140.03</v>
      </c>
      <c r="N89" s="522">
        <v>1</v>
      </c>
      <c r="O89" s="526">
        <v>0.5</v>
      </c>
      <c r="P89" s="525">
        <v>140.03</v>
      </c>
      <c r="Q89" s="527">
        <v>1</v>
      </c>
      <c r="R89" s="522">
        <v>1</v>
      </c>
      <c r="S89" s="527">
        <v>1</v>
      </c>
      <c r="T89" s="526">
        <v>0.5</v>
      </c>
      <c r="U89" s="528">
        <v>1</v>
      </c>
    </row>
    <row r="90" spans="1:21" ht="14.4" customHeight="1" x14ac:dyDescent="0.3">
      <c r="A90" s="521">
        <v>35</v>
      </c>
      <c r="B90" s="522" t="s">
        <v>634</v>
      </c>
      <c r="C90" s="522">
        <v>89301356</v>
      </c>
      <c r="D90" s="523" t="s">
        <v>964</v>
      </c>
      <c r="E90" s="524" t="s">
        <v>646</v>
      </c>
      <c r="F90" s="522" t="s">
        <v>639</v>
      </c>
      <c r="G90" s="522" t="s">
        <v>897</v>
      </c>
      <c r="H90" s="522" t="s">
        <v>965</v>
      </c>
      <c r="I90" s="522" t="s">
        <v>898</v>
      </c>
      <c r="J90" s="522" t="s">
        <v>899</v>
      </c>
      <c r="K90" s="522" t="s">
        <v>900</v>
      </c>
      <c r="L90" s="525">
        <v>27.21</v>
      </c>
      <c r="M90" s="525">
        <v>54.42</v>
      </c>
      <c r="N90" s="522">
        <v>2</v>
      </c>
      <c r="O90" s="526">
        <v>1</v>
      </c>
      <c r="P90" s="525">
        <v>54.42</v>
      </c>
      <c r="Q90" s="527">
        <v>1</v>
      </c>
      <c r="R90" s="522">
        <v>2</v>
      </c>
      <c r="S90" s="527">
        <v>1</v>
      </c>
      <c r="T90" s="526">
        <v>1</v>
      </c>
      <c r="U90" s="528">
        <v>1</v>
      </c>
    </row>
    <row r="91" spans="1:21" ht="14.4" customHeight="1" x14ac:dyDescent="0.3">
      <c r="A91" s="521">
        <v>35</v>
      </c>
      <c r="B91" s="522" t="s">
        <v>634</v>
      </c>
      <c r="C91" s="522">
        <v>89301356</v>
      </c>
      <c r="D91" s="523" t="s">
        <v>964</v>
      </c>
      <c r="E91" s="524" t="s">
        <v>646</v>
      </c>
      <c r="F91" s="522" t="s">
        <v>639</v>
      </c>
      <c r="G91" s="522" t="s">
        <v>901</v>
      </c>
      <c r="H91" s="522" t="s">
        <v>965</v>
      </c>
      <c r="I91" s="522" t="s">
        <v>902</v>
      </c>
      <c r="J91" s="522" t="s">
        <v>903</v>
      </c>
      <c r="K91" s="522" t="s">
        <v>904</v>
      </c>
      <c r="L91" s="525">
        <v>1130.43</v>
      </c>
      <c r="M91" s="525">
        <v>1130.43</v>
      </c>
      <c r="N91" s="522">
        <v>1</v>
      </c>
      <c r="O91" s="526">
        <v>0.5</v>
      </c>
      <c r="P91" s="525">
        <v>1130.43</v>
      </c>
      <c r="Q91" s="527">
        <v>1</v>
      </c>
      <c r="R91" s="522">
        <v>1</v>
      </c>
      <c r="S91" s="527">
        <v>1</v>
      </c>
      <c r="T91" s="526">
        <v>0.5</v>
      </c>
      <c r="U91" s="528">
        <v>1</v>
      </c>
    </row>
    <row r="92" spans="1:21" ht="14.4" customHeight="1" x14ac:dyDescent="0.3">
      <c r="A92" s="521">
        <v>35</v>
      </c>
      <c r="B92" s="522" t="s">
        <v>634</v>
      </c>
      <c r="C92" s="522">
        <v>89301356</v>
      </c>
      <c r="D92" s="523" t="s">
        <v>964</v>
      </c>
      <c r="E92" s="524" t="s">
        <v>646</v>
      </c>
      <c r="F92" s="522" t="s">
        <v>639</v>
      </c>
      <c r="G92" s="522" t="s">
        <v>901</v>
      </c>
      <c r="H92" s="522" t="s">
        <v>965</v>
      </c>
      <c r="I92" s="522" t="s">
        <v>902</v>
      </c>
      <c r="J92" s="522" t="s">
        <v>903</v>
      </c>
      <c r="K92" s="522" t="s">
        <v>904</v>
      </c>
      <c r="L92" s="525">
        <v>459.98</v>
      </c>
      <c r="M92" s="525">
        <v>459.98</v>
      </c>
      <c r="N92" s="522">
        <v>1</v>
      </c>
      <c r="O92" s="526">
        <v>0.5</v>
      </c>
      <c r="P92" s="525">
        <v>459.98</v>
      </c>
      <c r="Q92" s="527">
        <v>1</v>
      </c>
      <c r="R92" s="522">
        <v>1</v>
      </c>
      <c r="S92" s="527">
        <v>1</v>
      </c>
      <c r="T92" s="526">
        <v>0.5</v>
      </c>
      <c r="U92" s="528">
        <v>1</v>
      </c>
    </row>
    <row r="93" spans="1:21" ht="14.4" customHeight="1" x14ac:dyDescent="0.3">
      <c r="A93" s="521">
        <v>35</v>
      </c>
      <c r="B93" s="522" t="s">
        <v>634</v>
      </c>
      <c r="C93" s="522">
        <v>89301356</v>
      </c>
      <c r="D93" s="523" t="s">
        <v>964</v>
      </c>
      <c r="E93" s="524" t="s">
        <v>646</v>
      </c>
      <c r="F93" s="522" t="s">
        <v>639</v>
      </c>
      <c r="G93" s="522" t="s">
        <v>905</v>
      </c>
      <c r="H93" s="522" t="s">
        <v>965</v>
      </c>
      <c r="I93" s="522" t="s">
        <v>906</v>
      </c>
      <c r="J93" s="522" t="s">
        <v>907</v>
      </c>
      <c r="K93" s="522" t="s">
        <v>908</v>
      </c>
      <c r="L93" s="525">
        <v>65.3</v>
      </c>
      <c r="M93" s="525">
        <v>130.6</v>
      </c>
      <c r="N93" s="522">
        <v>2</v>
      </c>
      <c r="O93" s="526">
        <v>1</v>
      </c>
      <c r="P93" s="525"/>
      <c r="Q93" s="527">
        <v>0</v>
      </c>
      <c r="R93" s="522"/>
      <c r="S93" s="527">
        <v>0</v>
      </c>
      <c r="T93" s="526"/>
      <c r="U93" s="528">
        <v>0</v>
      </c>
    </row>
    <row r="94" spans="1:21" ht="14.4" customHeight="1" x14ac:dyDescent="0.3">
      <c r="A94" s="521">
        <v>35</v>
      </c>
      <c r="B94" s="522" t="s">
        <v>634</v>
      </c>
      <c r="C94" s="522">
        <v>89301356</v>
      </c>
      <c r="D94" s="523" t="s">
        <v>964</v>
      </c>
      <c r="E94" s="524" t="s">
        <v>646</v>
      </c>
      <c r="F94" s="522" t="s">
        <v>639</v>
      </c>
      <c r="G94" s="522" t="s">
        <v>905</v>
      </c>
      <c r="H94" s="522" t="s">
        <v>965</v>
      </c>
      <c r="I94" s="522" t="s">
        <v>909</v>
      </c>
      <c r="J94" s="522" t="s">
        <v>907</v>
      </c>
      <c r="K94" s="522" t="s">
        <v>910</v>
      </c>
      <c r="L94" s="525">
        <v>217.65</v>
      </c>
      <c r="M94" s="525">
        <v>870.6</v>
      </c>
      <c r="N94" s="522">
        <v>4</v>
      </c>
      <c r="O94" s="526">
        <v>2.5</v>
      </c>
      <c r="P94" s="525">
        <v>870.6</v>
      </c>
      <c r="Q94" s="527">
        <v>1</v>
      </c>
      <c r="R94" s="522">
        <v>4</v>
      </c>
      <c r="S94" s="527">
        <v>1</v>
      </c>
      <c r="T94" s="526">
        <v>2.5</v>
      </c>
      <c r="U94" s="528">
        <v>1</v>
      </c>
    </row>
    <row r="95" spans="1:21" ht="14.4" customHeight="1" x14ac:dyDescent="0.3">
      <c r="A95" s="521">
        <v>35</v>
      </c>
      <c r="B95" s="522" t="s">
        <v>634</v>
      </c>
      <c r="C95" s="522">
        <v>89301356</v>
      </c>
      <c r="D95" s="523" t="s">
        <v>964</v>
      </c>
      <c r="E95" s="524" t="s">
        <v>646</v>
      </c>
      <c r="F95" s="522" t="s">
        <v>639</v>
      </c>
      <c r="G95" s="522" t="s">
        <v>911</v>
      </c>
      <c r="H95" s="522" t="s">
        <v>525</v>
      </c>
      <c r="I95" s="522" t="s">
        <v>912</v>
      </c>
      <c r="J95" s="522" t="s">
        <v>913</v>
      </c>
      <c r="K95" s="522" t="s">
        <v>914</v>
      </c>
      <c r="L95" s="525">
        <v>250.07</v>
      </c>
      <c r="M95" s="525">
        <v>750.21</v>
      </c>
      <c r="N95" s="522">
        <v>3</v>
      </c>
      <c r="O95" s="526">
        <v>1</v>
      </c>
      <c r="P95" s="525">
        <v>750.21</v>
      </c>
      <c r="Q95" s="527">
        <v>1</v>
      </c>
      <c r="R95" s="522">
        <v>3</v>
      </c>
      <c r="S95" s="527">
        <v>1</v>
      </c>
      <c r="T95" s="526">
        <v>1</v>
      </c>
      <c r="U95" s="528">
        <v>1</v>
      </c>
    </row>
    <row r="96" spans="1:21" ht="14.4" customHeight="1" x14ac:dyDescent="0.3">
      <c r="A96" s="521">
        <v>35</v>
      </c>
      <c r="B96" s="522" t="s">
        <v>634</v>
      </c>
      <c r="C96" s="522">
        <v>89301356</v>
      </c>
      <c r="D96" s="523" t="s">
        <v>964</v>
      </c>
      <c r="E96" s="524" t="s">
        <v>646</v>
      </c>
      <c r="F96" s="522" t="s">
        <v>639</v>
      </c>
      <c r="G96" s="522" t="s">
        <v>915</v>
      </c>
      <c r="H96" s="522" t="s">
        <v>965</v>
      </c>
      <c r="I96" s="522" t="s">
        <v>916</v>
      </c>
      <c r="J96" s="522" t="s">
        <v>917</v>
      </c>
      <c r="K96" s="522" t="s">
        <v>779</v>
      </c>
      <c r="L96" s="525">
        <v>0</v>
      </c>
      <c r="M96" s="525">
        <v>0</v>
      </c>
      <c r="N96" s="522">
        <v>4</v>
      </c>
      <c r="O96" s="526">
        <v>2.5</v>
      </c>
      <c r="P96" s="525">
        <v>0</v>
      </c>
      <c r="Q96" s="527"/>
      <c r="R96" s="522">
        <v>3</v>
      </c>
      <c r="S96" s="527">
        <v>0.75</v>
      </c>
      <c r="T96" s="526">
        <v>1.5</v>
      </c>
      <c r="U96" s="528">
        <v>0.6</v>
      </c>
    </row>
    <row r="97" spans="1:21" ht="14.4" customHeight="1" x14ac:dyDescent="0.3">
      <c r="A97" s="521">
        <v>35</v>
      </c>
      <c r="B97" s="522" t="s">
        <v>634</v>
      </c>
      <c r="C97" s="522">
        <v>89301356</v>
      </c>
      <c r="D97" s="523" t="s">
        <v>964</v>
      </c>
      <c r="E97" s="524" t="s">
        <v>646</v>
      </c>
      <c r="F97" s="522" t="s">
        <v>639</v>
      </c>
      <c r="G97" s="522" t="s">
        <v>918</v>
      </c>
      <c r="H97" s="522" t="s">
        <v>525</v>
      </c>
      <c r="I97" s="522" t="s">
        <v>919</v>
      </c>
      <c r="J97" s="522" t="s">
        <v>920</v>
      </c>
      <c r="K97" s="522" t="s">
        <v>921</v>
      </c>
      <c r="L97" s="525">
        <v>0</v>
      </c>
      <c r="M97" s="525">
        <v>0</v>
      </c>
      <c r="N97" s="522">
        <v>2</v>
      </c>
      <c r="O97" s="526">
        <v>1</v>
      </c>
      <c r="P97" s="525">
        <v>0</v>
      </c>
      <c r="Q97" s="527"/>
      <c r="R97" s="522">
        <v>2</v>
      </c>
      <c r="S97" s="527">
        <v>1</v>
      </c>
      <c r="T97" s="526">
        <v>1</v>
      </c>
      <c r="U97" s="528">
        <v>1</v>
      </c>
    </row>
    <row r="98" spans="1:21" ht="14.4" customHeight="1" x14ac:dyDescent="0.3">
      <c r="A98" s="521">
        <v>35</v>
      </c>
      <c r="B98" s="522" t="s">
        <v>634</v>
      </c>
      <c r="C98" s="522">
        <v>89301356</v>
      </c>
      <c r="D98" s="523" t="s">
        <v>964</v>
      </c>
      <c r="E98" s="524" t="s">
        <v>646</v>
      </c>
      <c r="F98" s="522" t="s">
        <v>639</v>
      </c>
      <c r="G98" s="522" t="s">
        <v>918</v>
      </c>
      <c r="H98" s="522" t="s">
        <v>525</v>
      </c>
      <c r="I98" s="522" t="s">
        <v>922</v>
      </c>
      <c r="J98" s="522" t="s">
        <v>923</v>
      </c>
      <c r="K98" s="522" t="s">
        <v>811</v>
      </c>
      <c r="L98" s="525">
        <v>0</v>
      </c>
      <c r="M98" s="525">
        <v>0</v>
      </c>
      <c r="N98" s="522">
        <v>2</v>
      </c>
      <c r="O98" s="526">
        <v>0.5</v>
      </c>
      <c r="P98" s="525">
        <v>0</v>
      </c>
      <c r="Q98" s="527"/>
      <c r="R98" s="522">
        <v>2</v>
      </c>
      <c r="S98" s="527">
        <v>1</v>
      </c>
      <c r="T98" s="526">
        <v>0.5</v>
      </c>
      <c r="U98" s="528">
        <v>1</v>
      </c>
    </row>
    <row r="99" spans="1:21" ht="14.4" customHeight="1" x14ac:dyDescent="0.3">
      <c r="A99" s="521">
        <v>35</v>
      </c>
      <c r="B99" s="522" t="s">
        <v>634</v>
      </c>
      <c r="C99" s="522">
        <v>89301356</v>
      </c>
      <c r="D99" s="523" t="s">
        <v>964</v>
      </c>
      <c r="E99" s="524" t="s">
        <v>646</v>
      </c>
      <c r="F99" s="522" t="s">
        <v>639</v>
      </c>
      <c r="G99" s="522" t="s">
        <v>918</v>
      </c>
      <c r="H99" s="522" t="s">
        <v>525</v>
      </c>
      <c r="I99" s="522" t="s">
        <v>924</v>
      </c>
      <c r="J99" s="522" t="s">
        <v>920</v>
      </c>
      <c r="K99" s="522" t="s">
        <v>925</v>
      </c>
      <c r="L99" s="525">
        <v>0</v>
      </c>
      <c r="M99" s="525">
        <v>0</v>
      </c>
      <c r="N99" s="522">
        <v>1</v>
      </c>
      <c r="O99" s="526">
        <v>0.5</v>
      </c>
      <c r="P99" s="525">
        <v>0</v>
      </c>
      <c r="Q99" s="527"/>
      <c r="R99" s="522">
        <v>1</v>
      </c>
      <c r="S99" s="527">
        <v>1</v>
      </c>
      <c r="T99" s="526">
        <v>0.5</v>
      </c>
      <c r="U99" s="528">
        <v>1</v>
      </c>
    </row>
    <row r="100" spans="1:21" ht="14.4" customHeight="1" x14ac:dyDescent="0.3">
      <c r="A100" s="521">
        <v>35</v>
      </c>
      <c r="B100" s="522" t="s">
        <v>634</v>
      </c>
      <c r="C100" s="522">
        <v>89301356</v>
      </c>
      <c r="D100" s="523" t="s">
        <v>964</v>
      </c>
      <c r="E100" s="524" t="s">
        <v>646</v>
      </c>
      <c r="F100" s="522" t="s">
        <v>640</v>
      </c>
      <c r="G100" s="522" t="s">
        <v>728</v>
      </c>
      <c r="H100" s="522" t="s">
        <v>525</v>
      </c>
      <c r="I100" s="522" t="s">
        <v>926</v>
      </c>
      <c r="J100" s="522" t="s">
        <v>730</v>
      </c>
      <c r="K100" s="522"/>
      <c r="L100" s="525">
        <v>0</v>
      </c>
      <c r="M100" s="525">
        <v>0</v>
      </c>
      <c r="N100" s="522">
        <v>2</v>
      </c>
      <c r="O100" s="526">
        <v>2</v>
      </c>
      <c r="P100" s="525">
        <v>0</v>
      </c>
      <c r="Q100" s="527"/>
      <c r="R100" s="522">
        <v>2</v>
      </c>
      <c r="S100" s="527">
        <v>1</v>
      </c>
      <c r="T100" s="526">
        <v>2</v>
      </c>
      <c r="U100" s="528">
        <v>1</v>
      </c>
    </row>
    <row r="101" spans="1:21" ht="14.4" customHeight="1" x14ac:dyDescent="0.3">
      <c r="A101" s="521">
        <v>35</v>
      </c>
      <c r="B101" s="522" t="s">
        <v>634</v>
      </c>
      <c r="C101" s="522">
        <v>89301356</v>
      </c>
      <c r="D101" s="523" t="s">
        <v>964</v>
      </c>
      <c r="E101" s="524" t="s">
        <v>647</v>
      </c>
      <c r="F101" s="522" t="s">
        <v>639</v>
      </c>
      <c r="G101" s="522" t="s">
        <v>927</v>
      </c>
      <c r="H101" s="522" t="s">
        <v>525</v>
      </c>
      <c r="I101" s="522" t="s">
        <v>928</v>
      </c>
      <c r="J101" s="522" t="s">
        <v>929</v>
      </c>
      <c r="K101" s="522" t="s">
        <v>930</v>
      </c>
      <c r="L101" s="525">
        <v>967.58</v>
      </c>
      <c r="M101" s="525">
        <v>967.58</v>
      </c>
      <c r="N101" s="522">
        <v>1</v>
      </c>
      <c r="O101" s="526">
        <v>1</v>
      </c>
      <c r="P101" s="525">
        <v>967.58</v>
      </c>
      <c r="Q101" s="527">
        <v>1</v>
      </c>
      <c r="R101" s="522">
        <v>1</v>
      </c>
      <c r="S101" s="527">
        <v>1</v>
      </c>
      <c r="T101" s="526">
        <v>1</v>
      </c>
      <c r="U101" s="528">
        <v>1</v>
      </c>
    </row>
    <row r="102" spans="1:21" ht="14.4" customHeight="1" x14ac:dyDescent="0.3">
      <c r="A102" s="521">
        <v>35</v>
      </c>
      <c r="B102" s="522" t="s">
        <v>634</v>
      </c>
      <c r="C102" s="522">
        <v>89301356</v>
      </c>
      <c r="D102" s="523" t="s">
        <v>964</v>
      </c>
      <c r="E102" s="524" t="s">
        <v>647</v>
      </c>
      <c r="F102" s="522" t="s">
        <v>639</v>
      </c>
      <c r="G102" s="522" t="s">
        <v>865</v>
      </c>
      <c r="H102" s="522" t="s">
        <v>525</v>
      </c>
      <c r="I102" s="522" t="s">
        <v>866</v>
      </c>
      <c r="J102" s="522" t="s">
        <v>867</v>
      </c>
      <c r="K102" s="522" t="s">
        <v>868</v>
      </c>
      <c r="L102" s="525">
        <v>0</v>
      </c>
      <c r="M102" s="525">
        <v>0</v>
      </c>
      <c r="N102" s="522">
        <v>1</v>
      </c>
      <c r="O102" s="526">
        <v>1</v>
      </c>
      <c r="P102" s="525">
        <v>0</v>
      </c>
      <c r="Q102" s="527"/>
      <c r="R102" s="522">
        <v>1</v>
      </c>
      <c r="S102" s="527">
        <v>1</v>
      </c>
      <c r="T102" s="526">
        <v>1</v>
      </c>
      <c r="U102" s="528">
        <v>1</v>
      </c>
    </row>
    <row r="103" spans="1:21" ht="14.4" customHeight="1" x14ac:dyDescent="0.3">
      <c r="A103" s="521">
        <v>35</v>
      </c>
      <c r="B103" s="522" t="s">
        <v>634</v>
      </c>
      <c r="C103" s="522">
        <v>89301356</v>
      </c>
      <c r="D103" s="523" t="s">
        <v>964</v>
      </c>
      <c r="E103" s="524" t="s">
        <v>647</v>
      </c>
      <c r="F103" s="522" t="s">
        <v>639</v>
      </c>
      <c r="G103" s="522" t="s">
        <v>724</v>
      </c>
      <c r="H103" s="522" t="s">
        <v>525</v>
      </c>
      <c r="I103" s="522" t="s">
        <v>725</v>
      </c>
      <c r="J103" s="522" t="s">
        <v>726</v>
      </c>
      <c r="K103" s="522" t="s">
        <v>727</v>
      </c>
      <c r="L103" s="525">
        <v>23.46</v>
      </c>
      <c r="M103" s="525">
        <v>23.46</v>
      </c>
      <c r="N103" s="522">
        <v>1</v>
      </c>
      <c r="O103" s="526">
        <v>1</v>
      </c>
      <c r="P103" s="525">
        <v>23.46</v>
      </c>
      <c r="Q103" s="527">
        <v>1</v>
      </c>
      <c r="R103" s="522">
        <v>1</v>
      </c>
      <c r="S103" s="527">
        <v>1</v>
      </c>
      <c r="T103" s="526">
        <v>1</v>
      </c>
      <c r="U103" s="528">
        <v>1</v>
      </c>
    </row>
    <row r="104" spans="1:21" ht="14.4" customHeight="1" x14ac:dyDescent="0.3">
      <c r="A104" s="521">
        <v>35</v>
      </c>
      <c r="B104" s="522" t="s">
        <v>634</v>
      </c>
      <c r="C104" s="522">
        <v>89301356</v>
      </c>
      <c r="D104" s="523" t="s">
        <v>964</v>
      </c>
      <c r="E104" s="524" t="s">
        <v>648</v>
      </c>
      <c r="F104" s="522" t="s">
        <v>639</v>
      </c>
      <c r="G104" s="522" t="s">
        <v>931</v>
      </c>
      <c r="H104" s="522" t="s">
        <v>525</v>
      </c>
      <c r="I104" s="522" t="s">
        <v>932</v>
      </c>
      <c r="J104" s="522" t="s">
        <v>933</v>
      </c>
      <c r="K104" s="522" t="s">
        <v>934</v>
      </c>
      <c r="L104" s="525">
        <v>0</v>
      </c>
      <c r="M104" s="525">
        <v>0</v>
      </c>
      <c r="N104" s="522">
        <v>1</v>
      </c>
      <c r="O104" s="526">
        <v>1</v>
      </c>
      <c r="P104" s="525"/>
      <c r="Q104" s="527"/>
      <c r="R104" s="522"/>
      <c r="S104" s="527">
        <v>0</v>
      </c>
      <c r="T104" s="526"/>
      <c r="U104" s="528">
        <v>0</v>
      </c>
    </row>
    <row r="105" spans="1:21" ht="14.4" customHeight="1" x14ac:dyDescent="0.3">
      <c r="A105" s="521">
        <v>35</v>
      </c>
      <c r="B105" s="522" t="s">
        <v>634</v>
      </c>
      <c r="C105" s="522">
        <v>89301356</v>
      </c>
      <c r="D105" s="523" t="s">
        <v>964</v>
      </c>
      <c r="E105" s="524" t="s">
        <v>648</v>
      </c>
      <c r="F105" s="522" t="s">
        <v>639</v>
      </c>
      <c r="G105" s="522" t="s">
        <v>656</v>
      </c>
      <c r="H105" s="522" t="s">
        <v>525</v>
      </c>
      <c r="I105" s="522" t="s">
        <v>935</v>
      </c>
      <c r="J105" s="522" t="s">
        <v>658</v>
      </c>
      <c r="K105" s="522" t="s">
        <v>936</v>
      </c>
      <c r="L105" s="525">
        <v>0</v>
      </c>
      <c r="M105" s="525">
        <v>0</v>
      </c>
      <c r="N105" s="522">
        <v>1</v>
      </c>
      <c r="O105" s="526">
        <v>0.5</v>
      </c>
      <c r="P105" s="525"/>
      <c r="Q105" s="527"/>
      <c r="R105" s="522"/>
      <c r="S105" s="527">
        <v>0</v>
      </c>
      <c r="T105" s="526"/>
      <c r="U105" s="528">
        <v>0</v>
      </c>
    </row>
    <row r="106" spans="1:21" ht="14.4" customHeight="1" x14ac:dyDescent="0.3">
      <c r="A106" s="521">
        <v>35</v>
      </c>
      <c r="B106" s="522" t="s">
        <v>634</v>
      </c>
      <c r="C106" s="522">
        <v>89301356</v>
      </c>
      <c r="D106" s="523" t="s">
        <v>964</v>
      </c>
      <c r="E106" s="524" t="s">
        <v>648</v>
      </c>
      <c r="F106" s="522" t="s">
        <v>639</v>
      </c>
      <c r="G106" s="522" t="s">
        <v>808</v>
      </c>
      <c r="H106" s="522" t="s">
        <v>965</v>
      </c>
      <c r="I106" s="522" t="s">
        <v>937</v>
      </c>
      <c r="J106" s="522" t="s">
        <v>938</v>
      </c>
      <c r="K106" s="522" t="s">
        <v>749</v>
      </c>
      <c r="L106" s="525">
        <v>0</v>
      </c>
      <c r="M106" s="525">
        <v>0</v>
      </c>
      <c r="N106" s="522">
        <v>2</v>
      </c>
      <c r="O106" s="526">
        <v>1</v>
      </c>
      <c r="P106" s="525"/>
      <c r="Q106" s="527"/>
      <c r="R106" s="522"/>
      <c r="S106" s="527">
        <v>0</v>
      </c>
      <c r="T106" s="526"/>
      <c r="U106" s="528">
        <v>0</v>
      </c>
    </row>
    <row r="107" spans="1:21" ht="14.4" customHeight="1" x14ac:dyDescent="0.3">
      <c r="A107" s="521">
        <v>35</v>
      </c>
      <c r="B107" s="522" t="s">
        <v>634</v>
      </c>
      <c r="C107" s="522">
        <v>89301356</v>
      </c>
      <c r="D107" s="523" t="s">
        <v>964</v>
      </c>
      <c r="E107" s="524" t="s">
        <v>648</v>
      </c>
      <c r="F107" s="522" t="s">
        <v>639</v>
      </c>
      <c r="G107" s="522" t="s">
        <v>680</v>
      </c>
      <c r="H107" s="522" t="s">
        <v>525</v>
      </c>
      <c r="I107" s="522" t="s">
        <v>939</v>
      </c>
      <c r="J107" s="522" t="s">
        <v>940</v>
      </c>
      <c r="K107" s="522" t="s">
        <v>941</v>
      </c>
      <c r="L107" s="525">
        <v>0</v>
      </c>
      <c r="M107" s="525">
        <v>0</v>
      </c>
      <c r="N107" s="522">
        <v>1</v>
      </c>
      <c r="O107" s="526">
        <v>0.5</v>
      </c>
      <c r="P107" s="525"/>
      <c r="Q107" s="527"/>
      <c r="R107" s="522"/>
      <c r="S107" s="527">
        <v>0</v>
      </c>
      <c r="T107" s="526"/>
      <c r="U107" s="528">
        <v>0</v>
      </c>
    </row>
    <row r="108" spans="1:21" ht="14.4" customHeight="1" x14ac:dyDescent="0.3">
      <c r="A108" s="521">
        <v>35</v>
      </c>
      <c r="B108" s="522" t="s">
        <v>634</v>
      </c>
      <c r="C108" s="522">
        <v>89301356</v>
      </c>
      <c r="D108" s="523" t="s">
        <v>964</v>
      </c>
      <c r="E108" s="524" t="s">
        <v>649</v>
      </c>
      <c r="F108" s="522" t="s">
        <v>639</v>
      </c>
      <c r="G108" s="522" t="s">
        <v>750</v>
      </c>
      <c r="H108" s="522" t="s">
        <v>525</v>
      </c>
      <c r="I108" s="522" t="s">
        <v>942</v>
      </c>
      <c r="J108" s="522" t="s">
        <v>943</v>
      </c>
      <c r="K108" s="522" t="s">
        <v>753</v>
      </c>
      <c r="L108" s="525">
        <v>0</v>
      </c>
      <c r="M108" s="525">
        <v>0</v>
      </c>
      <c r="N108" s="522">
        <v>1</v>
      </c>
      <c r="O108" s="526">
        <v>1</v>
      </c>
      <c r="P108" s="525">
        <v>0</v>
      </c>
      <c r="Q108" s="527"/>
      <c r="R108" s="522">
        <v>1</v>
      </c>
      <c r="S108" s="527">
        <v>1</v>
      </c>
      <c r="T108" s="526">
        <v>1</v>
      </c>
      <c r="U108" s="528">
        <v>1</v>
      </c>
    </row>
    <row r="109" spans="1:21" ht="14.4" customHeight="1" x14ac:dyDescent="0.3">
      <c r="A109" s="521">
        <v>35</v>
      </c>
      <c r="B109" s="522" t="s">
        <v>634</v>
      </c>
      <c r="C109" s="522">
        <v>89301356</v>
      </c>
      <c r="D109" s="523" t="s">
        <v>964</v>
      </c>
      <c r="E109" s="524" t="s">
        <v>649</v>
      </c>
      <c r="F109" s="522" t="s">
        <v>639</v>
      </c>
      <c r="G109" s="522" t="s">
        <v>944</v>
      </c>
      <c r="H109" s="522" t="s">
        <v>965</v>
      </c>
      <c r="I109" s="522" t="s">
        <v>945</v>
      </c>
      <c r="J109" s="522" t="s">
        <v>946</v>
      </c>
      <c r="K109" s="522" t="s">
        <v>811</v>
      </c>
      <c r="L109" s="525">
        <v>138</v>
      </c>
      <c r="M109" s="525">
        <v>276</v>
      </c>
      <c r="N109" s="522">
        <v>2</v>
      </c>
      <c r="O109" s="526">
        <v>0.5</v>
      </c>
      <c r="P109" s="525">
        <v>276</v>
      </c>
      <c r="Q109" s="527">
        <v>1</v>
      </c>
      <c r="R109" s="522">
        <v>2</v>
      </c>
      <c r="S109" s="527">
        <v>1</v>
      </c>
      <c r="T109" s="526">
        <v>0.5</v>
      </c>
      <c r="U109" s="528">
        <v>1</v>
      </c>
    </row>
    <row r="110" spans="1:21" ht="14.4" customHeight="1" x14ac:dyDescent="0.3">
      <c r="A110" s="521">
        <v>35</v>
      </c>
      <c r="B110" s="522" t="s">
        <v>634</v>
      </c>
      <c r="C110" s="522">
        <v>89301356</v>
      </c>
      <c r="D110" s="523" t="s">
        <v>964</v>
      </c>
      <c r="E110" s="524" t="s">
        <v>649</v>
      </c>
      <c r="F110" s="522" t="s">
        <v>639</v>
      </c>
      <c r="G110" s="522" t="s">
        <v>947</v>
      </c>
      <c r="H110" s="522" t="s">
        <v>525</v>
      </c>
      <c r="I110" s="522" t="s">
        <v>948</v>
      </c>
      <c r="J110" s="522" t="s">
        <v>949</v>
      </c>
      <c r="K110" s="522" t="s">
        <v>950</v>
      </c>
      <c r="L110" s="525">
        <v>227.4</v>
      </c>
      <c r="M110" s="525">
        <v>227.4</v>
      </c>
      <c r="N110" s="522">
        <v>1</v>
      </c>
      <c r="O110" s="526">
        <v>1</v>
      </c>
      <c r="P110" s="525">
        <v>227.4</v>
      </c>
      <c r="Q110" s="527">
        <v>1</v>
      </c>
      <c r="R110" s="522">
        <v>1</v>
      </c>
      <c r="S110" s="527">
        <v>1</v>
      </c>
      <c r="T110" s="526">
        <v>1</v>
      </c>
      <c r="U110" s="528">
        <v>1</v>
      </c>
    </row>
    <row r="111" spans="1:21" ht="14.4" customHeight="1" x14ac:dyDescent="0.3">
      <c r="A111" s="521">
        <v>35</v>
      </c>
      <c r="B111" s="522" t="s">
        <v>634</v>
      </c>
      <c r="C111" s="522">
        <v>89301356</v>
      </c>
      <c r="D111" s="523" t="s">
        <v>964</v>
      </c>
      <c r="E111" s="524" t="s">
        <v>649</v>
      </c>
      <c r="F111" s="522" t="s">
        <v>639</v>
      </c>
      <c r="G111" s="522" t="s">
        <v>760</v>
      </c>
      <c r="H111" s="522" t="s">
        <v>525</v>
      </c>
      <c r="I111" s="522" t="s">
        <v>761</v>
      </c>
      <c r="J111" s="522" t="s">
        <v>762</v>
      </c>
      <c r="K111" s="522" t="s">
        <v>763</v>
      </c>
      <c r="L111" s="525">
        <v>163.9</v>
      </c>
      <c r="M111" s="525">
        <v>491.70000000000005</v>
      </c>
      <c r="N111" s="522">
        <v>3</v>
      </c>
      <c r="O111" s="526">
        <v>1.5</v>
      </c>
      <c r="P111" s="525">
        <v>491.70000000000005</v>
      </c>
      <c r="Q111" s="527">
        <v>1</v>
      </c>
      <c r="R111" s="522">
        <v>3</v>
      </c>
      <c r="S111" s="527">
        <v>1</v>
      </c>
      <c r="T111" s="526">
        <v>1.5</v>
      </c>
      <c r="U111" s="528">
        <v>1</v>
      </c>
    </row>
    <row r="112" spans="1:21" ht="14.4" customHeight="1" x14ac:dyDescent="0.3">
      <c r="A112" s="521">
        <v>35</v>
      </c>
      <c r="B112" s="522" t="s">
        <v>634</v>
      </c>
      <c r="C112" s="522">
        <v>89301356</v>
      </c>
      <c r="D112" s="523" t="s">
        <v>964</v>
      </c>
      <c r="E112" s="524" t="s">
        <v>649</v>
      </c>
      <c r="F112" s="522" t="s">
        <v>639</v>
      </c>
      <c r="G112" s="522" t="s">
        <v>951</v>
      </c>
      <c r="H112" s="522" t="s">
        <v>525</v>
      </c>
      <c r="I112" s="522" t="s">
        <v>952</v>
      </c>
      <c r="J112" s="522" t="s">
        <v>953</v>
      </c>
      <c r="K112" s="522" t="s">
        <v>954</v>
      </c>
      <c r="L112" s="525">
        <v>0</v>
      </c>
      <c r="M112" s="525">
        <v>0</v>
      </c>
      <c r="N112" s="522">
        <v>1</v>
      </c>
      <c r="O112" s="526">
        <v>0.5</v>
      </c>
      <c r="P112" s="525">
        <v>0</v>
      </c>
      <c r="Q112" s="527"/>
      <c r="R112" s="522">
        <v>1</v>
      </c>
      <c r="S112" s="527">
        <v>1</v>
      </c>
      <c r="T112" s="526">
        <v>0.5</v>
      </c>
      <c r="U112" s="528">
        <v>1</v>
      </c>
    </row>
    <row r="113" spans="1:21" ht="14.4" customHeight="1" x14ac:dyDescent="0.3">
      <c r="A113" s="521">
        <v>35</v>
      </c>
      <c r="B113" s="522" t="s">
        <v>634</v>
      </c>
      <c r="C113" s="522">
        <v>89301356</v>
      </c>
      <c r="D113" s="523" t="s">
        <v>964</v>
      </c>
      <c r="E113" s="524" t="s">
        <v>649</v>
      </c>
      <c r="F113" s="522" t="s">
        <v>639</v>
      </c>
      <c r="G113" s="522" t="s">
        <v>951</v>
      </c>
      <c r="H113" s="522" t="s">
        <v>525</v>
      </c>
      <c r="I113" s="522" t="s">
        <v>955</v>
      </c>
      <c r="J113" s="522" t="s">
        <v>956</v>
      </c>
      <c r="K113" s="522" t="s">
        <v>957</v>
      </c>
      <c r="L113" s="525">
        <v>0</v>
      </c>
      <c r="M113" s="525">
        <v>0</v>
      </c>
      <c r="N113" s="522">
        <v>1</v>
      </c>
      <c r="O113" s="526">
        <v>0.5</v>
      </c>
      <c r="P113" s="525">
        <v>0</v>
      </c>
      <c r="Q113" s="527"/>
      <c r="R113" s="522">
        <v>1</v>
      </c>
      <c r="S113" s="527">
        <v>1</v>
      </c>
      <c r="T113" s="526">
        <v>0.5</v>
      </c>
      <c r="U113" s="528">
        <v>1</v>
      </c>
    </row>
    <row r="114" spans="1:21" ht="14.4" customHeight="1" x14ac:dyDescent="0.3">
      <c r="A114" s="521">
        <v>35</v>
      </c>
      <c r="B114" s="522" t="s">
        <v>634</v>
      </c>
      <c r="C114" s="522">
        <v>89301356</v>
      </c>
      <c r="D114" s="523" t="s">
        <v>964</v>
      </c>
      <c r="E114" s="524" t="s">
        <v>649</v>
      </c>
      <c r="F114" s="522" t="s">
        <v>639</v>
      </c>
      <c r="G114" s="522" t="s">
        <v>918</v>
      </c>
      <c r="H114" s="522" t="s">
        <v>525</v>
      </c>
      <c r="I114" s="522" t="s">
        <v>958</v>
      </c>
      <c r="J114" s="522" t="s">
        <v>959</v>
      </c>
      <c r="K114" s="522" t="s">
        <v>921</v>
      </c>
      <c r="L114" s="525">
        <v>0</v>
      </c>
      <c r="M114" s="525">
        <v>0</v>
      </c>
      <c r="N114" s="522">
        <v>2</v>
      </c>
      <c r="O114" s="526">
        <v>2</v>
      </c>
      <c r="P114" s="525">
        <v>0</v>
      </c>
      <c r="Q114" s="527"/>
      <c r="R114" s="522">
        <v>1</v>
      </c>
      <c r="S114" s="527">
        <v>0.5</v>
      </c>
      <c r="T114" s="526">
        <v>1</v>
      </c>
      <c r="U114" s="528">
        <v>0.5</v>
      </c>
    </row>
    <row r="115" spans="1:21" ht="14.4" customHeight="1" x14ac:dyDescent="0.3">
      <c r="A115" s="521">
        <v>35</v>
      </c>
      <c r="B115" s="522" t="s">
        <v>634</v>
      </c>
      <c r="C115" s="522">
        <v>89301356</v>
      </c>
      <c r="D115" s="523" t="s">
        <v>964</v>
      </c>
      <c r="E115" s="524" t="s">
        <v>650</v>
      </c>
      <c r="F115" s="522" t="s">
        <v>639</v>
      </c>
      <c r="G115" s="522" t="s">
        <v>750</v>
      </c>
      <c r="H115" s="522" t="s">
        <v>525</v>
      </c>
      <c r="I115" s="522" t="s">
        <v>942</v>
      </c>
      <c r="J115" s="522" t="s">
        <v>943</v>
      </c>
      <c r="K115" s="522" t="s">
        <v>753</v>
      </c>
      <c r="L115" s="525">
        <v>0</v>
      </c>
      <c r="M115" s="525">
        <v>0</v>
      </c>
      <c r="N115" s="522">
        <v>1</v>
      </c>
      <c r="O115" s="526">
        <v>0.5</v>
      </c>
      <c r="P115" s="525">
        <v>0</v>
      </c>
      <c r="Q115" s="527"/>
      <c r="R115" s="522">
        <v>1</v>
      </c>
      <c r="S115" s="527">
        <v>1</v>
      </c>
      <c r="T115" s="526">
        <v>0.5</v>
      </c>
      <c r="U115" s="528">
        <v>1</v>
      </c>
    </row>
    <row r="116" spans="1:21" ht="14.4" customHeight="1" x14ac:dyDescent="0.3">
      <c r="A116" s="521">
        <v>35</v>
      </c>
      <c r="B116" s="522" t="s">
        <v>634</v>
      </c>
      <c r="C116" s="522">
        <v>89301356</v>
      </c>
      <c r="D116" s="523" t="s">
        <v>964</v>
      </c>
      <c r="E116" s="524" t="s">
        <v>650</v>
      </c>
      <c r="F116" s="522" t="s">
        <v>639</v>
      </c>
      <c r="G116" s="522" t="s">
        <v>944</v>
      </c>
      <c r="H116" s="522" t="s">
        <v>965</v>
      </c>
      <c r="I116" s="522" t="s">
        <v>945</v>
      </c>
      <c r="J116" s="522" t="s">
        <v>946</v>
      </c>
      <c r="K116" s="522" t="s">
        <v>811</v>
      </c>
      <c r="L116" s="525">
        <v>138</v>
      </c>
      <c r="M116" s="525">
        <v>138</v>
      </c>
      <c r="N116" s="522">
        <v>1</v>
      </c>
      <c r="O116" s="526">
        <v>0.5</v>
      </c>
      <c r="P116" s="525"/>
      <c r="Q116" s="527">
        <v>0</v>
      </c>
      <c r="R116" s="522"/>
      <c r="S116" s="527">
        <v>0</v>
      </c>
      <c r="T116" s="526"/>
      <c r="U116" s="528">
        <v>0</v>
      </c>
    </row>
    <row r="117" spans="1:21" ht="14.4" customHeight="1" x14ac:dyDescent="0.3">
      <c r="A117" s="521">
        <v>35</v>
      </c>
      <c r="B117" s="522" t="s">
        <v>634</v>
      </c>
      <c r="C117" s="522">
        <v>89301356</v>
      </c>
      <c r="D117" s="523" t="s">
        <v>964</v>
      </c>
      <c r="E117" s="524" t="s">
        <v>650</v>
      </c>
      <c r="F117" s="522" t="s">
        <v>639</v>
      </c>
      <c r="G117" s="522" t="s">
        <v>760</v>
      </c>
      <c r="H117" s="522" t="s">
        <v>525</v>
      </c>
      <c r="I117" s="522" t="s">
        <v>761</v>
      </c>
      <c r="J117" s="522" t="s">
        <v>762</v>
      </c>
      <c r="K117" s="522" t="s">
        <v>763</v>
      </c>
      <c r="L117" s="525">
        <v>163.9</v>
      </c>
      <c r="M117" s="525">
        <v>491.70000000000005</v>
      </c>
      <c r="N117" s="522">
        <v>3</v>
      </c>
      <c r="O117" s="526">
        <v>0.5</v>
      </c>
      <c r="P117" s="525">
        <v>491.70000000000005</v>
      </c>
      <c r="Q117" s="527">
        <v>1</v>
      </c>
      <c r="R117" s="522">
        <v>3</v>
      </c>
      <c r="S117" s="527">
        <v>1</v>
      </c>
      <c r="T117" s="526">
        <v>0.5</v>
      </c>
      <c r="U117" s="528">
        <v>1</v>
      </c>
    </row>
    <row r="118" spans="1:21" ht="14.4" customHeight="1" x14ac:dyDescent="0.3">
      <c r="A118" s="521">
        <v>35</v>
      </c>
      <c r="B118" s="522" t="s">
        <v>634</v>
      </c>
      <c r="C118" s="522">
        <v>89301356</v>
      </c>
      <c r="D118" s="523" t="s">
        <v>964</v>
      </c>
      <c r="E118" s="524" t="s">
        <v>650</v>
      </c>
      <c r="F118" s="522" t="s">
        <v>639</v>
      </c>
      <c r="G118" s="522" t="s">
        <v>918</v>
      </c>
      <c r="H118" s="522" t="s">
        <v>525</v>
      </c>
      <c r="I118" s="522" t="s">
        <v>960</v>
      </c>
      <c r="J118" s="522" t="s">
        <v>959</v>
      </c>
      <c r="K118" s="522" t="s">
        <v>961</v>
      </c>
      <c r="L118" s="525">
        <v>0</v>
      </c>
      <c r="M118" s="525">
        <v>0</v>
      </c>
      <c r="N118" s="522">
        <v>1</v>
      </c>
      <c r="O118" s="526">
        <v>0.5</v>
      </c>
      <c r="P118" s="525"/>
      <c r="Q118" s="527"/>
      <c r="R118" s="522"/>
      <c r="S118" s="527">
        <v>0</v>
      </c>
      <c r="T118" s="526"/>
      <c r="U118" s="528">
        <v>0</v>
      </c>
    </row>
    <row r="119" spans="1:21" ht="14.4" customHeight="1" x14ac:dyDescent="0.3">
      <c r="A119" s="521">
        <v>35</v>
      </c>
      <c r="B119" s="522" t="s">
        <v>634</v>
      </c>
      <c r="C119" s="522">
        <v>89301356</v>
      </c>
      <c r="D119" s="523" t="s">
        <v>964</v>
      </c>
      <c r="E119" s="524" t="s">
        <v>651</v>
      </c>
      <c r="F119" s="522" t="s">
        <v>639</v>
      </c>
      <c r="G119" s="522" t="s">
        <v>709</v>
      </c>
      <c r="H119" s="522" t="s">
        <v>525</v>
      </c>
      <c r="I119" s="522" t="s">
        <v>710</v>
      </c>
      <c r="J119" s="522" t="s">
        <v>621</v>
      </c>
      <c r="K119" s="522" t="s">
        <v>711</v>
      </c>
      <c r="L119" s="525">
        <v>56.69</v>
      </c>
      <c r="M119" s="525">
        <v>56.69</v>
      </c>
      <c r="N119" s="522">
        <v>1</v>
      </c>
      <c r="O119" s="526">
        <v>0.5</v>
      </c>
      <c r="P119" s="525">
        <v>56.69</v>
      </c>
      <c r="Q119" s="527">
        <v>1</v>
      </c>
      <c r="R119" s="522">
        <v>1</v>
      </c>
      <c r="S119" s="527">
        <v>1</v>
      </c>
      <c r="T119" s="526">
        <v>0.5</v>
      </c>
      <c r="U119" s="528">
        <v>1</v>
      </c>
    </row>
    <row r="120" spans="1:21" ht="14.4" customHeight="1" thickBot="1" x14ac:dyDescent="0.35">
      <c r="A120" s="529">
        <v>35</v>
      </c>
      <c r="B120" s="530" t="s">
        <v>634</v>
      </c>
      <c r="C120" s="530">
        <v>89301356</v>
      </c>
      <c r="D120" s="531" t="s">
        <v>964</v>
      </c>
      <c r="E120" s="532" t="s">
        <v>651</v>
      </c>
      <c r="F120" s="530" t="s">
        <v>639</v>
      </c>
      <c r="G120" s="530" t="s">
        <v>918</v>
      </c>
      <c r="H120" s="530" t="s">
        <v>525</v>
      </c>
      <c r="I120" s="530" t="s">
        <v>962</v>
      </c>
      <c r="J120" s="530" t="s">
        <v>963</v>
      </c>
      <c r="K120" s="530" t="s">
        <v>921</v>
      </c>
      <c r="L120" s="533">
        <v>0</v>
      </c>
      <c r="M120" s="533">
        <v>0</v>
      </c>
      <c r="N120" s="530">
        <v>2</v>
      </c>
      <c r="O120" s="534">
        <v>0.5</v>
      </c>
      <c r="P120" s="533">
        <v>0</v>
      </c>
      <c r="Q120" s="535"/>
      <c r="R120" s="530">
        <v>2</v>
      </c>
      <c r="S120" s="535">
        <v>1</v>
      </c>
      <c r="T120" s="534">
        <v>0.5</v>
      </c>
      <c r="U120" s="53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967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37" t="s">
        <v>184</v>
      </c>
      <c r="B4" s="538" t="s">
        <v>14</v>
      </c>
      <c r="C4" s="539" t="s">
        <v>2</v>
      </c>
      <c r="D4" s="538" t="s">
        <v>14</v>
      </c>
      <c r="E4" s="539" t="s">
        <v>2</v>
      </c>
      <c r="F4" s="540" t="s">
        <v>14</v>
      </c>
    </row>
    <row r="5" spans="1:6" ht="14.4" customHeight="1" x14ac:dyDescent="0.3">
      <c r="A5" s="553" t="s">
        <v>645</v>
      </c>
      <c r="B5" s="116">
        <v>688.7</v>
      </c>
      <c r="C5" s="520">
        <v>0.3615355944837868</v>
      </c>
      <c r="D5" s="116">
        <v>1216.23</v>
      </c>
      <c r="E5" s="520">
        <v>0.6384644055162132</v>
      </c>
      <c r="F5" s="541">
        <v>1904.93</v>
      </c>
    </row>
    <row r="6" spans="1:6" ht="14.4" customHeight="1" x14ac:dyDescent="0.3">
      <c r="A6" s="554" t="s">
        <v>648</v>
      </c>
      <c r="B6" s="542">
        <v>0</v>
      </c>
      <c r="C6" s="527"/>
      <c r="D6" s="542">
        <v>0</v>
      </c>
      <c r="E6" s="527"/>
      <c r="F6" s="543">
        <v>0</v>
      </c>
    </row>
    <row r="7" spans="1:6" ht="14.4" customHeight="1" x14ac:dyDescent="0.3">
      <c r="A7" s="554" t="s">
        <v>649</v>
      </c>
      <c r="B7" s="542"/>
      <c r="C7" s="527">
        <v>0</v>
      </c>
      <c r="D7" s="542">
        <v>276</v>
      </c>
      <c r="E7" s="527">
        <v>1</v>
      </c>
      <c r="F7" s="543">
        <v>276</v>
      </c>
    </row>
    <row r="8" spans="1:6" ht="14.4" customHeight="1" x14ac:dyDescent="0.3">
      <c r="A8" s="554" t="s">
        <v>650</v>
      </c>
      <c r="B8" s="542"/>
      <c r="C8" s="527">
        <v>0</v>
      </c>
      <c r="D8" s="542">
        <v>138</v>
      </c>
      <c r="E8" s="527">
        <v>1</v>
      </c>
      <c r="F8" s="543">
        <v>138</v>
      </c>
    </row>
    <row r="9" spans="1:6" ht="14.4" customHeight="1" x14ac:dyDescent="0.3">
      <c r="A9" s="554" t="s">
        <v>644</v>
      </c>
      <c r="B9" s="542"/>
      <c r="C9" s="527">
        <v>0</v>
      </c>
      <c r="D9" s="542">
        <v>3012.33</v>
      </c>
      <c r="E9" s="527">
        <v>1</v>
      </c>
      <c r="F9" s="543">
        <v>3012.33</v>
      </c>
    </row>
    <row r="10" spans="1:6" ht="14.4" customHeight="1" thickBot="1" x14ac:dyDescent="0.35">
      <c r="A10" s="555" t="s">
        <v>646</v>
      </c>
      <c r="B10" s="546"/>
      <c r="C10" s="547">
        <v>0</v>
      </c>
      <c r="D10" s="546">
        <v>13211.500000000002</v>
      </c>
      <c r="E10" s="547">
        <v>1</v>
      </c>
      <c r="F10" s="548">
        <v>13211.500000000002</v>
      </c>
    </row>
    <row r="11" spans="1:6" ht="14.4" customHeight="1" thickBot="1" x14ac:dyDescent="0.35">
      <c r="A11" s="549" t="s">
        <v>3</v>
      </c>
      <c r="B11" s="550">
        <v>688.7</v>
      </c>
      <c r="C11" s="551">
        <v>3.7141180708804941E-2</v>
      </c>
      <c r="D11" s="550">
        <v>17854.060000000001</v>
      </c>
      <c r="E11" s="551">
        <v>0.96285881929119499</v>
      </c>
      <c r="F11" s="552">
        <v>18542.760000000002</v>
      </c>
    </row>
    <row r="12" spans="1:6" ht="14.4" customHeight="1" thickBot="1" x14ac:dyDescent="0.35"/>
    <row r="13" spans="1:6" ht="14.4" customHeight="1" x14ac:dyDescent="0.3">
      <c r="A13" s="553" t="s">
        <v>968</v>
      </c>
      <c r="B13" s="116">
        <v>413.22</v>
      </c>
      <c r="C13" s="520">
        <v>1</v>
      </c>
      <c r="D13" s="116">
        <v>0</v>
      </c>
      <c r="E13" s="520">
        <v>0</v>
      </c>
      <c r="F13" s="541">
        <v>413.22</v>
      </c>
    </row>
    <row r="14" spans="1:6" ht="14.4" customHeight="1" x14ac:dyDescent="0.3">
      <c r="A14" s="554" t="s">
        <v>969</v>
      </c>
      <c r="B14" s="542">
        <v>275.48</v>
      </c>
      <c r="C14" s="527">
        <v>0.24879881507170984</v>
      </c>
      <c r="D14" s="542">
        <v>831.76</v>
      </c>
      <c r="E14" s="527">
        <v>0.75120118492829013</v>
      </c>
      <c r="F14" s="543">
        <v>1107.24</v>
      </c>
    </row>
    <row r="15" spans="1:6" ht="14.4" customHeight="1" x14ac:dyDescent="0.3">
      <c r="A15" s="554" t="s">
        <v>970</v>
      </c>
      <c r="B15" s="542"/>
      <c r="C15" s="527">
        <v>0</v>
      </c>
      <c r="D15" s="542">
        <v>193.14</v>
      </c>
      <c r="E15" s="527">
        <v>1</v>
      </c>
      <c r="F15" s="543">
        <v>193.14</v>
      </c>
    </row>
    <row r="16" spans="1:6" ht="14.4" customHeight="1" x14ac:dyDescent="0.3">
      <c r="A16" s="554" t="s">
        <v>971</v>
      </c>
      <c r="B16" s="542"/>
      <c r="C16" s="527">
        <v>0</v>
      </c>
      <c r="D16" s="542">
        <v>414</v>
      </c>
      <c r="E16" s="527">
        <v>1</v>
      </c>
      <c r="F16" s="543">
        <v>414</v>
      </c>
    </row>
    <row r="17" spans="1:6" ht="14.4" customHeight="1" x14ac:dyDescent="0.3">
      <c r="A17" s="554" t="s">
        <v>972</v>
      </c>
      <c r="B17" s="542"/>
      <c r="C17" s="527">
        <v>0</v>
      </c>
      <c r="D17" s="542">
        <v>139.72</v>
      </c>
      <c r="E17" s="527">
        <v>1</v>
      </c>
      <c r="F17" s="543">
        <v>139.72</v>
      </c>
    </row>
    <row r="18" spans="1:6" ht="14.4" customHeight="1" x14ac:dyDescent="0.3">
      <c r="A18" s="554" t="s">
        <v>973</v>
      </c>
      <c r="B18" s="542"/>
      <c r="C18" s="527">
        <v>0</v>
      </c>
      <c r="D18" s="542">
        <v>8473.7199999999993</v>
      </c>
      <c r="E18" s="527">
        <v>1</v>
      </c>
      <c r="F18" s="543">
        <v>8473.7199999999993</v>
      </c>
    </row>
    <row r="19" spans="1:6" ht="14.4" customHeight="1" x14ac:dyDescent="0.3">
      <c r="A19" s="554" t="s">
        <v>974</v>
      </c>
      <c r="B19" s="542"/>
      <c r="C19" s="527">
        <v>0</v>
      </c>
      <c r="D19" s="542">
        <v>550.4</v>
      </c>
      <c r="E19" s="527">
        <v>1</v>
      </c>
      <c r="F19" s="543">
        <v>550.4</v>
      </c>
    </row>
    <row r="20" spans="1:6" ht="14.4" customHeight="1" x14ac:dyDescent="0.3">
      <c r="A20" s="554" t="s">
        <v>975</v>
      </c>
      <c r="B20" s="542"/>
      <c r="C20" s="527">
        <v>0</v>
      </c>
      <c r="D20" s="542">
        <v>179.56</v>
      </c>
      <c r="E20" s="527">
        <v>1</v>
      </c>
      <c r="F20" s="543">
        <v>179.56</v>
      </c>
    </row>
    <row r="21" spans="1:6" ht="14.4" customHeight="1" x14ac:dyDescent="0.3">
      <c r="A21" s="554" t="s">
        <v>976</v>
      </c>
      <c r="B21" s="542">
        <v>0</v>
      </c>
      <c r="C21" s="527"/>
      <c r="D21" s="542"/>
      <c r="E21" s="527"/>
      <c r="F21" s="543">
        <v>0</v>
      </c>
    </row>
    <row r="22" spans="1:6" ht="14.4" customHeight="1" x14ac:dyDescent="0.3">
      <c r="A22" s="554" t="s">
        <v>977</v>
      </c>
      <c r="B22" s="542"/>
      <c r="C22" s="527">
        <v>0</v>
      </c>
      <c r="D22" s="542">
        <v>54.42</v>
      </c>
      <c r="E22" s="527">
        <v>1</v>
      </c>
      <c r="F22" s="543">
        <v>54.42</v>
      </c>
    </row>
    <row r="23" spans="1:6" ht="14.4" customHeight="1" x14ac:dyDescent="0.3">
      <c r="A23" s="554" t="s">
        <v>978</v>
      </c>
      <c r="B23" s="542"/>
      <c r="C23" s="527">
        <v>0</v>
      </c>
      <c r="D23" s="542">
        <v>1590.41</v>
      </c>
      <c r="E23" s="527">
        <v>1</v>
      </c>
      <c r="F23" s="543">
        <v>1590.41</v>
      </c>
    </row>
    <row r="24" spans="1:6" ht="14.4" customHeight="1" x14ac:dyDescent="0.3">
      <c r="A24" s="554" t="s">
        <v>979</v>
      </c>
      <c r="B24" s="542"/>
      <c r="C24" s="527">
        <v>0</v>
      </c>
      <c r="D24" s="542">
        <v>1001.2</v>
      </c>
      <c r="E24" s="527">
        <v>1</v>
      </c>
      <c r="F24" s="543">
        <v>1001.2</v>
      </c>
    </row>
    <row r="25" spans="1:6" ht="14.4" customHeight="1" x14ac:dyDescent="0.3">
      <c r="A25" s="554" t="s">
        <v>980</v>
      </c>
      <c r="B25" s="542"/>
      <c r="C25" s="527"/>
      <c r="D25" s="542">
        <v>0</v>
      </c>
      <c r="E25" s="527"/>
      <c r="F25" s="543">
        <v>0</v>
      </c>
    </row>
    <row r="26" spans="1:6" ht="14.4" customHeight="1" x14ac:dyDescent="0.3">
      <c r="A26" s="554" t="s">
        <v>981</v>
      </c>
      <c r="B26" s="542"/>
      <c r="C26" s="527">
        <v>0</v>
      </c>
      <c r="D26" s="542">
        <v>1211.3</v>
      </c>
      <c r="E26" s="527">
        <v>1</v>
      </c>
      <c r="F26" s="543">
        <v>1211.3</v>
      </c>
    </row>
    <row r="27" spans="1:6" ht="14.4" customHeight="1" x14ac:dyDescent="0.3">
      <c r="A27" s="554" t="s">
        <v>982</v>
      </c>
      <c r="B27" s="542"/>
      <c r="C27" s="527">
        <v>0</v>
      </c>
      <c r="D27" s="542">
        <v>237.64</v>
      </c>
      <c r="E27" s="527">
        <v>1</v>
      </c>
      <c r="F27" s="543">
        <v>237.64</v>
      </c>
    </row>
    <row r="28" spans="1:6" ht="14.4" customHeight="1" x14ac:dyDescent="0.3">
      <c r="A28" s="554" t="s">
        <v>983</v>
      </c>
      <c r="B28" s="542"/>
      <c r="C28" s="527">
        <v>0</v>
      </c>
      <c r="D28" s="542">
        <v>1456.31</v>
      </c>
      <c r="E28" s="527">
        <v>1</v>
      </c>
      <c r="F28" s="543">
        <v>1456.31</v>
      </c>
    </row>
    <row r="29" spans="1:6" ht="14.4" customHeight="1" x14ac:dyDescent="0.3">
      <c r="A29" s="554" t="s">
        <v>984</v>
      </c>
      <c r="B29" s="542"/>
      <c r="C29" s="527">
        <v>0</v>
      </c>
      <c r="D29" s="542">
        <v>174.94</v>
      </c>
      <c r="E29" s="527">
        <v>1</v>
      </c>
      <c r="F29" s="543">
        <v>174.94</v>
      </c>
    </row>
    <row r="30" spans="1:6" ht="14.4" customHeight="1" x14ac:dyDescent="0.3">
      <c r="A30" s="554" t="s">
        <v>985</v>
      </c>
      <c r="B30" s="542"/>
      <c r="C30" s="527">
        <v>0</v>
      </c>
      <c r="D30" s="542">
        <v>666.62</v>
      </c>
      <c r="E30" s="527">
        <v>1</v>
      </c>
      <c r="F30" s="543">
        <v>666.62</v>
      </c>
    </row>
    <row r="31" spans="1:6" ht="14.4" customHeight="1" thickBot="1" x14ac:dyDescent="0.35">
      <c r="A31" s="555" t="s">
        <v>986</v>
      </c>
      <c r="B31" s="546"/>
      <c r="C31" s="547">
        <v>0</v>
      </c>
      <c r="D31" s="546">
        <v>678.92</v>
      </c>
      <c r="E31" s="547">
        <v>1</v>
      </c>
      <c r="F31" s="548">
        <v>678.92</v>
      </c>
    </row>
    <row r="32" spans="1:6" ht="14.4" customHeight="1" thickBot="1" x14ac:dyDescent="0.35">
      <c r="A32" s="549" t="s">
        <v>3</v>
      </c>
      <c r="B32" s="550">
        <v>688.7</v>
      </c>
      <c r="C32" s="551">
        <v>3.7141180708804941E-2</v>
      </c>
      <c r="D32" s="550">
        <v>17854.059999999998</v>
      </c>
      <c r="E32" s="551">
        <v>0.96285881929119477</v>
      </c>
      <c r="F32" s="552">
        <v>18542.760000000002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{6484D361-B638-4847-A0E7-EA02B84A75B8}</x14:id>
        </ext>
      </extLst>
    </cfRule>
  </conditionalFormatting>
  <conditionalFormatting sqref="F13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{AAD0BB79-60CA-4B28-8021-B466CDA4D2E1}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84D361-B638-4847-A0E7-EA02B84A75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AAD0BB79-60CA-4B28-8021-B466CDA4D2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F13:F31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1006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277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3</v>
      </c>
      <c r="G3" s="43">
        <f>SUBTOTAL(9,G6:G1048576)</f>
        <v>688.7</v>
      </c>
      <c r="H3" s="44">
        <f>IF(M3=0,0,G3/M3)</f>
        <v>3.7141180708804941E-2</v>
      </c>
      <c r="I3" s="43">
        <f>SUBTOTAL(9,I6:I1048576)</f>
        <v>62</v>
      </c>
      <c r="J3" s="43">
        <f>SUBTOTAL(9,J6:J1048576)</f>
        <v>17854.060000000001</v>
      </c>
      <c r="K3" s="44">
        <f>IF(M3=0,0,J3/M3)</f>
        <v>0.96285881929119499</v>
      </c>
      <c r="L3" s="43">
        <f>SUBTOTAL(9,L6:L1048576)</f>
        <v>65</v>
      </c>
      <c r="M3" s="45">
        <f>SUBTOTAL(9,M6:M1048576)</f>
        <v>18542.760000000002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37" t="s">
        <v>136</v>
      </c>
      <c r="B5" s="557" t="s">
        <v>132</v>
      </c>
      <c r="C5" s="557" t="s">
        <v>71</v>
      </c>
      <c r="D5" s="557" t="s">
        <v>133</v>
      </c>
      <c r="E5" s="557" t="s">
        <v>134</v>
      </c>
      <c r="F5" s="558" t="s">
        <v>28</v>
      </c>
      <c r="G5" s="558" t="s">
        <v>14</v>
      </c>
      <c r="H5" s="539" t="s">
        <v>135</v>
      </c>
      <c r="I5" s="538" t="s">
        <v>28</v>
      </c>
      <c r="J5" s="558" t="s">
        <v>14</v>
      </c>
      <c r="K5" s="539" t="s">
        <v>135</v>
      </c>
      <c r="L5" s="538" t="s">
        <v>28</v>
      </c>
      <c r="M5" s="559" t="s">
        <v>14</v>
      </c>
    </row>
    <row r="6" spans="1:13" ht="14.4" customHeight="1" x14ac:dyDescent="0.3">
      <c r="A6" s="514" t="s">
        <v>648</v>
      </c>
      <c r="B6" s="515" t="s">
        <v>987</v>
      </c>
      <c r="C6" s="515" t="s">
        <v>932</v>
      </c>
      <c r="D6" s="515" t="s">
        <v>933</v>
      </c>
      <c r="E6" s="515" t="s">
        <v>934</v>
      </c>
      <c r="F6" s="116">
        <v>1</v>
      </c>
      <c r="G6" s="116">
        <v>0</v>
      </c>
      <c r="H6" s="520"/>
      <c r="I6" s="116"/>
      <c r="J6" s="116"/>
      <c r="K6" s="520"/>
      <c r="L6" s="116">
        <v>1</v>
      </c>
      <c r="M6" s="541">
        <v>0</v>
      </c>
    </row>
    <row r="7" spans="1:13" ht="14.4" customHeight="1" x14ac:dyDescent="0.3">
      <c r="A7" s="521" t="s">
        <v>648</v>
      </c>
      <c r="B7" s="522" t="s">
        <v>988</v>
      </c>
      <c r="C7" s="522" t="s">
        <v>937</v>
      </c>
      <c r="D7" s="522" t="s">
        <v>938</v>
      </c>
      <c r="E7" s="522" t="s">
        <v>749</v>
      </c>
      <c r="F7" s="542"/>
      <c r="G7" s="542"/>
      <c r="H7" s="527"/>
      <c r="I7" s="542">
        <v>2</v>
      </c>
      <c r="J7" s="542">
        <v>0</v>
      </c>
      <c r="K7" s="527"/>
      <c r="L7" s="542">
        <v>2</v>
      </c>
      <c r="M7" s="543">
        <v>0</v>
      </c>
    </row>
    <row r="8" spans="1:13" ht="14.4" customHeight="1" x14ac:dyDescent="0.3">
      <c r="A8" s="521" t="s">
        <v>644</v>
      </c>
      <c r="B8" s="522" t="s">
        <v>989</v>
      </c>
      <c r="C8" s="522" t="s">
        <v>706</v>
      </c>
      <c r="D8" s="522" t="s">
        <v>707</v>
      </c>
      <c r="E8" s="522" t="s">
        <v>708</v>
      </c>
      <c r="F8" s="542"/>
      <c r="G8" s="542"/>
      <c r="H8" s="527"/>
      <c r="I8" s="542">
        <v>1</v>
      </c>
      <c r="J8" s="542">
        <v>0</v>
      </c>
      <c r="K8" s="527"/>
      <c r="L8" s="542">
        <v>1</v>
      </c>
      <c r="M8" s="543">
        <v>0</v>
      </c>
    </row>
    <row r="9" spans="1:13" ht="14.4" customHeight="1" x14ac:dyDescent="0.3">
      <c r="A9" s="521" t="s">
        <v>644</v>
      </c>
      <c r="B9" s="522" t="s">
        <v>990</v>
      </c>
      <c r="C9" s="522" t="s">
        <v>713</v>
      </c>
      <c r="D9" s="522" t="s">
        <v>714</v>
      </c>
      <c r="E9" s="522" t="s">
        <v>715</v>
      </c>
      <c r="F9" s="542"/>
      <c r="G9" s="542"/>
      <c r="H9" s="527">
        <v>0</v>
      </c>
      <c r="I9" s="542">
        <v>9</v>
      </c>
      <c r="J9" s="542">
        <v>1260.27</v>
      </c>
      <c r="K9" s="527">
        <v>1</v>
      </c>
      <c r="L9" s="542">
        <v>9</v>
      </c>
      <c r="M9" s="543">
        <v>1260.27</v>
      </c>
    </row>
    <row r="10" spans="1:13" ht="14.4" customHeight="1" x14ac:dyDescent="0.3">
      <c r="A10" s="521" t="s">
        <v>644</v>
      </c>
      <c r="B10" s="522" t="s">
        <v>991</v>
      </c>
      <c r="C10" s="522" t="s">
        <v>717</v>
      </c>
      <c r="D10" s="522" t="s">
        <v>718</v>
      </c>
      <c r="E10" s="522" t="s">
        <v>719</v>
      </c>
      <c r="F10" s="542"/>
      <c r="G10" s="542"/>
      <c r="H10" s="527">
        <v>0</v>
      </c>
      <c r="I10" s="542">
        <v>2</v>
      </c>
      <c r="J10" s="542">
        <v>1211.3</v>
      </c>
      <c r="K10" s="527">
        <v>1</v>
      </c>
      <c r="L10" s="542">
        <v>2</v>
      </c>
      <c r="M10" s="543">
        <v>1211.3</v>
      </c>
    </row>
    <row r="11" spans="1:13" ht="14.4" customHeight="1" x14ac:dyDescent="0.3">
      <c r="A11" s="521" t="s">
        <v>644</v>
      </c>
      <c r="B11" s="522" t="s">
        <v>992</v>
      </c>
      <c r="C11" s="522" t="s">
        <v>661</v>
      </c>
      <c r="D11" s="522" t="s">
        <v>662</v>
      </c>
      <c r="E11" s="522" t="s">
        <v>663</v>
      </c>
      <c r="F11" s="542"/>
      <c r="G11" s="542"/>
      <c r="H11" s="527">
        <v>0</v>
      </c>
      <c r="I11" s="542">
        <v>3</v>
      </c>
      <c r="J11" s="542">
        <v>540.76</v>
      </c>
      <c r="K11" s="527">
        <v>1</v>
      </c>
      <c r="L11" s="542">
        <v>3</v>
      </c>
      <c r="M11" s="543">
        <v>540.76</v>
      </c>
    </row>
    <row r="12" spans="1:13" ht="14.4" customHeight="1" x14ac:dyDescent="0.3">
      <c r="A12" s="521" t="s">
        <v>645</v>
      </c>
      <c r="B12" s="522" t="s">
        <v>993</v>
      </c>
      <c r="C12" s="522" t="s">
        <v>788</v>
      </c>
      <c r="D12" s="522" t="s">
        <v>789</v>
      </c>
      <c r="E12" s="522" t="s">
        <v>790</v>
      </c>
      <c r="F12" s="542"/>
      <c r="G12" s="542"/>
      <c r="H12" s="527">
        <v>0</v>
      </c>
      <c r="I12" s="542">
        <v>1</v>
      </c>
      <c r="J12" s="542">
        <v>193.14</v>
      </c>
      <c r="K12" s="527">
        <v>1</v>
      </c>
      <c r="L12" s="542">
        <v>1</v>
      </c>
      <c r="M12" s="543">
        <v>193.14</v>
      </c>
    </row>
    <row r="13" spans="1:13" ht="14.4" customHeight="1" x14ac:dyDescent="0.3">
      <c r="A13" s="521" t="s">
        <v>645</v>
      </c>
      <c r="B13" s="522" t="s">
        <v>994</v>
      </c>
      <c r="C13" s="522" t="s">
        <v>735</v>
      </c>
      <c r="D13" s="522" t="s">
        <v>736</v>
      </c>
      <c r="E13" s="522" t="s">
        <v>737</v>
      </c>
      <c r="F13" s="542"/>
      <c r="G13" s="542"/>
      <c r="H13" s="527">
        <v>0</v>
      </c>
      <c r="I13" s="542">
        <v>2</v>
      </c>
      <c r="J13" s="542">
        <v>666.62</v>
      </c>
      <c r="K13" s="527">
        <v>1</v>
      </c>
      <c r="L13" s="542">
        <v>2</v>
      </c>
      <c r="M13" s="543">
        <v>666.62</v>
      </c>
    </row>
    <row r="14" spans="1:13" ht="14.4" customHeight="1" x14ac:dyDescent="0.3">
      <c r="A14" s="521" t="s">
        <v>645</v>
      </c>
      <c r="B14" s="522" t="s">
        <v>995</v>
      </c>
      <c r="C14" s="522" t="s">
        <v>770</v>
      </c>
      <c r="D14" s="522" t="s">
        <v>771</v>
      </c>
      <c r="E14" s="522" t="s">
        <v>769</v>
      </c>
      <c r="F14" s="542">
        <v>1</v>
      </c>
      <c r="G14" s="542">
        <v>413.22</v>
      </c>
      <c r="H14" s="527">
        <v>1</v>
      </c>
      <c r="I14" s="542"/>
      <c r="J14" s="542"/>
      <c r="K14" s="527">
        <v>0</v>
      </c>
      <c r="L14" s="542">
        <v>1</v>
      </c>
      <c r="M14" s="543">
        <v>413.22</v>
      </c>
    </row>
    <row r="15" spans="1:13" ht="14.4" customHeight="1" x14ac:dyDescent="0.3">
      <c r="A15" s="521" t="s">
        <v>645</v>
      </c>
      <c r="B15" s="522" t="s">
        <v>995</v>
      </c>
      <c r="C15" s="522" t="s">
        <v>767</v>
      </c>
      <c r="D15" s="522" t="s">
        <v>768</v>
      </c>
      <c r="E15" s="522" t="s">
        <v>769</v>
      </c>
      <c r="F15" s="542"/>
      <c r="G15" s="542"/>
      <c r="H15" s="527"/>
      <c r="I15" s="542">
        <v>2</v>
      </c>
      <c r="J15" s="542">
        <v>0</v>
      </c>
      <c r="K15" s="527"/>
      <c r="L15" s="542">
        <v>2</v>
      </c>
      <c r="M15" s="543">
        <v>0</v>
      </c>
    </row>
    <row r="16" spans="1:13" ht="14.4" customHeight="1" x14ac:dyDescent="0.3">
      <c r="A16" s="521" t="s">
        <v>645</v>
      </c>
      <c r="B16" s="522" t="s">
        <v>996</v>
      </c>
      <c r="C16" s="522" t="s">
        <v>777</v>
      </c>
      <c r="D16" s="522" t="s">
        <v>778</v>
      </c>
      <c r="E16" s="522" t="s">
        <v>779</v>
      </c>
      <c r="F16" s="542"/>
      <c r="G16" s="542"/>
      <c r="H16" s="527">
        <v>0</v>
      </c>
      <c r="I16" s="542">
        <v>1</v>
      </c>
      <c r="J16" s="542">
        <v>356.47</v>
      </c>
      <c r="K16" s="527">
        <v>1</v>
      </c>
      <c r="L16" s="542">
        <v>1</v>
      </c>
      <c r="M16" s="543">
        <v>356.47</v>
      </c>
    </row>
    <row r="17" spans="1:13" ht="14.4" customHeight="1" x14ac:dyDescent="0.3">
      <c r="A17" s="521" t="s">
        <v>645</v>
      </c>
      <c r="B17" s="522" t="s">
        <v>996</v>
      </c>
      <c r="C17" s="522" t="s">
        <v>780</v>
      </c>
      <c r="D17" s="522" t="s">
        <v>781</v>
      </c>
      <c r="E17" s="522" t="s">
        <v>782</v>
      </c>
      <c r="F17" s="542">
        <v>1</v>
      </c>
      <c r="G17" s="542">
        <v>275.48</v>
      </c>
      <c r="H17" s="527">
        <v>1</v>
      </c>
      <c r="I17" s="542"/>
      <c r="J17" s="542"/>
      <c r="K17" s="527">
        <v>0</v>
      </c>
      <c r="L17" s="542">
        <v>1</v>
      </c>
      <c r="M17" s="543">
        <v>275.48</v>
      </c>
    </row>
    <row r="18" spans="1:13" ht="14.4" customHeight="1" x14ac:dyDescent="0.3">
      <c r="A18" s="521" t="s">
        <v>649</v>
      </c>
      <c r="B18" s="522" t="s">
        <v>997</v>
      </c>
      <c r="C18" s="522" t="s">
        <v>945</v>
      </c>
      <c r="D18" s="522" t="s">
        <v>946</v>
      </c>
      <c r="E18" s="522" t="s">
        <v>811</v>
      </c>
      <c r="F18" s="542"/>
      <c r="G18" s="542"/>
      <c r="H18" s="527">
        <v>0</v>
      </c>
      <c r="I18" s="542">
        <v>2</v>
      </c>
      <c r="J18" s="542">
        <v>276</v>
      </c>
      <c r="K18" s="527">
        <v>1</v>
      </c>
      <c r="L18" s="542">
        <v>2</v>
      </c>
      <c r="M18" s="543">
        <v>276</v>
      </c>
    </row>
    <row r="19" spans="1:13" ht="14.4" customHeight="1" x14ac:dyDescent="0.3">
      <c r="A19" s="521" t="s">
        <v>650</v>
      </c>
      <c r="B19" s="522" t="s">
        <v>997</v>
      </c>
      <c r="C19" s="522" t="s">
        <v>945</v>
      </c>
      <c r="D19" s="522" t="s">
        <v>946</v>
      </c>
      <c r="E19" s="522" t="s">
        <v>811</v>
      </c>
      <c r="F19" s="542"/>
      <c r="G19" s="542"/>
      <c r="H19" s="527">
        <v>0</v>
      </c>
      <c r="I19" s="542">
        <v>1</v>
      </c>
      <c r="J19" s="542">
        <v>138</v>
      </c>
      <c r="K19" s="527">
        <v>1</v>
      </c>
      <c r="L19" s="542">
        <v>1</v>
      </c>
      <c r="M19" s="543">
        <v>138</v>
      </c>
    </row>
    <row r="20" spans="1:13" ht="14.4" customHeight="1" x14ac:dyDescent="0.3">
      <c r="A20" s="521" t="s">
        <v>646</v>
      </c>
      <c r="B20" s="522" t="s">
        <v>989</v>
      </c>
      <c r="C20" s="522" t="s">
        <v>882</v>
      </c>
      <c r="D20" s="522" t="s">
        <v>883</v>
      </c>
      <c r="E20" s="522" t="s">
        <v>884</v>
      </c>
      <c r="F20" s="542"/>
      <c r="G20" s="542"/>
      <c r="H20" s="527">
        <v>0</v>
      </c>
      <c r="I20" s="542">
        <v>1</v>
      </c>
      <c r="J20" s="542">
        <v>174.94</v>
      </c>
      <c r="K20" s="527">
        <v>1</v>
      </c>
      <c r="L20" s="542">
        <v>1</v>
      </c>
      <c r="M20" s="543">
        <v>174.94</v>
      </c>
    </row>
    <row r="21" spans="1:13" ht="14.4" customHeight="1" x14ac:dyDescent="0.3">
      <c r="A21" s="521" t="s">
        <v>646</v>
      </c>
      <c r="B21" s="522" t="s">
        <v>990</v>
      </c>
      <c r="C21" s="522" t="s">
        <v>895</v>
      </c>
      <c r="D21" s="522" t="s">
        <v>714</v>
      </c>
      <c r="E21" s="522" t="s">
        <v>896</v>
      </c>
      <c r="F21" s="542"/>
      <c r="G21" s="542"/>
      <c r="H21" s="527">
        <v>0</v>
      </c>
      <c r="I21" s="542">
        <v>1</v>
      </c>
      <c r="J21" s="542">
        <v>56.01</v>
      </c>
      <c r="K21" s="527">
        <v>1</v>
      </c>
      <c r="L21" s="542">
        <v>1</v>
      </c>
      <c r="M21" s="543">
        <v>56.01</v>
      </c>
    </row>
    <row r="22" spans="1:13" ht="14.4" customHeight="1" x14ac:dyDescent="0.3">
      <c r="A22" s="521" t="s">
        <v>646</v>
      </c>
      <c r="B22" s="522" t="s">
        <v>990</v>
      </c>
      <c r="C22" s="522" t="s">
        <v>713</v>
      </c>
      <c r="D22" s="522" t="s">
        <v>714</v>
      </c>
      <c r="E22" s="522" t="s">
        <v>715</v>
      </c>
      <c r="F22" s="542"/>
      <c r="G22" s="542"/>
      <c r="H22" s="527">
        <v>0</v>
      </c>
      <c r="I22" s="542">
        <v>1</v>
      </c>
      <c r="J22" s="542">
        <v>140.03</v>
      </c>
      <c r="K22" s="527">
        <v>1</v>
      </c>
      <c r="L22" s="542">
        <v>1</v>
      </c>
      <c r="M22" s="543">
        <v>140.03</v>
      </c>
    </row>
    <row r="23" spans="1:13" ht="14.4" customHeight="1" x14ac:dyDescent="0.3">
      <c r="A23" s="521" t="s">
        <v>646</v>
      </c>
      <c r="B23" s="522" t="s">
        <v>998</v>
      </c>
      <c r="C23" s="522" t="s">
        <v>813</v>
      </c>
      <c r="D23" s="522" t="s">
        <v>814</v>
      </c>
      <c r="E23" s="522" t="s">
        <v>815</v>
      </c>
      <c r="F23" s="542"/>
      <c r="G23" s="542"/>
      <c r="H23" s="527">
        <v>0</v>
      </c>
      <c r="I23" s="542">
        <v>4</v>
      </c>
      <c r="J23" s="542">
        <v>8473.7199999999993</v>
      </c>
      <c r="K23" s="527">
        <v>1</v>
      </c>
      <c r="L23" s="542">
        <v>4</v>
      </c>
      <c r="M23" s="543">
        <v>8473.7199999999993</v>
      </c>
    </row>
    <row r="24" spans="1:13" ht="14.4" customHeight="1" x14ac:dyDescent="0.3">
      <c r="A24" s="521" t="s">
        <v>646</v>
      </c>
      <c r="B24" s="522" t="s">
        <v>999</v>
      </c>
      <c r="C24" s="522" t="s">
        <v>796</v>
      </c>
      <c r="D24" s="522" t="s">
        <v>797</v>
      </c>
      <c r="E24" s="522" t="s">
        <v>798</v>
      </c>
      <c r="F24" s="542"/>
      <c r="G24" s="542"/>
      <c r="H24" s="527">
        <v>0</v>
      </c>
      <c r="I24" s="542">
        <v>4</v>
      </c>
      <c r="J24" s="542">
        <v>179.56</v>
      </c>
      <c r="K24" s="527">
        <v>1</v>
      </c>
      <c r="L24" s="542">
        <v>4</v>
      </c>
      <c r="M24" s="543">
        <v>179.56</v>
      </c>
    </row>
    <row r="25" spans="1:13" ht="14.4" customHeight="1" x14ac:dyDescent="0.3">
      <c r="A25" s="521" t="s">
        <v>646</v>
      </c>
      <c r="B25" s="522" t="s">
        <v>1000</v>
      </c>
      <c r="C25" s="522" t="s">
        <v>898</v>
      </c>
      <c r="D25" s="522" t="s">
        <v>899</v>
      </c>
      <c r="E25" s="522" t="s">
        <v>900</v>
      </c>
      <c r="F25" s="542"/>
      <c r="G25" s="542"/>
      <c r="H25" s="527">
        <v>0</v>
      </c>
      <c r="I25" s="542">
        <v>2</v>
      </c>
      <c r="J25" s="542">
        <v>54.42</v>
      </c>
      <c r="K25" s="527">
        <v>1</v>
      </c>
      <c r="L25" s="542">
        <v>2</v>
      </c>
      <c r="M25" s="543">
        <v>54.42</v>
      </c>
    </row>
    <row r="26" spans="1:13" ht="14.4" customHeight="1" x14ac:dyDescent="0.3">
      <c r="A26" s="521" t="s">
        <v>646</v>
      </c>
      <c r="B26" s="522" t="s">
        <v>1001</v>
      </c>
      <c r="C26" s="522" t="s">
        <v>906</v>
      </c>
      <c r="D26" s="522" t="s">
        <v>907</v>
      </c>
      <c r="E26" s="522" t="s">
        <v>908</v>
      </c>
      <c r="F26" s="542"/>
      <c r="G26" s="542"/>
      <c r="H26" s="527">
        <v>0</v>
      </c>
      <c r="I26" s="542">
        <v>2</v>
      </c>
      <c r="J26" s="542">
        <v>130.6</v>
      </c>
      <c r="K26" s="527">
        <v>1</v>
      </c>
      <c r="L26" s="542">
        <v>2</v>
      </c>
      <c r="M26" s="543">
        <v>130.6</v>
      </c>
    </row>
    <row r="27" spans="1:13" ht="14.4" customHeight="1" x14ac:dyDescent="0.3">
      <c r="A27" s="521" t="s">
        <v>646</v>
      </c>
      <c r="B27" s="522" t="s">
        <v>1001</v>
      </c>
      <c r="C27" s="522" t="s">
        <v>909</v>
      </c>
      <c r="D27" s="522" t="s">
        <v>907</v>
      </c>
      <c r="E27" s="522" t="s">
        <v>910</v>
      </c>
      <c r="F27" s="542"/>
      <c r="G27" s="542"/>
      <c r="H27" s="527">
        <v>0</v>
      </c>
      <c r="I27" s="542">
        <v>4</v>
      </c>
      <c r="J27" s="542">
        <v>870.6</v>
      </c>
      <c r="K27" s="527">
        <v>1</v>
      </c>
      <c r="L27" s="542">
        <v>4</v>
      </c>
      <c r="M27" s="543">
        <v>870.6</v>
      </c>
    </row>
    <row r="28" spans="1:13" ht="14.4" customHeight="1" x14ac:dyDescent="0.3">
      <c r="A28" s="521" t="s">
        <v>646</v>
      </c>
      <c r="B28" s="522" t="s">
        <v>992</v>
      </c>
      <c r="C28" s="522" t="s">
        <v>806</v>
      </c>
      <c r="D28" s="522" t="s">
        <v>807</v>
      </c>
      <c r="E28" s="522" t="s">
        <v>630</v>
      </c>
      <c r="F28" s="542"/>
      <c r="G28" s="542"/>
      <c r="H28" s="527">
        <v>0</v>
      </c>
      <c r="I28" s="542">
        <v>1</v>
      </c>
      <c r="J28" s="542">
        <v>138.16</v>
      </c>
      <c r="K28" s="527">
        <v>1</v>
      </c>
      <c r="L28" s="542">
        <v>1</v>
      </c>
      <c r="M28" s="543">
        <v>138.16</v>
      </c>
    </row>
    <row r="29" spans="1:13" ht="14.4" customHeight="1" x14ac:dyDescent="0.3">
      <c r="A29" s="521" t="s">
        <v>646</v>
      </c>
      <c r="B29" s="522" t="s">
        <v>1002</v>
      </c>
      <c r="C29" s="522" t="s">
        <v>870</v>
      </c>
      <c r="D29" s="522" t="s">
        <v>871</v>
      </c>
      <c r="E29" s="522" t="s">
        <v>872</v>
      </c>
      <c r="F29" s="542"/>
      <c r="G29" s="542"/>
      <c r="H29" s="527">
        <v>0</v>
      </c>
      <c r="I29" s="542">
        <v>2</v>
      </c>
      <c r="J29" s="542">
        <v>139.72</v>
      </c>
      <c r="K29" s="527">
        <v>1</v>
      </c>
      <c r="L29" s="542">
        <v>2</v>
      </c>
      <c r="M29" s="543">
        <v>139.72</v>
      </c>
    </row>
    <row r="30" spans="1:13" ht="14.4" customHeight="1" x14ac:dyDescent="0.3">
      <c r="A30" s="521" t="s">
        <v>646</v>
      </c>
      <c r="B30" s="522" t="s">
        <v>1003</v>
      </c>
      <c r="C30" s="522" t="s">
        <v>902</v>
      </c>
      <c r="D30" s="522" t="s">
        <v>903</v>
      </c>
      <c r="E30" s="522" t="s">
        <v>904</v>
      </c>
      <c r="F30" s="542"/>
      <c r="G30" s="542"/>
      <c r="H30" s="527">
        <v>0</v>
      </c>
      <c r="I30" s="542">
        <v>2</v>
      </c>
      <c r="J30" s="542">
        <v>1590.41</v>
      </c>
      <c r="K30" s="527">
        <v>1</v>
      </c>
      <c r="L30" s="542">
        <v>2</v>
      </c>
      <c r="M30" s="543">
        <v>1590.41</v>
      </c>
    </row>
    <row r="31" spans="1:13" ht="14.4" customHeight="1" x14ac:dyDescent="0.3">
      <c r="A31" s="521" t="s">
        <v>646</v>
      </c>
      <c r="B31" s="522" t="s">
        <v>1004</v>
      </c>
      <c r="C31" s="522" t="s">
        <v>916</v>
      </c>
      <c r="D31" s="522" t="s">
        <v>917</v>
      </c>
      <c r="E31" s="522" t="s">
        <v>779</v>
      </c>
      <c r="F31" s="542"/>
      <c r="G31" s="542"/>
      <c r="H31" s="527"/>
      <c r="I31" s="542">
        <v>4</v>
      </c>
      <c r="J31" s="542">
        <v>0</v>
      </c>
      <c r="K31" s="527"/>
      <c r="L31" s="542">
        <v>4</v>
      </c>
      <c r="M31" s="543">
        <v>0</v>
      </c>
    </row>
    <row r="32" spans="1:13" ht="14.4" customHeight="1" x14ac:dyDescent="0.3">
      <c r="A32" s="521" t="s">
        <v>646</v>
      </c>
      <c r="B32" s="522" t="s">
        <v>1005</v>
      </c>
      <c r="C32" s="522" t="s">
        <v>792</v>
      </c>
      <c r="D32" s="522" t="s">
        <v>793</v>
      </c>
      <c r="E32" s="522" t="s">
        <v>794</v>
      </c>
      <c r="F32" s="542"/>
      <c r="G32" s="542"/>
      <c r="H32" s="527">
        <v>0</v>
      </c>
      <c r="I32" s="542">
        <v>4</v>
      </c>
      <c r="J32" s="542">
        <v>550.4</v>
      </c>
      <c r="K32" s="527">
        <v>1</v>
      </c>
      <c r="L32" s="542">
        <v>4</v>
      </c>
      <c r="M32" s="543">
        <v>550.4</v>
      </c>
    </row>
    <row r="33" spans="1:13" ht="14.4" customHeight="1" x14ac:dyDescent="0.3">
      <c r="A33" s="521" t="s">
        <v>646</v>
      </c>
      <c r="B33" s="522" t="s">
        <v>988</v>
      </c>
      <c r="C33" s="522" t="s">
        <v>809</v>
      </c>
      <c r="D33" s="522" t="s">
        <v>810</v>
      </c>
      <c r="E33" s="522" t="s">
        <v>811</v>
      </c>
      <c r="F33" s="542"/>
      <c r="G33" s="542"/>
      <c r="H33" s="527">
        <v>0</v>
      </c>
      <c r="I33" s="542">
        <v>2</v>
      </c>
      <c r="J33" s="542">
        <v>237.64</v>
      </c>
      <c r="K33" s="527">
        <v>1</v>
      </c>
      <c r="L33" s="542">
        <v>2</v>
      </c>
      <c r="M33" s="543">
        <v>237.64</v>
      </c>
    </row>
    <row r="34" spans="1:13" ht="14.4" customHeight="1" x14ac:dyDescent="0.3">
      <c r="A34" s="521" t="s">
        <v>646</v>
      </c>
      <c r="B34" s="522" t="s">
        <v>996</v>
      </c>
      <c r="C34" s="522" t="s">
        <v>777</v>
      </c>
      <c r="D34" s="522" t="s">
        <v>778</v>
      </c>
      <c r="E34" s="522" t="s">
        <v>779</v>
      </c>
      <c r="F34" s="542"/>
      <c r="G34" s="542"/>
      <c r="H34" s="527">
        <v>0</v>
      </c>
      <c r="I34" s="542">
        <v>1</v>
      </c>
      <c r="J34" s="542">
        <v>356.47</v>
      </c>
      <c r="K34" s="527">
        <v>1</v>
      </c>
      <c r="L34" s="542">
        <v>1</v>
      </c>
      <c r="M34" s="543">
        <v>356.47</v>
      </c>
    </row>
    <row r="35" spans="1:13" ht="14.4" customHeight="1" thickBot="1" x14ac:dyDescent="0.35">
      <c r="A35" s="529" t="s">
        <v>646</v>
      </c>
      <c r="B35" s="530" t="s">
        <v>996</v>
      </c>
      <c r="C35" s="530" t="s">
        <v>859</v>
      </c>
      <c r="D35" s="530" t="s">
        <v>778</v>
      </c>
      <c r="E35" s="530" t="s">
        <v>860</v>
      </c>
      <c r="F35" s="544"/>
      <c r="G35" s="544"/>
      <c r="H35" s="535">
        <v>0</v>
      </c>
      <c r="I35" s="544">
        <v>1</v>
      </c>
      <c r="J35" s="544">
        <v>118.82</v>
      </c>
      <c r="K35" s="535">
        <v>1</v>
      </c>
      <c r="L35" s="544">
        <v>1</v>
      </c>
      <c r="M35" s="545">
        <v>118.82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262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523</v>
      </c>
      <c r="B5" s="447" t="s">
        <v>524</v>
      </c>
      <c r="C5" s="448" t="s">
        <v>525</v>
      </c>
      <c r="D5" s="448" t="s">
        <v>525</v>
      </c>
      <c r="E5" s="448"/>
      <c r="F5" s="448" t="s">
        <v>525</v>
      </c>
      <c r="G5" s="448" t="s">
        <v>525</v>
      </c>
      <c r="H5" s="448" t="s">
        <v>525</v>
      </c>
      <c r="I5" s="449" t="s">
        <v>525</v>
      </c>
      <c r="J5" s="450" t="s">
        <v>69</v>
      </c>
    </row>
    <row r="6" spans="1:10" ht="14.4" customHeight="1" x14ac:dyDescent="0.3">
      <c r="A6" s="446" t="s">
        <v>523</v>
      </c>
      <c r="B6" s="447" t="s">
        <v>291</v>
      </c>
      <c r="C6" s="448">
        <v>15965.161810000001</v>
      </c>
      <c r="D6" s="448">
        <v>15782.490149999998</v>
      </c>
      <c r="E6" s="448"/>
      <c r="F6" s="448">
        <v>14603.652260000012</v>
      </c>
      <c r="G6" s="448">
        <v>15526.693169783719</v>
      </c>
      <c r="H6" s="448">
        <v>-923.04090978370732</v>
      </c>
      <c r="I6" s="449">
        <v>0.94055135245539445</v>
      </c>
      <c r="J6" s="450" t="s">
        <v>1</v>
      </c>
    </row>
    <row r="7" spans="1:10" ht="14.4" customHeight="1" x14ac:dyDescent="0.3">
      <c r="A7" s="446" t="s">
        <v>523</v>
      </c>
      <c r="B7" s="447" t="s">
        <v>292</v>
      </c>
      <c r="C7" s="448">
        <v>320.28433000000001</v>
      </c>
      <c r="D7" s="448">
        <v>273.24837999999897</v>
      </c>
      <c r="E7" s="448"/>
      <c r="F7" s="448">
        <v>332.79891999999995</v>
      </c>
      <c r="G7" s="448">
        <v>310.85056029889336</v>
      </c>
      <c r="H7" s="448">
        <v>21.948359701106597</v>
      </c>
      <c r="I7" s="449">
        <v>1.0706074316867966</v>
      </c>
      <c r="J7" s="450" t="s">
        <v>1</v>
      </c>
    </row>
    <row r="8" spans="1:10" ht="14.4" customHeight="1" x14ac:dyDescent="0.3">
      <c r="A8" s="446" t="s">
        <v>523</v>
      </c>
      <c r="B8" s="447" t="s">
        <v>293</v>
      </c>
      <c r="C8" s="448">
        <v>196.35915</v>
      </c>
      <c r="D8" s="448">
        <v>146.81565000000001</v>
      </c>
      <c r="E8" s="448"/>
      <c r="F8" s="448">
        <v>170.89028000000002</v>
      </c>
      <c r="G8" s="448">
        <v>154.30897744515167</v>
      </c>
      <c r="H8" s="448">
        <v>16.581302554848349</v>
      </c>
      <c r="I8" s="449">
        <v>1.1074552033807761</v>
      </c>
      <c r="J8" s="450" t="s">
        <v>1</v>
      </c>
    </row>
    <row r="9" spans="1:10" ht="14.4" customHeight="1" x14ac:dyDescent="0.3">
      <c r="A9" s="446" t="s">
        <v>523</v>
      </c>
      <c r="B9" s="447" t="s">
        <v>294</v>
      </c>
      <c r="C9" s="448">
        <v>530.11053000000004</v>
      </c>
      <c r="D9" s="448">
        <v>320.92481999999899</v>
      </c>
      <c r="E9" s="448"/>
      <c r="F9" s="448">
        <v>350.22787</v>
      </c>
      <c r="G9" s="448">
        <v>315.54656142150668</v>
      </c>
      <c r="H9" s="448">
        <v>34.681308578493315</v>
      </c>
      <c r="I9" s="449">
        <v>1.1099086880308802</v>
      </c>
      <c r="J9" s="450" t="s">
        <v>1</v>
      </c>
    </row>
    <row r="10" spans="1:10" ht="14.4" customHeight="1" x14ac:dyDescent="0.3">
      <c r="A10" s="446" t="s">
        <v>523</v>
      </c>
      <c r="B10" s="447" t="s">
        <v>295</v>
      </c>
      <c r="C10" s="448">
        <v>16245.267099999997</v>
      </c>
      <c r="D10" s="448">
        <v>17159.47882</v>
      </c>
      <c r="E10" s="448"/>
      <c r="F10" s="448">
        <v>18412.976160000009</v>
      </c>
      <c r="G10" s="448">
        <v>17552.694846144335</v>
      </c>
      <c r="H10" s="448">
        <v>860.28131385567394</v>
      </c>
      <c r="I10" s="449">
        <v>1.049011352467319</v>
      </c>
      <c r="J10" s="450" t="s">
        <v>1</v>
      </c>
    </row>
    <row r="11" spans="1:10" ht="14.4" customHeight="1" x14ac:dyDescent="0.3">
      <c r="A11" s="446" t="s">
        <v>523</v>
      </c>
      <c r="B11" s="447" t="s">
        <v>296</v>
      </c>
      <c r="C11" s="448">
        <v>0.627</v>
      </c>
      <c r="D11" s="448">
        <v>0.62999999999999989</v>
      </c>
      <c r="E11" s="448"/>
      <c r="F11" s="448">
        <v>38.238</v>
      </c>
      <c r="G11" s="448">
        <v>3.9240322449058334</v>
      </c>
      <c r="H11" s="448">
        <v>34.313967755094168</v>
      </c>
      <c r="I11" s="449">
        <v>9.7445682434542817</v>
      </c>
      <c r="J11" s="450" t="s">
        <v>1</v>
      </c>
    </row>
    <row r="12" spans="1:10" ht="14.4" customHeight="1" x14ac:dyDescent="0.3">
      <c r="A12" s="446" t="s">
        <v>523</v>
      </c>
      <c r="B12" s="447" t="s">
        <v>297</v>
      </c>
      <c r="C12" s="448">
        <v>88.33</v>
      </c>
      <c r="D12" s="448">
        <v>61.337999999998004</v>
      </c>
      <c r="E12" s="448"/>
      <c r="F12" s="448">
        <v>97.416999999999987</v>
      </c>
      <c r="G12" s="448">
        <v>76.831516436638324</v>
      </c>
      <c r="H12" s="448">
        <v>20.585483563361663</v>
      </c>
      <c r="I12" s="449">
        <v>1.2679301999764403</v>
      </c>
      <c r="J12" s="450" t="s">
        <v>1</v>
      </c>
    </row>
    <row r="13" spans="1:10" ht="14.4" customHeight="1" x14ac:dyDescent="0.3">
      <c r="A13" s="446" t="s">
        <v>523</v>
      </c>
      <c r="B13" s="447" t="s">
        <v>527</v>
      </c>
      <c r="C13" s="448">
        <v>33346.139920000001</v>
      </c>
      <c r="D13" s="448">
        <v>33744.925819999989</v>
      </c>
      <c r="E13" s="448"/>
      <c r="F13" s="448">
        <v>34006.200490000017</v>
      </c>
      <c r="G13" s="448">
        <v>33940.849663775145</v>
      </c>
      <c r="H13" s="448">
        <v>65.350826224872435</v>
      </c>
      <c r="I13" s="449">
        <v>1.0019254328301221</v>
      </c>
      <c r="J13" s="450" t="s">
        <v>528</v>
      </c>
    </row>
    <row r="15" spans="1:10" ht="14.4" customHeight="1" x14ac:dyDescent="0.3">
      <c r="A15" s="446" t="s">
        <v>523</v>
      </c>
      <c r="B15" s="447" t="s">
        <v>524</v>
      </c>
      <c r="C15" s="448" t="s">
        <v>525</v>
      </c>
      <c r="D15" s="448" t="s">
        <v>525</v>
      </c>
      <c r="E15" s="448"/>
      <c r="F15" s="448" t="s">
        <v>525</v>
      </c>
      <c r="G15" s="448" t="s">
        <v>525</v>
      </c>
      <c r="H15" s="448" t="s">
        <v>525</v>
      </c>
      <c r="I15" s="449" t="s">
        <v>525</v>
      </c>
      <c r="J15" s="450" t="s">
        <v>69</v>
      </c>
    </row>
    <row r="16" spans="1:10" ht="14.4" customHeight="1" x14ac:dyDescent="0.3">
      <c r="A16" s="446" t="s">
        <v>529</v>
      </c>
      <c r="B16" s="447" t="s">
        <v>530</v>
      </c>
      <c r="C16" s="448" t="s">
        <v>525</v>
      </c>
      <c r="D16" s="448" t="s">
        <v>525</v>
      </c>
      <c r="E16" s="448"/>
      <c r="F16" s="448" t="s">
        <v>525</v>
      </c>
      <c r="G16" s="448" t="s">
        <v>525</v>
      </c>
      <c r="H16" s="448" t="s">
        <v>525</v>
      </c>
      <c r="I16" s="449" t="s">
        <v>525</v>
      </c>
      <c r="J16" s="450" t="s">
        <v>0</v>
      </c>
    </row>
    <row r="17" spans="1:10" ht="14.4" customHeight="1" x14ac:dyDescent="0.3">
      <c r="A17" s="446" t="s">
        <v>529</v>
      </c>
      <c r="B17" s="447" t="s">
        <v>291</v>
      </c>
      <c r="C17" s="448">
        <v>3105.24449</v>
      </c>
      <c r="D17" s="448">
        <v>1369.3570499999987</v>
      </c>
      <c r="E17" s="448"/>
      <c r="F17" s="448">
        <v>906.37540000000104</v>
      </c>
      <c r="G17" s="448">
        <v>1312.0485755803834</v>
      </c>
      <c r="H17" s="448">
        <v>-405.67317558038235</v>
      </c>
      <c r="I17" s="449">
        <v>0.69080933196323679</v>
      </c>
      <c r="J17" s="450" t="s">
        <v>1</v>
      </c>
    </row>
    <row r="18" spans="1:10" ht="14.4" customHeight="1" x14ac:dyDescent="0.3">
      <c r="A18" s="446" t="s">
        <v>529</v>
      </c>
      <c r="B18" s="447" t="s">
        <v>292</v>
      </c>
      <c r="C18" s="448">
        <v>15.045300000000001</v>
      </c>
      <c r="D18" s="448">
        <v>22.121899999999002</v>
      </c>
      <c r="E18" s="448"/>
      <c r="F18" s="448">
        <v>25.084879999999998</v>
      </c>
      <c r="G18" s="448">
        <v>24.801418561425834</v>
      </c>
      <c r="H18" s="448">
        <v>0.2834614385741645</v>
      </c>
      <c r="I18" s="449">
        <v>1.0114292429633456</v>
      </c>
      <c r="J18" s="450" t="s">
        <v>1</v>
      </c>
    </row>
    <row r="19" spans="1:10" ht="14.4" customHeight="1" x14ac:dyDescent="0.3">
      <c r="A19" s="446" t="s">
        <v>529</v>
      </c>
      <c r="B19" s="447" t="s">
        <v>293</v>
      </c>
      <c r="C19" s="448">
        <v>0.98638999999999999</v>
      </c>
      <c r="D19" s="448">
        <v>1.4987399999999997</v>
      </c>
      <c r="E19" s="448"/>
      <c r="F19" s="448">
        <v>1.8597099999999998</v>
      </c>
      <c r="G19" s="448">
        <v>1.5261125844600001</v>
      </c>
      <c r="H19" s="448">
        <v>0.33359741553999966</v>
      </c>
      <c r="I19" s="449">
        <v>1.2185929261949175</v>
      </c>
      <c r="J19" s="450" t="s">
        <v>1</v>
      </c>
    </row>
    <row r="20" spans="1:10" ht="14.4" customHeight="1" x14ac:dyDescent="0.3">
      <c r="A20" s="446" t="s">
        <v>529</v>
      </c>
      <c r="B20" s="447" t="s">
        <v>294</v>
      </c>
      <c r="C20" s="448">
        <v>60.234000000000002</v>
      </c>
      <c r="D20" s="448">
        <v>52.020059999998999</v>
      </c>
      <c r="E20" s="448"/>
      <c r="F20" s="448">
        <v>56.285649999999997</v>
      </c>
      <c r="G20" s="448">
        <v>53.116990901352501</v>
      </c>
      <c r="H20" s="448">
        <v>3.1686590986474954</v>
      </c>
      <c r="I20" s="449">
        <v>1.0596543411981347</v>
      </c>
      <c r="J20" s="450" t="s">
        <v>1</v>
      </c>
    </row>
    <row r="21" spans="1:10" ht="14.4" customHeight="1" x14ac:dyDescent="0.3">
      <c r="A21" s="446" t="s">
        <v>529</v>
      </c>
      <c r="B21" s="447" t="s">
        <v>296</v>
      </c>
      <c r="C21" s="448">
        <v>2.8000000000000001E-2</v>
      </c>
      <c r="D21" s="448">
        <v>0</v>
      </c>
      <c r="E21" s="448"/>
      <c r="F21" s="448">
        <v>0</v>
      </c>
      <c r="G21" s="448">
        <v>2.6500240605833329E-2</v>
      </c>
      <c r="H21" s="448">
        <v>-2.6500240605833329E-2</v>
      </c>
      <c r="I21" s="449">
        <v>0</v>
      </c>
      <c r="J21" s="450" t="s">
        <v>1</v>
      </c>
    </row>
    <row r="22" spans="1:10" ht="14.4" customHeight="1" x14ac:dyDescent="0.3">
      <c r="A22" s="446" t="s">
        <v>529</v>
      </c>
      <c r="B22" s="447" t="s">
        <v>297</v>
      </c>
      <c r="C22" s="448">
        <v>15.657999999999999</v>
      </c>
      <c r="D22" s="448">
        <v>7.5019999999990006</v>
      </c>
      <c r="E22" s="448"/>
      <c r="F22" s="448">
        <v>14.776</v>
      </c>
      <c r="G22" s="448">
        <v>10.3604721170825</v>
      </c>
      <c r="H22" s="448">
        <v>4.4155278829175</v>
      </c>
      <c r="I22" s="449">
        <v>1.4261898331483478</v>
      </c>
      <c r="J22" s="450" t="s">
        <v>1</v>
      </c>
    </row>
    <row r="23" spans="1:10" ht="14.4" customHeight="1" x14ac:dyDescent="0.3">
      <c r="A23" s="446" t="s">
        <v>529</v>
      </c>
      <c r="B23" s="447" t="s">
        <v>531</v>
      </c>
      <c r="C23" s="448">
        <v>3197.1961799999999</v>
      </c>
      <c r="D23" s="448">
        <v>1452.4997499999956</v>
      </c>
      <c r="E23" s="448"/>
      <c r="F23" s="448">
        <v>1004.381640000001</v>
      </c>
      <c r="G23" s="448">
        <v>1401.88006998531</v>
      </c>
      <c r="H23" s="448">
        <v>-397.49842998530903</v>
      </c>
      <c r="I23" s="449">
        <v>0.71645332686021113</v>
      </c>
      <c r="J23" s="450" t="s">
        <v>532</v>
      </c>
    </row>
    <row r="24" spans="1:10" ht="14.4" customHeight="1" x14ac:dyDescent="0.3">
      <c r="A24" s="446" t="s">
        <v>525</v>
      </c>
      <c r="B24" s="447" t="s">
        <v>525</v>
      </c>
      <c r="C24" s="448" t="s">
        <v>525</v>
      </c>
      <c r="D24" s="448" t="s">
        <v>525</v>
      </c>
      <c r="E24" s="448"/>
      <c r="F24" s="448" t="s">
        <v>525</v>
      </c>
      <c r="G24" s="448" t="s">
        <v>525</v>
      </c>
      <c r="H24" s="448" t="s">
        <v>525</v>
      </c>
      <c r="I24" s="449" t="s">
        <v>525</v>
      </c>
      <c r="J24" s="450" t="s">
        <v>533</v>
      </c>
    </row>
    <row r="25" spans="1:10" ht="14.4" customHeight="1" x14ac:dyDescent="0.3">
      <c r="A25" s="446" t="s">
        <v>534</v>
      </c>
      <c r="B25" s="447" t="s">
        <v>535</v>
      </c>
      <c r="C25" s="448" t="s">
        <v>525</v>
      </c>
      <c r="D25" s="448" t="s">
        <v>525</v>
      </c>
      <c r="E25" s="448"/>
      <c r="F25" s="448" t="s">
        <v>525</v>
      </c>
      <c r="G25" s="448" t="s">
        <v>525</v>
      </c>
      <c r="H25" s="448" t="s">
        <v>525</v>
      </c>
      <c r="I25" s="449" t="s">
        <v>525</v>
      </c>
      <c r="J25" s="450" t="s">
        <v>0</v>
      </c>
    </row>
    <row r="26" spans="1:10" ht="14.4" customHeight="1" x14ac:dyDescent="0.3">
      <c r="A26" s="446" t="s">
        <v>534</v>
      </c>
      <c r="B26" s="447" t="s">
        <v>291</v>
      </c>
      <c r="C26" s="448">
        <v>12859.91732</v>
      </c>
      <c r="D26" s="448">
        <v>14413.133099999999</v>
      </c>
      <c r="E26" s="448"/>
      <c r="F26" s="448">
        <v>13697.276860000011</v>
      </c>
      <c r="G26" s="448">
        <v>14214.644594203335</v>
      </c>
      <c r="H26" s="448">
        <v>-517.36773420332429</v>
      </c>
      <c r="I26" s="449">
        <v>0.96360318889616803</v>
      </c>
      <c r="J26" s="450" t="s">
        <v>1</v>
      </c>
    </row>
    <row r="27" spans="1:10" ht="14.4" customHeight="1" x14ac:dyDescent="0.3">
      <c r="A27" s="446" t="s">
        <v>534</v>
      </c>
      <c r="B27" s="447" t="s">
        <v>292</v>
      </c>
      <c r="C27" s="448">
        <v>305.23903000000001</v>
      </c>
      <c r="D27" s="448">
        <v>251.12647999999999</v>
      </c>
      <c r="E27" s="448"/>
      <c r="F27" s="448">
        <v>307.71403999999995</v>
      </c>
      <c r="G27" s="448">
        <v>286.04914173746749</v>
      </c>
      <c r="H27" s="448">
        <v>21.664898262532461</v>
      </c>
      <c r="I27" s="449">
        <v>1.0757383788356767</v>
      </c>
      <c r="J27" s="450" t="s">
        <v>1</v>
      </c>
    </row>
    <row r="28" spans="1:10" ht="14.4" customHeight="1" x14ac:dyDescent="0.3">
      <c r="A28" s="446" t="s">
        <v>534</v>
      </c>
      <c r="B28" s="447" t="s">
        <v>293</v>
      </c>
      <c r="C28" s="448">
        <v>195.37276</v>
      </c>
      <c r="D28" s="448">
        <v>145.31691000000001</v>
      </c>
      <c r="E28" s="448"/>
      <c r="F28" s="448">
        <v>169.03057000000001</v>
      </c>
      <c r="G28" s="448">
        <v>152.78286486069166</v>
      </c>
      <c r="H28" s="448">
        <v>16.247705139308351</v>
      </c>
      <c r="I28" s="449">
        <v>1.1063450744566357</v>
      </c>
      <c r="J28" s="450" t="s">
        <v>1</v>
      </c>
    </row>
    <row r="29" spans="1:10" ht="14.4" customHeight="1" x14ac:dyDescent="0.3">
      <c r="A29" s="446" t="s">
        <v>534</v>
      </c>
      <c r="B29" s="447" t="s">
        <v>294</v>
      </c>
      <c r="C29" s="448">
        <v>469.87653</v>
      </c>
      <c r="D29" s="448">
        <v>268.90476000000001</v>
      </c>
      <c r="E29" s="448"/>
      <c r="F29" s="448">
        <v>293.94222000000002</v>
      </c>
      <c r="G29" s="448">
        <v>262.42957052015419</v>
      </c>
      <c r="H29" s="448">
        <v>31.512649479845834</v>
      </c>
      <c r="I29" s="449">
        <v>1.1200804064015557</v>
      </c>
      <c r="J29" s="450" t="s">
        <v>1</v>
      </c>
    </row>
    <row r="30" spans="1:10" ht="14.4" customHeight="1" x14ac:dyDescent="0.3">
      <c r="A30" s="446" t="s">
        <v>534</v>
      </c>
      <c r="B30" s="447" t="s">
        <v>295</v>
      </c>
      <c r="C30" s="448">
        <v>16245.267099999997</v>
      </c>
      <c r="D30" s="448">
        <v>17159.47882</v>
      </c>
      <c r="E30" s="448"/>
      <c r="F30" s="448">
        <v>18412.976160000009</v>
      </c>
      <c r="G30" s="448">
        <v>17552.694846144335</v>
      </c>
      <c r="H30" s="448">
        <v>860.28131385567394</v>
      </c>
      <c r="I30" s="449">
        <v>1.049011352467319</v>
      </c>
      <c r="J30" s="450" t="s">
        <v>1</v>
      </c>
    </row>
    <row r="31" spans="1:10" ht="14.4" customHeight="1" x14ac:dyDescent="0.3">
      <c r="A31" s="446" t="s">
        <v>534</v>
      </c>
      <c r="B31" s="447" t="s">
        <v>296</v>
      </c>
      <c r="C31" s="448">
        <v>0.59899999999999998</v>
      </c>
      <c r="D31" s="448">
        <v>0.62999999999999989</v>
      </c>
      <c r="E31" s="448"/>
      <c r="F31" s="448">
        <v>38.238</v>
      </c>
      <c r="G31" s="448">
        <v>3.8975320042999999</v>
      </c>
      <c r="H31" s="448">
        <v>34.340467995700003</v>
      </c>
      <c r="I31" s="449">
        <v>9.8108238643873751</v>
      </c>
      <c r="J31" s="450" t="s">
        <v>1</v>
      </c>
    </row>
    <row r="32" spans="1:10" ht="14.4" customHeight="1" x14ac:dyDescent="0.3">
      <c r="A32" s="446" t="s">
        <v>534</v>
      </c>
      <c r="B32" s="447" t="s">
        <v>297</v>
      </c>
      <c r="C32" s="448">
        <v>72.671999999999997</v>
      </c>
      <c r="D32" s="448">
        <v>53.835999999999004</v>
      </c>
      <c r="E32" s="448"/>
      <c r="F32" s="448">
        <v>82.640999999999991</v>
      </c>
      <c r="G32" s="448">
        <v>66.47104431955583</v>
      </c>
      <c r="H32" s="448">
        <v>16.169955680444161</v>
      </c>
      <c r="I32" s="449">
        <v>1.2432631508346401</v>
      </c>
      <c r="J32" s="450" t="s">
        <v>1</v>
      </c>
    </row>
    <row r="33" spans="1:10" ht="14.4" customHeight="1" x14ac:dyDescent="0.3">
      <c r="A33" s="446" t="s">
        <v>534</v>
      </c>
      <c r="B33" s="447" t="s">
        <v>536</v>
      </c>
      <c r="C33" s="448">
        <v>30148.943739999995</v>
      </c>
      <c r="D33" s="448">
        <v>32292.426070000001</v>
      </c>
      <c r="E33" s="448"/>
      <c r="F33" s="448">
        <v>33001.818850000025</v>
      </c>
      <c r="G33" s="448">
        <v>32538.969593789836</v>
      </c>
      <c r="H33" s="448">
        <v>462.8492562101892</v>
      </c>
      <c r="I33" s="449">
        <v>1.014224459532318</v>
      </c>
      <c r="J33" s="450" t="s">
        <v>532</v>
      </c>
    </row>
    <row r="34" spans="1:10" ht="14.4" customHeight="1" x14ac:dyDescent="0.3">
      <c r="A34" s="446" t="s">
        <v>525</v>
      </c>
      <c r="B34" s="447" t="s">
        <v>525</v>
      </c>
      <c r="C34" s="448" t="s">
        <v>525</v>
      </c>
      <c r="D34" s="448" t="s">
        <v>525</v>
      </c>
      <c r="E34" s="448"/>
      <c r="F34" s="448" t="s">
        <v>525</v>
      </c>
      <c r="G34" s="448" t="s">
        <v>525</v>
      </c>
      <c r="H34" s="448" t="s">
        <v>525</v>
      </c>
      <c r="I34" s="449" t="s">
        <v>525</v>
      </c>
      <c r="J34" s="450" t="s">
        <v>533</v>
      </c>
    </row>
    <row r="35" spans="1:10" ht="14.4" customHeight="1" x14ac:dyDescent="0.3">
      <c r="A35" s="446" t="s">
        <v>537</v>
      </c>
      <c r="B35" s="447" t="s">
        <v>538</v>
      </c>
      <c r="C35" s="448" t="s">
        <v>525</v>
      </c>
      <c r="D35" s="448" t="s">
        <v>525</v>
      </c>
      <c r="E35" s="448"/>
      <c r="F35" s="448" t="s">
        <v>525</v>
      </c>
      <c r="G35" s="448" t="s">
        <v>525</v>
      </c>
      <c r="H35" s="448" t="s">
        <v>525</v>
      </c>
      <c r="I35" s="449" t="s">
        <v>525</v>
      </c>
      <c r="J35" s="450" t="s">
        <v>0</v>
      </c>
    </row>
    <row r="36" spans="1:10" ht="14.4" customHeight="1" x14ac:dyDescent="0.3">
      <c r="A36" s="446" t="s">
        <v>537</v>
      </c>
      <c r="B36" s="447" t="s">
        <v>294</v>
      </c>
      <c r="C36" s="448">
        <v>0</v>
      </c>
      <c r="D36" s="448" t="s">
        <v>525</v>
      </c>
      <c r="E36" s="448"/>
      <c r="F36" s="448" t="s">
        <v>525</v>
      </c>
      <c r="G36" s="448" t="s">
        <v>525</v>
      </c>
      <c r="H36" s="448" t="s">
        <v>525</v>
      </c>
      <c r="I36" s="449" t="s">
        <v>525</v>
      </c>
      <c r="J36" s="450" t="s">
        <v>1</v>
      </c>
    </row>
    <row r="37" spans="1:10" ht="14.4" customHeight="1" x14ac:dyDescent="0.3">
      <c r="A37" s="446" t="s">
        <v>537</v>
      </c>
      <c r="B37" s="447" t="s">
        <v>539</v>
      </c>
      <c r="C37" s="448">
        <v>0</v>
      </c>
      <c r="D37" s="448" t="s">
        <v>525</v>
      </c>
      <c r="E37" s="448"/>
      <c r="F37" s="448" t="s">
        <v>525</v>
      </c>
      <c r="G37" s="448" t="s">
        <v>525</v>
      </c>
      <c r="H37" s="448" t="s">
        <v>525</v>
      </c>
      <c r="I37" s="449" t="s">
        <v>525</v>
      </c>
      <c r="J37" s="450" t="s">
        <v>532</v>
      </c>
    </row>
    <row r="38" spans="1:10" ht="14.4" customHeight="1" x14ac:dyDescent="0.3">
      <c r="A38" s="446" t="s">
        <v>525</v>
      </c>
      <c r="B38" s="447" t="s">
        <v>525</v>
      </c>
      <c r="C38" s="448" t="s">
        <v>525</v>
      </c>
      <c r="D38" s="448" t="s">
        <v>525</v>
      </c>
      <c r="E38" s="448"/>
      <c r="F38" s="448" t="s">
        <v>525</v>
      </c>
      <c r="G38" s="448" t="s">
        <v>525</v>
      </c>
      <c r="H38" s="448" t="s">
        <v>525</v>
      </c>
      <c r="I38" s="449" t="s">
        <v>525</v>
      </c>
      <c r="J38" s="450" t="s">
        <v>533</v>
      </c>
    </row>
    <row r="39" spans="1:10" ht="14.4" customHeight="1" x14ac:dyDescent="0.3">
      <c r="A39" s="446" t="s">
        <v>523</v>
      </c>
      <c r="B39" s="447" t="s">
        <v>527</v>
      </c>
      <c r="C39" s="448">
        <v>33346.139919999994</v>
      </c>
      <c r="D39" s="448">
        <v>33744.925819999989</v>
      </c>
      <c r="E39" s="448"/>
      <c r="F39" s="448">
        <v>34006.200490000025</v>
      </c>
      <c r="G39" s="448">
        <v>33940.849663775152</v>
      </c>
      <c r="H39" s="448">
        <v>65.350826224872435</v>
      </c>
      <c r="I39" s="449">
        <v>1.0019254328301221</v>
      </c>
      <c r="J39" s="450" t="s">
        <v>528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1618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42.174535390782921</v>
      </c>
      <c r="J3" s="98">
        <f>SUBTOTAL(9,J5:J1048576)</f>
        <v>796348</v>
      </c>
      <c r="K3" s="99">
        <f>SUBTOTAL(9,K5:K1048576)</f>
        <v>33585606.909379199</v>
      </c>
    </row>
    <row r="4" spans="1:11" s="209" customFormat="1" ht="14.4" customHeight="1" thickBot="1" x14ac:dyDescent="0.35">
      <c r="A4" s="560" t="s">
        <v>4</v>
      </c>
      <c r="B4" s="561" t="s">
        <v>5</v>
      </c>
      <c r="C4" s="561" t="s">
        <v>0</v>
      </c>
      <c r="D4" s="561" t="s">
        <v>6</v>
      </c>
      <c r="E4" s="561" t="s">
        <v>7</v>
      </c>
      <c r="F4" s="561" t="s">
        <v>1</v>
      </c>
      <c r="G4" s="561" t="s">
        <v>71</v>
      </c>
      <c r="H4" s="453" t="s">
        <v>11</v>
      </c>
      <c r="I4" s="454" t="s">
        <v>143</v>
      </c>
      <c r="J4" s="454" t="s">
        <v>13</v>
      </c>
      <c r="K4" s="455" t="s">
        <v>157</v>
      </c>
    </row>
    <row r="5" spans="1:11" ht="14.4" customHeight="1" x14ac:dyDescent="0.3">
      <c r="A5" s="514" t="s">
        <v>523</v>
      </c>
      <c r="B5" s="515" t="s">
        <v>634</v>
      </c>
      <c r="C5" s="518" t="s">
        <v>529</v>
      </c>
      <c r="D5" s="562" t="s">
        <v>1603</v>
      </c>
      <c r="E5" s="518" t="s">
        <v>1604</v>
      </c>
      <c r="F5" s="562" t="s">
        <v>1605</v>
      </c>
      <c r="G5" s="518" t="s">
        <v>1007</v>
      </c>
      <c r="H5" s="518" t="s">
        <v>1008</v>
      </c>
      <c r="I5" s="116">
        <v>27.52</v>
      </c>
      <c r="J5" s="116">
        <v>51</v>
      </c>
      <c r="K5" s="541">
        <v>1402.7999999999997</v>
      </c>
    </row>
    <row r="6" spans="1:11" ht="14.4" customHeight="1" x14ac:dyDescent="0.3">
      <c r="A6" s="521" t="s">
        <v>523</v>
      </c>
      <c r="B6" s="522" t="s">
        <v>634</v>
      </c>
      <c r="C6" s="525" t="s">
        <v>529</v>
      </c>
      <c r="D6" s="563" t="s">
        <v>1603</v>
      </c>
      <c r="E6" s="525" t="s">
        <v>1604</v>
      </c>
      <c r="F6" s="563" t="s">
        <v>1605</v>
      </c>
      <c r="G6" s="525" t="s">
        <v>1009</v>
      </c>
      <c r="H6" s="525" t="s">
        <v>1010</v>
      </c>
      <c r="I6" s="542">
        <v>12.365</v>
      </c>
      <c r="J6" s="542">
        <v>2</v>
      </c>
      <c r="K6" s="543">
        <v>24.73</v>
      </c>
    </row>
    <row r="7" spans="1:11" ht="14.4" customHeight="1" x14ac:dyDescent="0.3">
      <c r="A7" s="521" t="s">
        <v>523</v>
      </c>
      <c r="B7" s="522" t="s">
        <v>634</v>
      </c>
      <c r="C7" s="525" t="s">
        <v>529</v>
      </c>
      <c r="D7" s="563" t="s">
        <v>1603</v>
      </c>
      <c r="E7" s="525" t="s">
        <v>1604</v>
      </c>
      <c r="F7" s="563" t="s">
        <v>1605</v>
      </c>
      <c r="G7" s="525" t="s">
        <v>1011</v>
      </c>
      <c r="H7" s="525" t="s">
        <v>1012</v>
      </c>
      <c r="I7" s="542">
        <v>13.02</v>
      </c>
      <c r="J7" s="542">
        <v>1</v>
      </c>
      <c r="K7" s="543">
        <v>13.02</v>
      </c>
    </row>
    <row r="8" spans="1:11" ht="14.4" customHeight="1" x14ac:dyDescent="0.3">
      <c r="A8" s="521" t="s">
        <v>523</v>
      </c>
      <c r="B8" s="522" t="s">
        <v>634</v>
      </c>
      <c r="C8" s="525" t="s">
        <v>529</v>
      </c>
      <c r="D8" s="563" t="s">
        <v>1603</v>
      </c>
      <c r="E8" s="525" t="s">
        <v>1604</v>
      </c>
      <c r="F8" s="563" t="s">
        <v>1605</v>
      </c>
      <c r="G8" s="525" t="s">
        <v>1013</v>
      </c>
      <c r="H8" s="525" t="s">
        <v>1014</v>
      </c>
      <c r="I8" s="542">
        <v>28.09</v>
      </c>
      <c r="J8" s="542">
        <v>2</v>
      </c>
      <c r="K8" s="543">
        <v>56.18</v>
      </c>
    </row>
    <row r="9" spans="1:11" ht="14.4" customHeight="1" x14ac:dyDescent="0.3">
      <c r="A9" s="521" t="s">
        <v>523</v>
      </c>
      <c r="B9" s="522" t="s">
        <v>634</v>
      </c>
      <c r="C9" s="525" t="s">
        <v>529</v>
      </c>
      <c r="D9" s="563" t="s">
        <v>1603</v>
      </c>
      <c r="E9" s="525" t="s">
        <v>1604</v>
      </c>
      <c r="F9" s="563" t="s">
        <v>1605</v>
      </c>
      <c r="G9" s="525" t="s">
        <v>1015</v>
      </c>
      <c r="H9" s="525" t="s">
        <v>1016</v>
      </c>
      <c r="I9" s="542">
        <v>1.17</v>
      </c>
      <c r="J9" s="542">
        <v>100</v>
      </c>
      <c r="K9" s="543">
        <v>117</v>
      </c>
    </row>
    <row r="10" spans="1:11" ht="14.4" customHeight="1" x14ac:dyDescent="0.3">
      <c r="A10" s="521" t="s">
        <v>523</v>
      </c>
      <c r="B10" s="522" t="s">
        <v>634</v>
      </c>
      <c r="C10" s="525" t="s">
        <v>529</v>
      </c>
      <c r="D10" s="563" t="s">
        <v>1603</v>
      </c>
      <c r="E10" s="525" t="s">
        <v>1604</v>
      </c>
      <c r="F10" s="563" t="s">
        <v>1605</v>
      </c>
      <c r="G10" s="525" t="s">
        <v>1017</v>
      </c>
      <c r="H10" s="525" t="s">
        <v>1018</v>
      </c>
      <c r="I10" s="542">
        <v>0.312</v>
      </c>
      <c r="J10" s="542">
        <v>50</v>
      </c>
      <c r="K10" s="543">
        <v>15.55</v>
      </c>
    </row>
    <row r="11" spans="1:11" ht="14.4" customHeight="1" x14ac:dyDescent="0.3">
      <c r="A11" s="521" t="s">
        <v>523</v>
      </c>
      <c r="B11" s="522" t="s">
        <v>634</v>
      </c>
      <c r="C11" s="525" t="s">
        <v>529</v>
      </c>
      <c r="D11" s="563" t="s">
        <v>1603</v>
      </c>
      <c r="E11" s="525" t="s">
        <v>1604</v>
      </c>
      <c r="F11" s="563" t="s">
        <v>1605</v>
      </c>
      <c r="G11" s="525" t="s">
        <v>1019</v>
      </c>
      <c r="H11" s="525" t="s">
        <v>1020</v>
      </c>
      <c r="I11" s="542">
        <v>7.1</v>
      </c>
      <c r="J11" s="542">
        <v>2</v>
      </c>
      <c r="K11" s="543">
        <v>14.2</v>
      </c>
    </row>
    <row r="12" spans="1:11" ht="14.4" customHeight="1" x14ac:dyDescent="0.3">
      <c r="A12" s="521" t="s">
        <v>523</v>
      </c>
      <c r="B12" s="522" t="s">
        <v>634</v>
      </c>
      <c r="C12" s="525" t="s">
        <v>529</v>
      </c>
      <c r="D12" s="563" t="s">
        <v>1603</v>
      </c>
      <c r="E12" s="525" t="s">
        <v>1604</v>
      </c>
      <c r="F12" s="563" t="s">
        <v>1605</v>
      </c>
      <c r="G12" s="525" t="s">
        <v>1021</v>
      </c>
      <c r="H12" s="525" t="s">
        <v>1022</v>
      </c>
      <c r="I12" s="542">
        <v>5.9249999999999998</v>
      </c>
      <c r="J12" s="542">
        <v>3</v>
      </c>
      <c r="K12" s="543">
        <v>17.77</v>
      </c>
    </row>
    <row r="13" spans="1:11" ht="14.4" customHeight="1" x14ac:dyDescent="0.3">
      <c r="A13" s="521" t="s">
        <v>523</v>
      </c>
      <c r="B13" s="522" t="s">
        <v>634</v>
      </c>
      <c r="C13" s="525" t="s">
        <v>529</v>
      </c>
      <c r="D13" s="563" t="s">
        <v>1603</v>
      </c>
      <c r="E13" s="525" t="s">
        <v>1604</v>
      </c>
      <c r="F13" s="563" t="s">
        <v>1605</v>
      </c>
      <c r="G13" s="525" t="s">
        <v>1023</v>
      </c>
      <c r="H13" s="525" t="s">
        <v>1024</v>
      </c>
      <c r="I13" s="542">
        <v>2.5425</v>
      </c>
      <c r="J13" s="542">
        <v>78</v>
      </c>
      <c r="K13" s="543">
        <v>198.46</v>
      </c>
    </row>
    <row r="14" spans="1:11" ht="14.4" customHeight="1" x14ac:dyDescent="0.3">
      <c r="A14" s="521" t="s">
        <v>523</v>
      </c>
      <c r="B14" s="522" t="s">
        <v>634</v>
      </c>
      <c r="C14" s="525" t="s">
        <v>529</v>
      </c>
      <c r="D14" s="563" t="s">
        <v>1603</v>
      </c>
      <c r="E14" s="525" t="s">
        <v>1606</v>
      </c>
      <c r="F14" s="563" t="s">
        <v>1607</v>
      </c>
      <c r="G14" s="525" t="s">
        <v>1025</v>
      </c>
      <c r="H14" s="525" t="s">
        <v>1026</v>
      </c>
      <c r="I14" s="542">
        <v>0.58699999999999997</v>
      </c>
      <c r="J14" s="542">
        <v>28000</v>
      </c>
      <c r="K14" s="543">
        <v>16395.84</v>
      </c>
    </row>
    <row r="15" spans="1:11" ht="14.4" customHeight="1" x14ac:dyDescent="0.3">
      <c r="A15" s="521" t="s">
        <v>523</v>
      </c>
      <c r="B15" s="522" t="s">
        <v>634</v>
      </c>
      <c r="C15" s="525" t="s">
        <v>529</v>
      </c>
      <c r="D15" s="563" t="s">
        <v>1603</v>
      </c>
      <c r="E15" s="525" t="s">
        <v>1606</v>
      </c>
      <c r="F15" s="563" t="s">
        <v>1607</v>
      </c>
      <c r="G15" s="525" t="s">
        <v>1027</v>
      </c>
      <c r="H15" s="525" t="s">
        <v>1028</v>
      </c>
      <c r="I15" s="542">
        <v>777.22333333333336</v>
      </c>
      <c r="J15" s="542">
        <v>15</v>
      </c>
      <c r="K15" s="543">
        <v>11658.349999999999</v>
      </c>
    </row>
    <row r="16" spans="1:11" ht="14.4" customHeight="1" x14ac:dyDescent="0.3">
      <c r="A16" s="521" t="s">
        <v>523</v>
      </c>
      <c r="B16" s="522" t="s">
        <v>634</v>
      </c>
      <c r="C16" s="525" t="s">
        <v>529</v>
      </c>
      <c r="D16" s="563" t="s">
        <v>1603</v>
      </c>
      <c r="E16" s="525" t="s">
        <v>1606</v>
      </c>
      <c r="F16" s="563" t="s">
        <v>1607</v>
      </c>
      <c r="G16" s="525" t="s">
        <v>1029</v>
      </c>
      <c r="H16" s="525" t="s">
        <v>1030</v>
      </c>
      <c r="I16" s="542">
        <v>0.35000000000000003</v>
      </c>
      <c r="J16" s="542">
        <v>29000</v>
      </c>
      <c r="K16" s="543">
        <v>10224.220000000001</v>
      </c>
    </row>
    <row r="17" spans="1:11" ht="14.4" customHeight="1" x14ac:dyDescent="0.3">
      <c r="A17" s="521" t="s">
        <v>523</v>
      </c>
      <c r="B17" s="522" t="s">
        <v>634</v>
      </c>
      <c r="C17" s="525" t="s">
        <v>529</v>
      </c>
      <c r="D17" s="563" t="s">
        <v>1603</v>
      </c>
      <c r="E17" s="525" t="s">
        <v>1606</v>
      </c>
      <c r="F17" s="563" t="s">
        <v>1607</v>
      </c>
      <c r="G17" s="525" t="s">
        <v>1031</v>
      </c>
      <c r="H17" s="525" t="s">
        <v>1032</v>
      </c>
      <c r="I17" s="542">
        <v>0.3075</v>
      </c>
      <c r="J17" s="542">
        <v>16000</v>
      </c>
      <c r="K17" s="543">
        <v>4951.8</v>
      </c>
    </row>
    <row r="18" spans="1:11" ht="14.4" customHeight="1" x14ac:dyDescent="0.3">
      <c r="A18" s="521" t="s">
        <v>523</v>
      </c>
      <c r="B18" s="522" t="s">
        <v>634</v>
      </c>
      <c r="C18" s="525" t="s">
        <v>529</v>
      </c>
      <c r="D18" s="563" t="s">
        <v>1603</v>
      </c>
      <c r="E18" s="525" t="s">
        <v>1606</v>
      </c>
      <c r="F18" s="563" t="s">
        <v>1607</v>
      </c>
      <c r="G18" s="525" t="s">
        <v>1033</v>
      </c>
      <c r="H18" s="525" t="s">
        <v>1034</v>
      </c>
      <c r="I18" s="542">
        <v>8.2200000000000006</v>
      </c>
      <c r="J18" s="542">
        <v>340</v>
      </c>
      <c r="K18" s="543">
        <v>2794.6400000000003</v>
      </c>
    </row>
    <row r="19" spans="1:11" ht="14.4" customHeight="1" x14ac:dyDescent="0.3">
      <c r="A19" s="521" t="s">
        <v>523</v>
      </c>
      <c r="B19" s="522" t="s">
        <v>634</v>
      </c>
      <c r="C19" s="525" t="s">
        <v>529</v>
      </c>
      <c r="D19" s="563" t="s">
        <v>1603</v>
      </c>
      <c r="E19" s="525" t="s">
        <v>1606</v>
      </c>
      <c r="F19" s="563" t="s">
        <v>1607</v>
      </c>
      <c r="G19" s="525" t="s">
        <v>1035</v>
      </c>
      <c r="H19" s="525" t="s">
        <v>1036</v>
      </c>
      <c r="I19" s="542">
        <v>0.49333333333333335</v>
      </c>
      <c r="J19" s="542">
        <v>16000</v>
      </c>
      <c r="K19" s="543">
        <v>7889.2</v>
      </c>
    </row>
    <row r="20" spans="1:11" ht="14.4" customHeight="1" x14ac:dyDescent="0.3">
      <c r="A20" s="521" t="s">
        <v>523</v>
      </c>
      <c r="B20" s="522" t="s">
        <v>634</v>
      </c>
      <c r="C20" s="525" t="s">
        <v>529</v>
      </c>
      <c r="D20" s="563" t="s">
        <v>1603</v>
      </c>
      <c r="E20" s="525" t="s">
        <v>1606</v>
      </c>
      <c r="F20" s="563" t="s">
        <v>1607</v>
      </c>
      <c r="G20" s="525" t="s">
        <v>1037</v>
      </c>
      <c r="H20" s="525" t="s">
        <v>1038</v>
      </c>
      <c r="I20" s="542">
        <v>0.59</v>
      </c>
      <c r="J20" s="542">
        <v>4000</v>
      </c>
      <c r="K20" s="543">
        <v>2371.6</v>
      </c>
    </row>
    <row r="21" spans="1:11" ht="14.4" customHeight="1" x14ac:dyDescent="0.3">
      <c r="A21" s="521" t="s">
        <v>523</v>
      </c>
      <c r="B21" s="522" t="s">
        <v>634</v>
      </c>
      <c r="C21" s="525" t="s">
        <v>529</v>
      </c>
      <c r="D21" s="563" t="s">
        <v>1603</v>
      </c>
      <c r="E21" s="525" t="s">
        <v>1608</v>
      </c>
      <c r="F21" s="563" t="s">
        <v>1609</v>
      </c>
      <c r="G21" s="525" t="s">
        <v>1039</v>
      </c>
      <c r="H21" s="525" t="s">
        <v>1040</v>
      </c>
      <c r="I21" s="542">
        <v>0.26666666666666666</v>
      </c>
      <c r="J21" s="542">
        <v>3500</v>
      </c>
      <c r="K21" s="543">
        <v>932.65</v>
      </c>
    </row>
    <row r="22" spans="1:11" ht="14.4" customHeight="1" x14ac:dyDescent="0.3">
      <c r="A22" s="521" t="s">
        <v>523</v>
      </c>
      <c r="B22" s="522" t="s">
        <v>634</v>
      </c>
      <c r="C22" s="525" t="s">
        <v>529</v>
      </c>
      <c r="D22" s="563" t="s">
        <v>1603</v>
      </c>
      <c r="E22" s="525" t="s">
        <v>1608</v>
      </c>
      <c r="F22" s="563" t="s">
        <v>1609</v>
      </c>
      <c r="G22" s="525" t="s">
        <v>1041</v>
      </c>
      <c r="H22" s="525" t="s">
        <v>1042</v>
      </c>
      <c r="I22" s="542">
        <v>0.26700000000000002</v>
      </c>
      <c r="J22" s="542">
        <v>35000</v>
      </c>
      <c r="K22" s="543">
        <v>9279.0000000000018</v>
      </c>
    </row>
    <row r="23" spans="1:11" ht="14.4" customHeight="1" x14ac:dyDescent="0.3">
      <c r="A23" s="521" t="s">
        <v>523</v>
      </c>
      <c r="B23" s="522" t="s">
        <v>634</v>
      </c>
      <c r="C23" s="525" t="s">
        <v>529</v>
      </c>
      <c r="D23" s="563" t="s">
        <v>1603</v>
      </c>
      <c r="E23" s="525" t="s">
        <v>1608</v>
      </c>
      <c r="F23" s="563" t="s">
        <v>1609</v>
      </c>
      <c r="G23" s="525" t="s">
        <v>1043</v>
      </c>
      <c r="H23" s="525" t="s">
        <v>1044</v>
      </c>
      <c r="I23" s="542">
        <v>0.39</v>
      </c>
      <c r="J23" s="542">
        <v>2000</v>
      </c>
      <c r="K23" s="543">
        <v>774.4</v>
      </c>
    </row>
    <row r="24" spans="1:11" ht="14.4" customHeight="1" x14ac:dyDescent="0.3">
      <c r="A24" s="521" t="s">
        <v>523</v>
      </c>
      <c r="B24" s="522" t="s">
        <v>634</v>
      </c>
      <c r="C24" s="525" t="s">
        <v>529</v>
      </c>
      <c r="D24" s="563" t="s">
        <v>1603</v>
      </c>
      <c r="E24" s="525" t="s">
        <v>1608</v>
      </c>
      <c r="F24" s="563" t="s">
        <v>1609</v>
      </c>
      <c r="G24" s="525" t="s">
        <v>1045</v>
      </c>
      <c r="H24" s="525" t="s">
        <v>1046</v>
      </c>
      <c r="I24" s="542">
        <v>0.31125000000000003</v>
      </c>
      <c r="J24" s="542">
        <v>12000</v>
      </c>
      <c r="K24" s="543">
        <v>3775.6</v>
      </c>
    </row>
    <row r="25" spans="1:11" ht="14.4" customHeight="1" x14ac:dyDescent="0.3">
      <c r="A25" s="521" t="s">
        <v>523</v>
      </c>
      <c r="B25" s="522" t="s">
        <v>634</v>
      </c>
      <c r="C25" s="525" t="s">
        <v>529</v>
      </c>
      <c r="D25" s="563" t="s">
        <v>1603</v>
      </c>
      <c r="E25" s="525" t="s">
        <v>1608</v>
      </c>
      <c r="F25" s="563" t="s">
        <v>1609</v>
      </c>
      <c r="G25" s="525" t="s">
        <v>1047</v>
      </c>
      <c r="H25" s="525" t="s">
        <v>1048</v>
      </c>
      <c r="I25" s="542">
        <v>8.2100000000000009</v>
      </c>
      <c r="J25" s="542">
        <v>900</v>
      </c>
      <c r="K25" s="543">
        <v>7996.89</v>
      </c>
    </row>
    <row r="26" spans="1:11" ht="14.4" customHeight="1" x14ac:dyDescent="0.3">
      <c r="A26" s="521" t="s">
        <v>523</v>
      </c>
      <c r="B26" s="522" t="s">
        <v>634</v>
      </c>
      <c r="C26" s="525" t="s">
        <v>529</v>
      </c>
      <c r="D26" s="563" t="s">
        <v>1603</v>
      </c>
      <c r="E26" s="525" t="s">
        <v>1608</v>
      </c>
      <c r="F26" s="563" t="s">
        <v>1609</v>
      </c>
      <c r="G26" s="525" t="s">
        <v>1049</v>
      </c>
      <c r="H26" s="525" t="s">
        <v>1050</v>
      </c>
      <c r="I26" s="542">
        <v>0.28000000000000003</v>
      </c>
      <c r="J26" s="542">
        <v>1000</v>
      </c>
      <c r="K26" s="543">
        <v>276.60000000000002</v>
      </c>
    </row>
    <row r="27" spans="1:11" ht="14.4" customHeight="1" x14ac:dyDescent="0.3">
      <c r="A27" s="521" t="s">
        <v>523</v>
      </c>
      <c r="B27" s="522" t="s">
        <v>634</v>
      </c>
      <c r="C27" s="525" t="s">
        <v>529</v>
      </c>
      <c r="D27" s="563" t="s">
        <v>1603</v>
      </c>
      <c r="E27" s="525" t="s">
        <v>1608</v>
      </c>
      <c r="F27" s="563" t="s">
        <v>1609</v>
      </c>
      <c r="G27" s="525" t="s">
        <v>1051</v>
      </c>
      <c r="H27" s="525" t="s">
        <v>1052</v>
      </c>
      <c r="I27" s="542">
        <v>2.66</v>
      </c>
      <c r="J27" s="542">
        <v>770</v>
      </c>
      <c r="K27" s="543">
        <v>2049.7399999999998</v>
      </c>
    </row>
    <row r="28" spans="1:11" ht="14.4" customHeight="1" x14ac:dyDescent="0.3">
      <c r="A28" s="521" t="s">
        <v>523</v>
      </c>
      <c r="B28" s="522" t="s">
        <v>634</v>
      </c>
      <c r="C28" s="525" t="s">
        <v>529</v>
      </c>
      <c r="D28" s="563" t="s">
        <v>1603</v>
      </c>
      <c r="E28" s="525" t="s">
        <v>1610</v>
      </c>
      <c r="F28" s="563" t="s">
        <v>1611</v>
      </c>
      <c r="G28" s="525" t="s">
        <v>1053</v>
      </c>
      <c r="H28" s="525" t="s">
        <v>1054</v>
      </c>
      <c r="I28" s="542">
        <v>0.77249999999999996</v>
      </c>
      <c r="J28" s="542">
        <v>700</v>
      </c>
      <c r="K28" s="543">
        <v>540</v>
      </c>
    </row>
    <row r="29" spans="1:11" ht="14.4" customHeight="1" x14ac:dyDescent="0.3">
      <c r="A29" s="521" t="s">
        <v>523</v>
      </c>
      <c r="B29" s="522" t="s">
        <v>634</v>
      </c>
      <c r="C29" s="525" t="s">
        <v>529</v>
      </c>
      <c r="D29" s="563" t="s">
        <v>1603</v>
      </c>
      <c r="E29" s="525" t="s">
        <v>1610</v>
      </c>
      <c r="F29" s="563" t="s">
        <v>1611</v>
      </c>
      <c r="G29" s="525" t="s">
        <v>1055</v>
      </c>
      <c r="H29" s="525" t="s">
        <v>1056</v>
      </c>
      <c r="I29" s="542">
        <v>0.77250000000000008</v>
      </c>
      <c r="J29" s="542">
        <v>3400</v>
      </c>
      <c r="K29" s="543">
        <v>2628</v>
      </c>
    </row>
    <row r="30" spans="1:11" ht="14.4" customHeight="1" x14ac:dyDescent="0.3">
      <c r="A30" s="521" t="s">
        <v>523</v>
      </c>
      <c r="B30" s="522" t="s">
        <v>634</v>
      </c>
      <c r="C30" s="525" t="s">
        <v>529</v>
      </c>
      <c r="D30" s="563" t="s">
        <v>1603</v>
      </c>
      <c r="E30" s="525" t="s">
        <v>1610</v>
      </c>
      <c r="F30" s="563" t="s">
        <v>1611</v>
      </c>
      <c r="G30" s="525" t="s">
        <v>1057</v>
      </c>
      <c r="H30" s="525" t="s">
        <v>1058</v>
      </c>
      <c r="I30" s="542">
        <v>0.78</v>
      </c>
      <c r="J30" s="542">
        <v>500</v>
      </c>
      <c r="K30" s="543">
        <v>390</v>
      </c>
    </row>
    <row r="31" spans="1:11" ht="14.4" customHeight="1" x14ac:dyDescent="0.3">
      <c r="A31" s="521" t="s">
        <v>523</v>
      </c>
      <c r="B31" s="522" t="s">
        <v>634</v>
      </c>
      <c r="C31" s="525" t="s">
        <v>529</v>
      </c>
      <c r="D31" s="563" t="s">
        <v>1603</v>
      </c>
      <c r="E31" s="525" t="s">
        <v>1610</v>
      </c>
      <c r="F31" s="563" t="s">
        <v>1611</v>
      </c>
      <c r="G31" s="525" t="s">
        <v>1059</v>
      </c>
      <c r="H31" s="525" t="s">
        <v>1060</v>
      </c>
      <c r="I31" s="542">
        <v>0.71</v>
      </c>
      <c r="J31" s="542">
        <v>4000</v>
      </c>
      <c r="K31" s="543">
        <v>2840</v>
      </c>
    </row>
    <row r="32" spans="1:11" ht="14.4" customHeight="1" x14ac:dyDescent="0.3">
      <c r="A32" s="521" t="s">
        <v>523</v>
      </c>
      <c r="B32" s="522" t="s">
        <v>634</v>
      </c>
      <c r="C32" s="525" t="s">
        <v>529</v>
      </c>
      <c r="D32" s="563" t="s">
        <v>1603</v>
      </c>
      <c r="E32" s="525" t="s">
        <v>1610</v>
      </c>
      <c r="F32" s="563" t="s">
        <v>1611</v>
      </c>
      <c r="G32" s="525" t="s">
        <v>1059</v>
      </c>
      <c r="H32" s="525" t="s">
        <v>1061</v>
      </c>
      <c r="I32" s="542">
        <v>0.71</v>
      </c>
      <c r="J32" s="542">
        <v>5800</v>
      </c>
      <c r="K32" s="543">
        <v>4118</v>
      </c>
    </row>
    <row r="33" spans="1:11" ht="14.4" customHeight="1" x14ac:dyDescent="0.3">
      <c r="A33" s="521" t="s">
        <v>523</v>
      </c>
      <c r="B33" s="522" t="s">
        <v>634</v>
      </c>
      <c r="C33" s="525" t="s">
        <v>529</v>
      </c>
      <c r="D33" s="563" t="s">
        <v>1603</v>
      </c>
      <c r="E33" s="525" t="s">
        <v>1610</v>
      </c>
      <c r="F33" s="563" t="s">
        <v>1611</v>
      </c>
      <c r="G33" s="525" t="s">
        <v>1062</v>
      </c>
      <c r="H33" s="525" t="s">
        <v>1063</v>
      </c>
      <c r="I33" s="542">
        <v>0.71</v>
      </c>
      <c r="J33" s="542">
        <v>1400</v>
      </c>
      <c r="K33" s="543">
        <v>994</v>
      </c>
    </row>
    <row r="34" spans="1:11" ht="14.4" customHeight="1" x14ac:dyDescent="0.3">
      <c r="A34" s="521" t="s">
        <v>523</v>
      </c>
      <c r="B34" s="522" t="s">
        <v>634</v>
      </c>
      <c r="C34" s="525" t="s">
        <v>529</v>
      </c>
      <c r="D34" s="563" t="s">
        <v>1603</v>
      </c>
      <c r="E34" s="525" t="s">
        <v>1610</v>
      </c>
      <c r="F34" s="563" t="s">
        <v>1611</v>
      </c>
      <c r="G34" s="525" t="s">
        <v>1062</v>
      </c>
      <c r="H34" s="525" t="s">
        <v>1064</v>
      </c>
      <c r="I34" s="542">
        <v>0.71</v>
      </c>
      <c r="J34" s="542">
        <v>3000</v>
      </c>
      <c r="K34" s="543">
        <v>2130</v>
      </c>
    </row>
    <row r="35" spans="1:11" ht="14.4" customHeight="1" x14ac:dyDescent="0.3">
      <c r="A35" s="521" t="s">
        <v>523</v>
      </c>
      <c r="B35" s="522" t="s">
        <v>634</v>
      </c>
      <c r="C35" s="525" t="s">
        <v>529</v>
      </c>
      <c r="D35" s="563" t="s">
        <v>1603</v>
      </c>
      <c r="E35" s="525" t="s">
        <v>1610</v>
      </c>
      <c r="F35" s="563" t="s">
        <v>1611</v>
      </c>
      <c r="G35" s="525" t="s">
        <v>1065</v>
      </c>
      <c r="H35" s="525" t="s">
        <v>1066</v>
      </c>
      <c r="I35" s="542">
        <v>0.71</v>
      </c>
      <c r="J35" s="542">
        <v>400</v>
      </c>
      <c r="K35" s="543">
        <v>284</v>
      </c>
    </row>
    <row r="36" spans="1:11" ht="14.4" customHeight="1" x14ac:dyDescent="0.3">
      <c r="A36" s="521" t="s">
        <v>523</v>
      </c>
      <c r="B36" s="522" t="s">
        <v>634</v>
      </c>
      <c r="C36" s="525" t="s">
        <v>529</v>
      </c>
      <c r="D36" s="563" t="s">
        <v>1603</v>
      </c>
      <c r="E36" s="525" t="s">
        <v>1610</v>
      </c>
      <c r="F36" s="563" t="s">
        <v>1611</v>
      </c>
      <c r="G36" s="525" t="s">
        <v>1065</v>
      </c>
      <c r="H36" s="525" t="s">
        <v>1067</v>
      </c>
      <c r="I36" s="542">
        <v>0.71</v>
      </c>
      <c r="J36" s="542">
        <v>1200</v>
      </c>
      <c r="K36" s="543">
        <v>852</v>
      </c>
    </row>
    <row r="37" spans="1:11" ht="14.4" customHeight="1" x14ac:dyDescent="0.3">
      <c r="A37" s="521" t="s">
        <v>523</v>
      </c>
      <c r="B37" s="522" t="s">
        <v>634</v>
      </c>
      <c r="C37" s="525" t="s">
        <v>529</v>
      </c>
      <c r="D37" s="563" t="s">
        <v>1603</v>
      </c>
      <c r="E37" s="525" t="s">
        <v>1612</v>
      </c>
      <c r="F37" s="563" t="s">
        <v>1613</v>
      </c>
      <c r="G37" s="525" t="s">
        <v>1068</v>
      </c>
      <c r="H37" s="525" t="s">
        <v>1069</v>
      </c>
      <c r="I37" s="542">
        <v>2045.1682384588601</v>
      </c>
      <c r="J37" s="542">
        <v>1</v>
      </c>
      <c r="K37" s="543">
        <v>2045.1682384588601</v>
      </c>
    </row>
    <row r="38" spans="1:11" ht="14.4" customHeight="1" x14ac:dyDescent="0.3">
      <c r="A38" s="521" t="s">
        <v>523</v>
      </c>
      <c r="B38" s="522" t="s">
        <v>634</v>
      </c>
      <c r="C38" s="525" t="s">
        <v>529</v>
      </c>
      <c r="D38" s="563" t="s">
        <v>1603</v>
      </c>
      <c r="E38" s="525" t="s">
        <v>1612</v>
      </c>
      <c r="F38" s="563" t="s">
        <v>1613</v>
      </c>
      <c r="G38" s="525" t="s">
        <v>1070</v>
      </c>
      <c r="H38" s="525" t="s">
        <v>1071</v>
      </c>
      <c r="I38" s="542">
        <v>1400.3774123011499</v>
      </c>
      <c r="J38" s="542">
        <v>1</v>
      </c>
      <c r="K38" s="543">
        <v>1400.3774123011499</v>
      </c>
    </row>
    <row r="39" spans="1:11" ht="14.4" customHeight="1" x14ac:dyDescent="0.3">
      <c r="A39" s="521" t="s">
        <v>523</v>
      </c>
      <c r="B39" s="522" t="s">
        <v>634</v>
      </c>
      <c r="C39" s="525" t="s">
        <v>529</v>
      </c>
      <c r="D39" s="563" t="s">
        <v>1603</v>
      </c>
      <c r="E39" s="525" t="s">
        <v>1612</v>
      </c>
      <c r="F39" s="563" t="s">
        <v>1613</v>
      </c>
      <c r="G39" s="525" t="s">
        <v>1072</v>
      </c>
      <c r="H39" s="525" t="s">
        <v>1073</v>
      </c>
      <c r="I39" s="542">
        <v>1582.35343598695</v>
      </c>
      <c r="J39" s="542">
        <v>1</v>
      </c>
      <c r="K39" s="543">
        <v>1582.35343598695</v>
      </c>
    </row>
    <row r="40" spans="1:11" ht="14.4" customHeight="1" x14ac:dyDescent="0.3">
      <c r="A40" s="521" t="s">
        <v>523</v>
      </c>
      <c r="B40" s="522" t="s">
        <v>634</v>
      </c>
      <c r="C40" s="525" t="s">
        <v>529</v>
      </c>
      <c r="D40" s="563" t="s">
        <v>1603</v>
      </c>
      <c r="E40" s="525" t="s">
        <v>1612</v>
      </c>
      <c r="F40" s="563" t="s">
        <v>1613</v>
      </c>
      <c r="G40" s="525" t="s">
        <v>1074</v>
      </c>
      <c r="H40" s="525" t="s">
        <v>1075</v>
      </c>
      <c r="I40" s="542">
        <v>2427.9135116912598</v>
      </c>
      <c r="J40" s="542">
        <v>1</v>
      </c>
      <c r="K40" s="543">
        <v>2427.9135116912598</v>
      </c>
    </row>
    <row r="41" spans="1:11" ht="14.4" customHeight="1" x14ac:dyDescent="0.3">
      <c r="A41" s="521" t="s">
        <v>523</v>
      </c>
      <c r="B41" s="522" t="s">
        <v>634</v>
      </c>
      <c r="C41" s="525" t="s">
        <v>529</v>
      </c>
      <c r="D41" s="563" t="s">
        <v>1603</v>
      </c>
      <c r="E41" s="525" t="s">
        <v>1612</v>
      </c>
      <c r="F41" s="563" t="s">
        <v>1613</v>
      </c>
      <c r="G41" s="525" t="s">
        <v>1076</v>
      </c>
      <c r="H41" s="525" t="s">
        <v>1077</v>
      </c>
      <c r="I41" s="542">
        <v>3088.1512953889001</v>
      </c>
      <c r="J41" s="542">
        <v>1</v>
      </c>
      <c r="K41" s="543">
        <v>3088.1512953889001</v>
      </c>
    </row>
    <row r="42" spans="1:11" ht="14.4" customHeight="1" x14ac:dyDescent="0.3">
      <c r="A42" s="521" t="s">
        <v>523</v>
      </c>
      <c r="B42" s="522" t="s">
        <v>634</v>
      </c>
      <c r="C42" s="525" t="s">
        <v>529</v>
      </c>
      <c r="D42" s="563" t="s">
        <v>1603</v>
      </c>
      <c r="E42" s="525" t="s">
        <v>1612</v>
      </c>
      <c r="F42" s="563" t="s">
        <v>1613</v>
      </c>
      <c r="G42" s="525" t="s">
        <v>1078</v>
      </c>
      <c r="H42" s="525" t="s">
        <v>1079</v>
      </c>
      <c r="I42" s="542">
        <v>414</v>
      </c>
      <c r="J42" s="542">
        <v>2</v>
      </c>
      <c r="K42" s="543">
        <v>828</v>
      </c>
    </row>
    <row r="43" spans="1:11" ht="14.4" customHeight="1" x14ac:dyDescent="0.3">
      <c r="A43" s="521" t="s">
        <v>523</v>
      </c>
      <c r="B43" s="522" t="s">
        <v>634</v>
      </c>
      <c r="C43" s="525" t="s">
        <v>529</v>
      </c>
      <c r="D43" s="563" t="s">
        <v>1603</v>
      </c>
      <c r="E43" s="525" t="s">
        <v>1612</v>
      </c>
      <c r="F43" s="563" t="s">
        <v>1613</v>
      </c>
      <c r="G43" s="525" t="s">
        <v>1080</v>
      </c>
      <c r="H43" s="525" t="s">
        <v>1081</v>
      </c>
      <c r="I43" s="542">
        <v>1306.0543446317499</v>
      </c>
      <c r="J43" s="542">
        <v>1</v>
      </c>
      <c r="K43" s="543">
        <v>1306.0543446317499</v>
      </c>
    </row>
    <row r="44" spans="1:11" ht="14.4" customHeight="1" x14ac:dyDescent="0.3">
      <c r="A44" s="521" t="s">
        <v>523</v>
      </c>
      <c r="B44" s="522" t="s">
        <v>634</v>
      </c>
      <c r="C44" s="525" t="s">
        <v>529</v>
      </c>
      <c r="D44" s="563" t="s">
        <v>1603</v>
      </c>
      <c r="E44" s="525" t="s">
        <v>1612</v>
      </c>
      <c r="F44" s="563" t="s">
        <v>1613</v>
      </c>
      <c r="G44" s="525" t="s">
        <v>1082</v>
      </c>
      <c r="H44" s="525" t="s">
        <v>1083</v>
      </c>
      <c r="I44" s="542">
        <v>2363.13</v>
      </c>
      <c r="J44" s="542">
        <v>1</v>
      </c>
      <c r="K44" s="543">
        <v>2363.13</v>
      </c>
    </row>
    <row r="45" spans="1:11" ht="14.4" customHeight="1" x14ac:dyDescent="0.3">
      <c r="A45" s="521" t="s">
        <v>523</v>
      </c>
      <c r="B45" s="522" t="s">
        <v>634</v>
      </c>
      <c r="C45" s="525" t="s">
        <v>529</v>
      </c>
      <c r="D45" s="563" t="s">
        <v>1603</v>
      </c>
      <c r="E45" s="525" t="s">
        <v>1612</v>
      </c>
      <c r="F45" s="563" t="s">
        <v>1613</v>
      </c>
      <c r="G45" s="525" t="s">
        <v>1084</v>
      </c>
      <c r="H45" s="525" t="s">
        <v>1085</v>
      </c>
      <c r="I45" s="542">
        <v>3010.9426910645502</v>
      </c>
      <c r="J45" s="542">
        <v>1</v>
      </c>
      <c r="K45" s="543">
        <v>3010.9426910645502</v>
      </c>
    </row>
    <row r="46" spans="1:11" ht="14.4" customHeight="1" x14ac:dyDescent="0.3">
      <c r="A46" s="521" t="s">
        <v>523</v>
      </c>
      <c r="B46" s="522" t="s">
        <v>634</v>
      </c>
      <c r="C46" s="525" t="s">
        <v>529</v>
      </c>
      <c r="D46" s="563" t="s">
        <v>1603</v>
      </c>
      <c r="E46" s="525" t="s">
        <v>1612</v>
      </c>
      <c r="F46" s="563" t="s">
        <v>1613</v>
      </c>
      <c r="G46" s="525" t="s">
        <v>1086</v>
      </c>
      <c r="H46" s="525" t="s">
        <v>1087</v>
      </c>
      <c r="I46" s="542">
        <v>2627.4736176035099</v>
      </c>
      <c r="J46" s="542">
        <v>1</v>
      </c>
      <c r="K46" s="543">
        <v>2627.4736176035099</v>
      </c>
    </row>
    <row r="47" spans="1:11" ht="14.4" customHeight="1" x14ac:dyDescent="0.3">
      <c r="A47" s="521" t="s">
        <v>523</v>
      </c>
      <c r="B47" s="522" t="s">
        <v>634</v>
      </c>
      <c r="C47" s="525" t="s">
        <v>529</v>
      </c>
      <c r="D47" s="563" t="s">
        <v>1603</v>
      </c>
      <c r="E47" s="525" t="s">
        <v>1612</v>
      </c>
      <c r="F47" s="563" t="s">
        <v>1613</v>
      </c>
      <c r="G47" s="525" t="s">
        <v>1088</v>
      </c>
      <c r="H47" s="525" t="s">
        <v>1089</v>
      </c>
      <c r="I47" s="542">
        <v>3322.87967988952</v>
      </c>
      <c r="J47" s="542">
        <v>1</v>
      </c>
      <c r="K47" s="543">
        <v>3322.87967988952</v>
      </c>
    </row>
    <row r="48" spans="1:11" ht="14.4" customHeight="1" x14ac:dyDescent="0.3">
      <c r="A48" s="521" t="s">
        <v>523</v>
      </c>
      <c r="B48" s="522" t="s">
        <v>634</v>
      </c>
      <c r="C48" s="525" t="s">
        <v>529</v>
      </c>
      <c r="D48" s="563" t="s">
        <v>1603</v>
      </c>
      <c r="E48" s="525" t="s">
        <v>1612</v>
      </c>
      <c r="F48" s="563" t="s">
        <v>1613</v>
      </c>
      <c r="G48" s="525" t="s">
        <v>1090</v>
      </c>
      <c r="H48" s="525" t="s">
        <v>1091</v>
      </c>
      <c r="I48" s="542">
        <v>1888.93288649178</v>
      </c>
      <c r="J48" s="542">
        <v>1</v>
      </c>
      <c r="K48" s="543">
        <v>1888.93288649178</v>
      </c>
    </row>
    <row r="49" spans="1:11" ht="14.4" customHeight="1" x14ac:dyDescent="0.3">
      <c r="A49" s="521" t="s">
        <v>523</v>
      </c>
      <c r="B49" s="522" t="s">
        <v>634</v>
      </c>
      <c r="C49" s="525" t="s">
        <v>529</v>
      </c>
      <c r="D49" s="563" t="s">
        <v>1603</v>
      </c>
      <c r="E49" s="525" t="s">
        <v>1612</v>
      </c>
      <c r="F49" s="563" t="s">
        <v>1613</v>
      </c>
      <c r="G49" s="525" t="s">
        <v>1092</v>
      </c>
      <c r="H49" s="525" t="s">
        <v>1093</v>
      </c>
      <c r="I49" s="542">
        <v>1888.93288649178</v>
      </c>
      <c r="J49" s="542">
        <v>1</v>
      </c>
      <c r="K49" s="543">
        <v>1888.93288649178</v>
      </c>
    </row>
    <row r="50" spans="1:11" ht="14.4" customHeight="1" x14ac:dyDescent="0.3">
      <c r="A50" s="521" t="s">
        <v>523</v>
      </c>
      <c r="B50" s="522" t="s">
        <v>634</v>
      </c>
      <c r="C50" s="525" t="s">
        <v>529</v>
      </c>
      <c r="D50" s="563" t="s">
        <v>1603</v>
      </c>
      <c r="E50" s="525" t="s">
        <v>1612</v>
      </c>
      <c r="F50" s="563" t="s">
        <v>1613</v>
      </c>
      <c r="G50" s="525" t="s">
        <v>1094</v>
      </c>
      <c r="H50" s="525" t="s">
        <v>1095</v>
      </c>
      <c r="I50" s="542">
        <v>15754.2</v>
      </c>
      <c r="J50" s="542">
        <v>1</v>
      </c>
      <c r="K50" s="543">
        <v>15754.2</v>
      </c>
    </row>
    <row r="51" spans="1:11" ht="14.4" customHeight="1" x14ac:dyDescent="0.3">
      <c r="A51" s="521" t="s">
        <v>523</v>
      </c>
      <c r="B51" s="522" t="s">
        <v>634</v>
      </c>
      <c r="C51" s="525" t="s">
        <v>529</v>
      </c>
      <c r="D51" s="563" t="s">
        <v>1603</v>
      </c>
      <c r="E51" s="525" t="s">
        <v>1612</v>
      </c>
      <c r="F51" s="563" t="s">
        <v>1613</v>
      </c>
      <c r="G51" s="525" t="s">
        <v>1096</v>
      </c>
      <c r="H51" s="525" t="s">
        <v>1097</v>
      </c>
      <c r="I51" s="542">
        <v>2405.48</v>
      </c>
      <c r="J51" s="542">
        <v>8</v>
      </c>
      <c r="K51" s="543">
        <v>19105.900000000001</v>
      </c>
    </row>
    <row r="52" spans="1:11" ht="14.4" customHeight="1" x14ac:dyDescent="0.3">
      <c r="A52" s="521" t="s">
        <v>523</v>
      </c>
      <c r="B52" s="522" t="s">
        <v>634</v>
      </c>
      <c r="C52" s="525" t="s">
        <v>529</v>
      </c>
      <c r="D52" s="563" t="s">
        <v>1603</v>
      </c>
      <c r="E52" s="525" t="s">
        <v>1612</v>
      </c>
      <c r="F52" s="563" t="s">
        <v>1613</v>
      </c>
      <c r="G52" s="525" t="s">
        <v>1098</v>
      </c>
      <c r="H52" s="525" t="s">
        <v>1099</v>
      </c>
      <c r="I52" s="542">
        <v>282.899</v>
      </c>
      <c r="J52" s="542">
        <v>50</v>
      </c>
      <c r="K52" s="543">
        <v>14145.01</v>
      </c>
    </row>
    <row r="53" spans="1:11" ht="14.4" customHeight="1" x14ac:dyDescent="0.3">
      <c r="A53" s="521" t="s">
        <v>523</v>
      </c>
      <c r="B53" s="522" t="s">
        <v>634</v>
      </c>
      <c r="C53" s="525" t="s">
        <v>529</v>
      </c>
      <c r="D53" s="563" t="s">
        <v>1603</v>
      </c>
      <c r="E53" s="525" t="s">
        <v>1612</v>
      </c>
      <c r="F53" s="563" t="s">
        <v>1613</v>
      </c>
      <c r="G53" s="525" t="s">
        <v>1100</v>
      </c>
      <c r="H53" s="525" t="s">
        <v>1101</v>
      </c>
      <c r="I53" s="542">
        <v>282.899</v>
      </c>
      <c r="J53" s="542">
        <v>10</v>
      </c>
      <c r="K53" s="543">
        <v>2828.99</v>
      </c>
    </row>
    <row r="54" spans="1:11" ht="14.4" customHeight="1" x14ac:dyDescent="0.3">
      <c r="A54" s="521" t="s">
        <v>523</v>
      </c>
      <c r="B54" s="522" t="s">
        <v>634</v>
      </c>
      <c r="C54" s="525" t="s">
        <v>529</v>
      </c>
      <c r="D54" s="563" t="s">
        <v>1603</v>
      </c>
      <c r="E54" s="525" t="s">
        <v>1612</v>
      </c>
      <c r="F54" s="563" t="s">
        <v>1613</v>
      </c>
      <c r="G54" s="525" t="s">
        <v>1102</v>
      </c>
      <c r="H54" s="525" t="s">
        <v>1103</v>
      </c>
      <c r="I54" s="542">
        <v>3364.2533333333326</v>
      </c>
      <c r="J54" s="542">
        <v>4</v>
      </c>
      <c r="K54" s="543">
        <v>13704.64</v>
      </c>
    </row>
    <row r="55" spans="1:11" ht="14.4" customHeight="1" x14ac:dyDescent="0.3">
      <c r="A55" s="521" t="s">
        <v>523</v>
      </c>
      <c r="B55" s="522" t="s">
        <v>634</v>
      </c>
      <c r="C55" s="525" t="s">
        <v>529</v>
      </c>
      <c r="D55" s="563" t="s">
        <v>1603</v>
      </c>
      <c r="E55" s="525" t="s">
        <v>1612</v>
      </c>
      <c r="F55" s="563" t="s">
        <v>1613</v>
      </c>
      <c r="G55" s="525" t="s">
        <v>1104</v>
      </c>
      <c r="H55" s="525" t="s">
        <v>1105</v>
      </c>
      <c r="I55" s="542">
        <v>108.9</v>
      </c>
      <c r="J55" s="542">
        <v>10</v>
      </c>
      <c r="K55" s="543">
        <v>1089</v>
      </c>
    </row>
    <row r="56" spans="1:11" ht="14.4" customHeight="1" x14ac:dyDescent="0.3">
      <c r="A56" s="521" t="s">
        <v>523</v>
      </c>
      <c r="B56" s="522" t="s">
        <v>634</v>
      </c>
      <c r="C56" s="525" t="s">
        <v>529</v>
      </c>
      <c r="D56" s="563" t="s">
        <v>1603</v>
      </c>
      <c r="E56" s="525" t="s">
        <v>1612</v>
      </c>
      <c r="F56" s="563" t="s">
        <v>1613</v>
      </c>
      <c r="G56" s="525" t="s">
        <v>1106</v>
      </c>
      <c r="H56" s="525" t="s">
        <v>1107</v>
      </c>
      <c r="I56" s="542">
        <v>282.899</v>
      </c>
      <c r="J56" s="542">
        <v>10</v>
      </c>
      <c r="K56" s="543">
        <v>2828.99</v>
      </c>
    </row>
    <row r="57" spans="1:11" ht="14.4" customHeight="1" x14ac:dyDescent="0.3">
      <c r="A57" s="521" t="s">
        <v>523</v>
      </c>
      <c r="B57" s="522" t="s">
        <v>634</v>
      </c>
      <c r="C57" s="525" t="s">
        <v>529</v>
      </c>
      <c r="D57" s="563" t="s">
        <v>1603</v>
      </c>
      <c r="E57" s="525" t="s">
        <v>1612</v>
      </c>
      <c r="F57" s="563" t="s">
        <v>1613</v>
      </c>
      <c r="G57" s="525" t="s">
        <v>1108</v>
      </c>
      <c r="H57" s="525" t="s">
        <v>1109</v>
      </c>
      <c r="I57" s="542">
        <v>1400.3899999999999</v>
      </c>
      <c r="J57" s="542">
        <v>10</v>
      </c>
      <c r="K57" s="543">
        <v>14003.899999999998</v>
      </c>
    </row>
    <row r="58" spans="1:11" ht="14.4" customHeight="1" x14ac:dyDescent="0.3">
      <c r="A58" s="521" t="s">
        <v>523</v>
      </c>
      <c r="B58" s="522" t="s">
        <v>634</v>
      </c>
      <c r="C58" s="525" t="s">
        <v>529</v>
      </c>
      <c r="D58" s="563" t="s">
        <v>1603</v>
      </c>
      <c r="E58" s="525" t="s">
        <v>1612</v>
      </c>
      <c r="F58" s="563" t="s">
        <v>1613</v>
      </c>
      <c r="G58" s="525" t="s">
        <v>1110</v>
      </c>
      <c r="H58" s="525" t="s">
        <v>1111</v>
      </c>
      <c r="I58" s="542">
        <v>2427.91</v>
      </c>
      <c r="J58" s="542">
        <v>10</v>
      </c>
      <c r="K58" s="543">
        <v>24279.1</v>
      </c>
    </row>
    <row r="59" spans="1:11" ht="14.4" customHeight="1" x14ac:dyDescent="0.3">
      <c r="A59" s="521" t="s">
        <v>523</v>
      </c>
      <c r="B59" s="522" t="s">
        <v>634</v>
      </c>
      <c r="C59" s="525" t="s">
        <v>529</v>
      </c>
      <c r="D59" s="563" t="s">
        <v>1603</v>
      </c>
      <c r="E59" s="525" t="s">
        <v>1612</v>
      </c>
      <c r="F59" s="563" t="s">
        <v>1613</v>
      </c>
      <c r="G59" s="525" t="s">
        <v>1112</v>
      </c>
      <c r="H59" s="525" t="s">
        <v>1113</v>
      </c>
      <c r="I59" s="542">
        <v>4550.2150000000001</v>
      </c>
      <c r="J59" s="542">
        <v>5</v>
      </c>
      <c r="K59" s="543">
        <v>22778.21</v>
      </c>
    </row>
    <row r="60" spans="1:11" ht="14.4" customHeight="1" x14ac:dyDescent="0.3">
      <c r="A60" s="521" t="s">
        <v>523</v>
      </c>
      <c r="B60" s="522" t="s">
        <v>634</v>
      </c>
      <c r="C60" s="525" t="s">
        <v>529</v>
      </c>
      <c r="D60" s="563" t="s">
        <v>1603</v>
      </c>
      <c r="E60" s="525" t="s">
        <v>1612</v>
      </c>
      <c r="F60" s="563" t="s">
        <v>1613</v>
      </c>
      <c r="G60" s="525" t="s">
        <v>1114</v>
      </c>
      <c r="H60" s="525" t="s">
        <v>1115</v>
      </c>
      <c r="I60" s="542">
        <v>2178.7080000000001</v>
      </c>
      <c r="J60" s="542">
        <v>25</v>
      </c>
      <c r="K60" s="543">
        <v>54638.91</v>
      </c>
    </row>
    <row r="61" spans="1:11" ht="14.4" customHeight="1" x14ac:dyDescent="0.3">
      <c r="A61" s="521" t="s">
        <v>523</v>
      </c>
      <c r="B61" s="522" t="s">
        <v>634</v>
      </c>
      <c r="C61" s="525" t="s">
        <v>529</v>
      </c>
      <c r="D61" s="563" t="s">
        <v>1603</v>
      </c>
      <c r="E61" s="525" t="s">
        <v>1612</v>
      </c>
      <c r="F61" s="563" t="s">
        <v>1613</v>
      </c>
      <c r="G61" s="525" t="s">
        <v>1116</v>
      </c>
      <c r="H61" s="525" t="s">
        <v>1117</v>
      </c>
      <c r="I61" s="542">
        <v>282.899</v>
      </c>
      <c r="J61" s="542">
        <v>50</v>
      </c>
      <c r="K61" s="543">
        <v>14145.01</v>
      </c>
    </row>
    <row r="62" spans="1:11" ht="14.4" customHeight="1" x14ac:dyDescent="0.3">
      <c r="A62" s="521" t="s">
        <v>523</v>
      </c>
      <c r="B62" s="522" t="s">
        <v>634</v>
      </c>
      <c r="C62" s="525" t="s">
        <v>529</v>
      </c>
      <c r="D62" s="563" t="s">
        <v>1603</v>
      </c>
      <c r="E62" s="525" t="s">
        <v>1612</v>
      </c>
      <c r="F62" s="563" t="s">
        <v>1613</v>
      </c>
      <c r="G62" s="525" t="s">
        <v>1118</v>
      </c>
      <c r="H62" s="525" t="s">
        <v>1119</v>
      </c>
      <c r="I62" s="542">
        <v>3088.1500000000005</v>
      </c>
      <c r="J62" s="542">
        <v>10</v>
      </c>
      <c r="K62" s="543">
        <v>30881.500000000007</v>
      </c>
    </row>
    <row r="63" spans="1:11" ht="14.4" customHeight="1" x14ac:dyDescent="0.3">
      <c r="A63" s="521" t="s">
        <v>523</v>
      </c>
      <c r="B63" s="522" t="s">
        <v>634</v>
      </c>
      <c r="C63" s="525" t="s">
        <v>529</v>
      </c>
      <c r="D63" s="563" t="s">
        <v>1603</v>
      </c>
      <c r="E63" s="525" t="s">
        <v>1612</v>
      </c>
      <c r="F63" s="563" t="s">
        <v>1613</v>
      </c>
      <c r="G63" s="525" t="s">
        <v>1120</v>
      </c>
      <c r="H63" s="525" t="s">
        <v>1121</v>
      </c>
      <c r="I63" s="542">
        <v>1138.5</v>
      </c>
      <c r="J63" s="542">
        <v>40</v>
      </c>
      <c r="K63" s="543">
        <v>45540</v>
      </c>
    </row>
    <row r="64" spans="1:11" ht="14.4" customHeight="1" x14ac:dyDescent="0.3">
      <c r="A64" s="521" t="s">
        <v>523</v>
      </c>
      <c r="B64" s="522" t="s">
        <v>634</v>
      </c>
      <c r="C64" s="525" t="s">
        <v>529</v>
      </c>
      <c r="D64" s="563" t="s">
        <v>1603</v>
      </c>
      <c r="E64" s="525" t="s">
        <v>1612</v>
      </c>
      <c r="F64" s="563" t="s">
        <v>1613</v>
      </c>
      <c r="G64" s="525" t="s">
        <v>1122</v>
      </c>
      <c r="H64" s="525" t="s">
        <v>1123</v>
      </c>
      <c r="I64" s="542">
        <v>1259.7133333333334</v>
      </c>
      <c r="J64" s="542">
        <v>17</v>
      </c>
      <c r="K64" s="543">
        <v>21987.51</v>
      </c>
    </row>
    <row r="65" spans="1:11" ht="14.4" customHeight="1" x14ac:dyDescent="0.3">
      <c r="A65" s="521" t="s">
        <v>523</v>
      </c>
      <c r="B65" s="522" t="s">
        <v>634</v>
      </c>
      <c r="C65" s="525" t="s">
        <v>529</v>
      </c>
      <c r="D65" s="563" t="s">
        <v>1603</v>
      </c>
      <c r="E65" s="525" t="s">
        <v>1612</v>
      </c>
      <c r="F65" s="563" t="s">
        <v>1613</v>
      </c>
      <c r="G65" s="525" t="s">
        <v>1124</v>
      </c>
      <c r="H65" s="525" t="s">
        <v>1125</v>
      </c>
      <c r="I65" s="542">
        <v>1432.596</v>
      </c>
      <c r="J65" s="542">
        <v>40</v>
      </c>
      <c r="K65" s="543">
        <v>57303.83</v>
      </c>
    </row>
    <row r="66" spans="1:11" ht="14.4" customHeight="1" x14ac:dyDescent="0.3">
      <c r="A66" s="521" t="s">
        <v>523</v>
      </c>
      <c r="B66" s="522" t="s">
        <v>634</v>
      </c>
      <c r="C66" s="525" t="s">
        <v>529</v>
      </c>
      <c r="D66" s="563" t="s">
        <v>1603</v>
      </c>
      <c r="E66" s="525" t="s">
        <v>1612</v>
      </c>
      <c r="F66" s="563" t="s">
        <v>1613</v>
      </c>
      <c r="G66" s="525" t="s">
        <v>1126</v>
      </c>
      <c r="H66" s="525" t="s">
        <v>1127</v>
      </c>
      <c r="I66" s="542">
        <v>1582.3500000000001</v>
      </c>
      <c r="J66" s="542">
        <v>10</v>
      </c>
      <c r="K66" s="543">
        <v>15823.500000000002</v>
      </c>
    </row>
    <row r="67" spans="1:11" ht="14.4" customHeight="1" x14ac:dyDescent="0.3">
      <c r="A67" s="521" t="s">
        <v>523</v>
      </c>
      <c r="B67" s="522" t="s">
        <v>634</v>
      </c>
      <c r="C67" s="525" t="s">
        <v>529</v>
      </c>
      <c r="D67" s="563" t="s">
        <v>1603</v>
      </c>
      <c r="E67" s="525" t="s">
        <v>1612</v>
      </c>
      <c r="F67" s="563" t="s">
        <v>1613</v>
      </c>
      <c r="G67" s="525" t="s">
        <v>1128</v>
      </c>
      <c r="H67" s="525" t="s">
        <v>1129</v>
      </c>
      <c r="I67" s="542">
        <v>378.20600000000002</v>
      </c>
      <c r="J67" s="542">
        <v>20</v>
      </c>
      <c r="K67" s="543">
        <v>7564.1100000000006</v>
      </c>
    </row>
    <row r="68" spans="1:11" ht="14.4" customHeight="1" x14ac:dyDescent="0.3">
      <c r="A68" s="521" t="s">
        <v>523</v>
      </c>
      <c r="B68" s="522" t="s">
        <v>634</v>
      </c>
      <c r="C68" s="525" t="s">
        <v>529</v>
      </c>
      <c r="D68" s="563" t="s">
        <v>1603</v>
      </c>
      <c r="E68" s="525" t="s">
        <v>1612</v>
      </c>
      <c r="F68" s="563" t="s">
        <v>1613</v>
      </c>
      <c r="G68" s="525" t="s">
        <v>1130</v>
      </c>
      <c r="H68" s="525" t="s">
        <v>1131</v>
      </c>
      <c r="I68" s="542">
        <v>84.7</v>
      </c>
      <c r="J68" s="542">
        <v>10</v>
      </c>
      <c r="K68" s="543">
        <v>847</v>
      </c>
    </row>
    <row r="69" spans="1:11" ht="14.4" customHeight="1" x14ac:dyDescent="0.3">
      <c r="A69" s="521" t="s">
        <v>523</v>
      </c>
      <c r="B69" s="522" t="s">
        <v>634</v>
      </c>
      <c r="C69" s="525" t="s">
        <v>529</v>
      </c>
      <c r="D69" s="563" t="s">
        <v>1603</v>
      </c>
      <c r="E69" s="525" t="s">
        <v>1612</v>
      </c>
      <c r="F69" s="563" t="s">
        <v>1613</v>
      </c>
      <c r="G69" s="525" t="s">
        <v>1132</v>
      </c>
      <c r="H69" s="525" t="s">
        <v>1133</v>
      </c>
      <c r="I69" s="542">
        <v>2039</v>
      </c>
      <c r="J69" s="542">
        <v>1</v>
      </c>
      <c r="K69" s="543">
        <v>2039</v>
      </c>
    </row>
    <row r="70" spans="1:11" ht="14.4" customHeight="1" x14ac:dyDescent="0.3">
      <c r="A70" s="521" t="s">
        <v>523</v>
      </c>
      <c r="B70" s="522" t="s">
        <v>634</v>
      </c>
      <c r="C70" s="525" t="s">
        <v>529</v>
      </c>
      <c r="D70" s="563" t="s">
        <v>1603</v>
      </c>
      <c r="E70" s="525" t="s">
        <v>1612</v>
      </c>
      <c r="F70" s="563" t="s">
        <v>1613</v>
      </c>
      <c r="G70" s="525" t="s">
        <v>1134</v>
      </c>
      <c r="H70" s="525" t="s">
        <v>1135</v>
      </c>
      <c r="I70" s="542">
        <v>1504</v>
      </c>
      <c r="J70" s="542">
        <v>4</v>
      </c>
      <c r="K70" s="543">
        <v>6016</v>
      </c>
    </row>
    <row r="71" spans="1:11" ht="14.4" customHeight="1" x14ac:dyDescent="0.3">
      <c r="A71" s="521" t="s">
        <v>523</v>
      </c>
      <c r="B71" s="522" t="s">
        <v>634</v>
      </c>
      <c r="C71" s="525" t="s">
        <v>529</v>
      </c>
      <c r="D71" s="563" t="s">
        <v>1603</v>
      </c>
      <c r="E71" s="525" t="s">
        <v>1612</v>
      </c>
      <c r="F71" s="563" t="s">
        <v>1613</v>
      </c>
      <c r="G71" s="525" t="s">
        <v>1136</v>
      </c>
      <c r="H71" s="525" t="s">
        <v>1137</v>
      </c>
      <c r="I71" s="542">
        <v>3242.355</v>
      </c>
      <c r="J71" s="542">
        <v>2</v>
      </c>
      <c r="K71" s="543">
        <v>6484.71</v>
      </c>
    </row>
    <row r="72" spans="1:11" ht="14.4" customHeight="1" x14ac:dyDescent="0.3">
      <c r="A72" s="521" t="s">
        <v>523</v>
      </c>
      <c r="B72" s="522" t="s">
        <v>634</v>
      </c>
      <c r="C72" s="525" t="s">
        <v>529</v>
      </c>
      <c r="D72" s="563" t="s">
        <v>1603</v>
      </c>
      <c r="E72" s="525" t="s">
        <v>1612</v>
      </c>
      <c r="F72" s="563" t="s">
        <v>1613</v>
      </c>
      <c r="G72" s="525" t="s">
        <v>1136</v>
      </c>
      <c r="H72" s="525" t="s">
        <v>1138</v>
      </c>
      <c r="I72" s="542">
        <v>3159.03</v>
      </c>
      <c r="J72" s="542">
        <v>1</v>
      </c>
      <c r="K72" s="543">
        <v>3159.03</v>
      </c>
    </row>
    <row r="73" spans="1:11" ht="14.4" customHeight="1" x14ac:dyDescent="0.3">
      <c r="A73" s="521" t="s">
        <v>523</v>
      </c>
      <c r="B73" s="522" t="s">
        <v>634</v>
      </c>
      <c r="C73" s="525" t="s">
        <v>529</v>
      </c>
      <c r="D73" s="563" t="s">
        <v>1603</v>
      </c>
      <c r="E73" s="525" t="s">
        <v>1612</v>
      </c>
      <c r="F73" s="563" t="s">
        <v>1613</v>
      </c>
      <c r="G73" s="525" t="s">
        <v>1139</v>
      </c>
      <c r="H73" s="525" t="s">
        <v>1140</v>
      </c>
      <c r="I73" s="542">
        <v>1869.83</v>
      </c>
      <c r="J73" s="542">
        <v>1</v>
      </c>
      <c r="K73" s="543">
        <v>1869.83</v>
      </c>
    </row>
    <row r="74" spans="1:11" ht="14.4" customHeight="1" x14ac:dyDescent="0.3">
      <c r="A74" s="521" t="s">
        <v>523</v>
      </c>
      <c r="B74" s="522" t="s">
        <v>634</v>
      </c>
      <c r="C74" s="525" t="s">
        <v>529</v>
      </c>
      <c r="D74" s="563" t="s">
        <v>1603</v>
      </c>
      <c r="E74" s="525" t="s">
        <v>1612</v>
      </c>
      <c r="F74" s="563" t="s">
        <v>1613</v>
      </c>
      <c r="G74" s="525" t="s">
        <v>1139</v>
      </c>
      <c r="H74" s="525" t="s">
        <v>1141</v>
      </c>
      <c r="I74" s="542">
        <v>1776.74</v>
      </c>
      <c r="J74" s="542">
        <v>1</v>
      </c>
      <c r="K74" s="543">
        <v>1776.74</v>
      </c>
    </row>
    <row r="75" spans="1:11" ht="14.4" customHeight="1" x14ac:dyDescent="0.3">
      <c r="A75" s="521" t="s">
        <v>523</v>
      </c>
      <c r="B75" s="522" t="s">
        <v>634</v>
      </c>
      <c r="C75" s="525" t="s">
        <v>529</v>
      </c>
      <c r="D75" s="563" t="s">
        <v>1603</v>
      </c>
      <c r="E75" s="525" t="s">
        <v>1612</v>
      </c>
      <c r="F75" s="563" t="s">
        <v>1613</v>
      </c>
      <c r="G75" s="525" t="s">
        <v>1142</v>
      </c>
      <c r="H75" s="525" t="s">
        <v>1143</v>
      </c>
      <c r="I75" s="542">
        <v>2346</v>
      </c>
      <c r="J75" s="542">
        <v>3</v>
      </c>
      <c r="K75" s="543">
        <v>7038</v>
      </c>
    </row>
    <row r="76" spans="1:11" ht="14.4" customHeight="1" x14ac:dyDescent="0.3">
      <c r="A76" s="521" t="s">
        <v>523</v>
      </c>
      <c r="B76" s="522" t="s">
        <v>634</v>
      </c>
      <c r="C76" s="525" t="s">
        <v>529</v>
      </c>
      <c r="D76" s="563" t="s">
        <v>1603</v>
      </c>
      <c r="E76" s="525" t="s">
        <v>1612</v>
      </c>
      <c r="F76" s="563" t="s">
        <v>1613</v>
      </c>
      <c r="G76" s="525" t="s">
        <v>1144</v>
      </c>
      <c r="H76" s="525" t="s">
        <v>1145</v>
      </c>
      <c r="I76" s="542">
        <v>4184.13</v>
      </c>
      <c r="J76" s="542">
        <v>2</v>
      </c>
      <c r="K76" s="543">
        <v>8368.26</v>
      </c>
    </row>
    <row r="77" spans="1:11" ht="14.4" customHeight="1" x14ac:dyDescent="0.3">
      <c r="A77" s="521" t="s">
        <v>523</v>
      </c>
      <c r="B77" s="522" t="s">
        <v>634</v>
      </c>
      <c r="C77" s="525" t="s">
        <v>529</v>
      </c>
      <c r="D77" s="563" t="s">
        <v>1603</v>
      </c>
      <c r="E77" s="525" t="s">
        <v>1612</v>
      </c>
      <c r="F77" s="563" t="s">
        <v>1613</v>
      </c>
      <c r="G77" s="525" t="s">
        <v>1146</v>
      </c>
      <c r="H77" s="525" t="s">
        <v>1147</v>
      </c>
      <c r="I77" s="542">
        <v>2535</v>
      </c>
      <c r="J77" s="542">
        <v>1</v>
      </c>
      <c r="K77" s="543">
        <v>2535</v>
      </c>
    </row>
    <row r="78" spans="1:11" ht="14.4" customHeight="1" x14ac:dyDescent="0.3">
      <c r="A78" s="521" t="s">
        <v>523</v>
      </c>
      <c r="B78" s="522" t="s">
        <v>634</v>
      </c>
      <c r="C78" s="525" t="s">
        <v>529</v>
      </c>
      <c r="D78" s="563" t="s">
        <v>1603</v>
      </c>
      <c r="E78" s="525" t="s">
        <v>1612</v>
      </c>
      <c r="F78" s="563" t="s">
        <v>1613</v>
      </c>
      <c r="G78" s="525" t="s">
        <v>1148</v>
      </c>
      <c r="H78" s="525" t="s">
        <v>1149</v>
      </c>
      <c r="I78" s="542">
        <v>414</v>
      </c>
      <c r="J78" s="542">
        <v>20</v>
      </c>
      <c r="K78" s="543">
        <v>8280</v>
      </c>
    </row>
    <row r="79" spans="1:11" ht="14.4" customHeight="1" x14ac:dyDescent="0.3">
      <c r="A79" s="521" t="s">
        <v>523</v>
      </c>
      <c r="B79" s="522" t="s">
        <v>634</v>
      </c>
      <c r="C79" s="525" t="s">
        <v>529</v>
      </c>
      <c r="D79" s="563" t="s">
        <v>1603</v>
      </c>
      <c r="E79" s="525" t="s">
        <v>1612</v>
      </c>
      <c r="F79" s="563" t="s">
        <v>1613</v>
      </c>
      <c r="G79" s="525" t="s">
        <v>1150</v>
      </c>
      <c r="H79" s="525" t="s">
        <v>1151</v>
      </c>
      <c r="I79" s="542">
        <v>2176.145</v>
      </c>
      <c r="J79" s="542">
        <v>6</v>
      </c>
      <c r="K79" s="543">
        <v>13162.08</v>
      </c>
    </row>
    <row r="80" spans="1:11" ht="14.4" customHeight="1" x14ac:dyDescent="0.3">
      <c r="A80" s="521" t="s">
        <v>523</v>
      </c>
      <c r="B80" s="522" t="s">
        <v>634</v>
      </c>
      <c r="C80" s="525" t="s">
        <v>529</v>
      </c>
      <c r="D80" s="563" t="s">
        <v>1603</v>
      </c>
      <c r="E80" s="525" t="s">
        <v>1612</v>
      </c>
      <c r="F80" s="563" t="s">
        <v>1613</v>
      </c>
      <c r="G80" s="525" t="s">
        <v>1152</v>
      </c>
      <c r="H80" s="525" t="s">
        <v>1153</v>
      </c>
      <c r="I80" s="542">
        <v>1776.74</v>
      </c>
      <c r="J80" s="542">
        <v>2</v>
      </c>
      <c r="K80" s="543">
        <v>3553.48</v>
      </c>
    </row>
    <row r="81" spans="1:11" ht="14.4" customHeight="1" x14ac:dyDescent="0.3">
      <c r="A81" s="521" t="s">
        <v>523</v>
      </c>
      <c r="B81" s="522" t="s">
        <v>634</v>
      </c>
      <c r="C81" s="525" t="s">
        <v>529</v>
      </c>
      <c r="D81" s="563" t="s">
        <v>1603</v>
      </c>
      <c r="E81" s="525" t="s">
        <v>1612</v>
      </c>
      <c r="F81" s="563" t="s">
        <v>1613</v>
      </c>
      <c r="G81" s="525" t="s">
        <v>1154</v>
      </c>
      <c r="H81" s="525" t="s">
        <v>1155</v>
      </c>
      <c r="I81" s="542">
        <v>3934.01</v>
      </c>
      <c r="J81" s="542">
        <v>1</v>
      </c>
      <c r="K81" s="543">
        <v>3934.01</v>
      </c>
    </row>
    <row r="82" spans="1:11" ht="14.4" customHeight="1" x14ac:dyDescent="0.3">
      <c r="A82" s="521" t="s">
        <v>523</v>
      </c>
      <c r="B82" s="522" t="s">
        <v>634</v>
      </c>
      <c r="C82" s="525" t="s">
        <v>529</v>
      </c>
      <c r="D82" s="563" t="s">
        <v>1603</v>
      </c>
      <c r="E82" s="525" t="s">
        <v>1612</v>
      </c>
      <c r="F82" s="563" t="s">
        <v>1613</v>
      </c>
      <c r="G82" s="525" t="s">
        <v>1154</v>
      </c>
      <c r="H82" s="525" t="s">
        <v>1156</v>
      </c>
      <c r="I82" s="542">
        <v>3740.93</v>
      </c>
      <c r="J82" s="542">
        <v>1</v>
      </c>
      <c r="K82" s="543">
        <v>3740.93</v>
      </c>
    </row>
    <row r="83" spans="1:11" ht="14.4" customHeight="1" x14ac:dyDescent="0.3">
      <c r="A83" s="521" t="s">
        <v>523</v>
      </c>
      <c r="B83" s="522" t="s">
        <v>634</v>
      </c>
      <c r="C83" s="525" t="s">
        <v>529</v>
      </c>
      <c r="D83" s="563" t="s">
        <v>1603</v>
      </c>
      <c r="E83" s="525" t="s">
        <v>1612</v>
      </c>
      <c r="F83" s="563" t="s">
        <v>1613</v>
      </c>
      <c r="G83" s="525" t="s">
        <v>1157</v>
      </c>
      <c r="H83" s="525" t="s">
        <v>1158</v>
      </c>
      <c r="I83" s="542">
        <v>2339.8000000000002</v>
      </c>
      <c r="J83" s="542">
        <v>10</v>
      </c>
      <c r="K83" s="543">
        <v>23398</v>
      </c>
    </row>
    <row r="84" spans="1:11" ht="14.4" customHeight="1" x14ac:dyDescent="0.3">
      <c r="A84" s="521" t="s">
        <v>523</v>
      </c>
      <c r="B84" s="522" t="s">
        <v>634</v>
      </c>
      <c r="C84" s="525" t="s">
        <v>529</v>
      </c>
      <c r="D84" s="563" t="s">
        <v>1603</v>
      </c>
      <c r="E84" s="525" t="s">
        <v>1612</v>
      </c>
      <c r="F84" s="563" t="s">
        <v>1613</v>
      </c>
      <c r="G84" s="525" t="s">
        <v>1159</v>
      </c>
      <c r="H84" s="525" t="s">
        <v>1160</v>
      </c>
      <c r="I84" s="542">
        <v>1909</v>
      </c>
      <c r="J84" s="542">
        <v>1</v>
      </c>
      <c r="K84" s="543">
        <v>1909</v>
      </c>
    </row>
    <row r="85" spans="1:11" ht="14.4" customHeight="1" x14ac:dyDescent="0.3">
      <c r="A85" s="521" t="s">
        <v>523</v>
      </c>
      <c r="B85" s="522" t="s">
        <v>634</v>
      </c>
      <c r="C85" s="525" t="s">
        <v>529</v>
      </c>
      <c r="D85" s="563" t="s">
        <v>1603</v>
      </c>
      <c r="E85" s="525" t="s">
        <v>1612</v>
      </c>
      <c r="F85" s="563" t="s">
        <v>1613</v>
      </c>
      <c r="G85" s="525" t="s">
        <v>1161</v>
      </c>
      <c r="H85" s="525" t="s">
        <v>1162</v>
      </c>
      <c r="I85" s="542">
        <v>1391.5</v>
      </c>
      <c r="J85" s="542">
        <v>4</v>
      </c>
      <c r="K85" s="543">
        <v>5566</v>
      </c>
    </row>
    <row r="86" spans="1:11" ht="14.4" customHeight="1" x14ac:dyDescent="0.3">
      <c r="A86" s="521" t="s">
        <v>523</v>
      </c>
      <c r="B86" s="522" t="s">
        <v>634</v>
      </c>
      <c r="C86" s="525" t="s">
        <v>529</v>
      </c>
      <c r="D86" s="563" t="s">
        <v>1603</v>
      </c>
      <c r="E86" s="525" t="s">
        <v>1612</v>
      </c>
      <c r="F86" s="563" t="s">
        <v>1613</v>
      </c>
      <c r="G86" s="525" t="s">
        <v>1163</v>
      </c>
      <c r="H86" s="525" t="s">
        <v>1164</v>
      </c>
      <c r="I86" s="542">
        <v>1391.5</v>
      </c>
      <c r="J86" s="542">
        <v>4</v>
      </c>
      <c r="K86" s="543">
        <v>5566</v>
      </c>
    </row>
    <row r="87" spans="1:11" ht="14.4" customHeight="1" x14ac:dyDescent="0.3">
      <c r="A87" s="521" t="s">
        <v>523</v>
      </c>
      <c r="B87" s="522" t="s">
        <v>634</v>
      </c>
      <c r="C87" s="525" t="s">
        <v>529</v>
      </c>
      <c r="D87" s="563" t="s">
        <v>1603</v>
      </c>
      <c r="E87" s="525" t="s">
        <v>1612</v>
      </c>
      <c r="F87" s="563" t="s">
        <v>1613</v>
      </c>
      <c r="G87" s="525" t="s">
        <v>1165</v>
      </c>
      <c r="H87" s="525" t="s">
        <v>1166</v>
      </c>
      <c r="I87" s="542">
        <v>651</v>
      </c>
      <c r="J87" s="542">
        <v>2</v>
      </c>
      <c r="K87" s="543">
        <v>1302</v>
      </c>
    </row>
    <row r="88" spans="1:11" ht="14.4" customHeight="1" x14ac:dyDescent="0.3">
      <c r="A88" s="521" t="s">
        <v>523</v>
      </c>
      <c r="B88" s="522" t="s">
        <v>634</v>
      </c>
      <c r="C88" s="525" t="s">
        <v>529</v>
      </c>
      <c r="D88" s="563" t="s">
        <v>1603</v>
      </c>
      <c r="E88" s="525" t="s">
        <v>1612</v>
      </c>
      <c r="F88" s="563" t="s">
        <v>1613</v>
      </c>
      <c r="G88" s="525" t="s">
        <v>1167</v>
      </c>
      <c r="H88" s="525" t="s">
        <v>1168</v>
      </c>
      <c r="I88" s="542">
        <v>322</v>
      </c>
      <c r="J88" s="542">
        <v>3</v>
      </c>
      <c r="K88" s="543">
        <v>966</v>
      </c>
    </row>
    <row r="89" spans="1:11" ht="14.4" customHeight="1" x14ac:dyDescent="0.3">
      <c r="A89" s="521" t="s">
        <v>523</v>
      </c>
      <c r="B89" s="522" t="s">
        <v>634</v>
      </c>
      <c r="C89" s="525" t="s">
        <v>529</v>
      </c>
      <c r="D89" s="563" t="s">
        <v>1603</v>
      </c>
      <c r="E89" s="525" t="s">
        <v>1612</v>
      </c>
      <c r="F89" s="563" t="s">
        <v>1613</v>
      </c>
      <c r="G89" s="525" t="s">
        <v>1169</v>
      </c>
      <c r="H89" s="525" t="s">
        <v>1170</v>
      </c>
      <c r="I89" s="542">
        <v>3685.85</v>
      </c>
      <c r="J89" s="542">
        <v>1</v>
      </c>
      <c r="K89" s="543">
        <v>3685.85</v>
      </c>
    </row>
    <row r="90" spans="1:11" ht="14.4" customHeight="1" x14ac:dyDescent="0.3">
      <c r="A90" s="521" t="s">
        <v>523</v>
      </c>
      <c r="B90" s="522" t="s">
        <v>634</v>
      </c>
      <c r="C90" s="525" t="s">
        <v>529</v>
      </c>
      <c r="D90" s="563" t="s">
        <v>1603</v>
      </c>
      <c r="E90" s="525" t="s">
        <v>1612</v>
      </c>
      <c r="F90" s="563" t="s">
        <v>1613</v>
      </c>
      <c r="G90" s="525" t="s">
        <v>1171</v>
      </c>
      <c r="H90" s="525" t="s">
        <v>1172</v>
      </c>
      <c r="I90" s="542">
        <v>93.492868870094171</v>
      </c>
      <c r="J90" s="542">
        <v>1</v>
      </c>
      <c r="K90" s="543">
        <v>93.492868870094171</v>
      </c>
    </row>
    <row r="91" spans="1:11" ht="14.4" customHeight="1" x14ac:dyDescent="0.3">
      <c r="A91" s="521" t="s">
        <v>523</v>
      </c>
      <c r="B91" s="522" t="s">
        <v>634</v>
      </c>
      <c r="C91" s="525" t="s">
        <v>529</v>
      </c>
      <c r="D91" s="563" t="s">
        <v>1603</v>
      </c>
      <c r="E91" s="525" t="s">
        <v>1612</v>
      </c>
      <c r="F91" s="563" t="s">
        <v>1613</v>
      </c>
      <c r="G91" s="525" t="s">
        <v>1173</v>
      </c>
      <c r="H91" s="525" t="s">
        <v>1174</v>
      </c>
      <c r="I91" s="542">
        <v>1083.48</v>
      </c>
      <c r="J91" s="542">
        <v>4</v>
      </c>
      <c r="K91" s="543">
        <v>4333.92</v>
      </c>
    </row>
    <row r="92" spans="1:11" ht="14.4" customHeight="1" x14ac:dyDescent="0.3">
      <c r="A92" s="521" t="s">
        <v>523</v>
      </c>
      <c r="B92" s="522" t="s">
        <v>634</v>
      </c>
      <c r="C92" s="525" t="s">
        <v>529</v>
      </c>
      <c r="D92" s="563" t="s">
        <v>1603</v>
      </c>
      <c r="E92" s="525" t="s">
        <v>1612</v>
      </c>
      <c r="F92" s="563" t="s">
        <v>1613</v>
      </c>
      <c r="G92" s="525" t="s">
        <v>1175</v>
      </c>
      <c r="H92" s="525" t="s">
        <v>1176</v>
      </c>
      <c r="I92" s="542">
        <v>1568.15</v>
      </c>
      <c r="J92" s="542">
        <v>20</v>
      </c>
      <c r="K92" s="543">
        <v>31363</v>
      </c>
    </row>
    <row r="93" spans="1:11" ht="14.4" customHeight="1" x14ac:dyDescent="0.3">
      <c r="A93" s="521" t="s">
        <v>523</v>
      </c>
      <c r="B93" s="522" t="s">
        <v>634</v>
      </c>
      <c r="C93" s="525" t="s">
        <v>529</v>
      </c>
      <c r="D93" s="563" t="s">
        <v>1603</v>
      </c>
      <c r="E93" s="525" t="s">
        <v>1612</v>
      </c>
      <c r="F93" s="563" t="s">
        <v>1613</v>
      </c>
      <c r="G93" s="525" t="s">
        <v>1177</v>
      </c>
      <c r="H93" s="525" t="s">
        <v>1178</v>
      </c>
      <c r="I93" s="542">
        <v>1868.69</v>
      </c>
      <c r="J93" s="542">
        <v>1</v>
      </c>
      <c r="K93" s="543">
        <v>1868.69</v>
      </c>
    </row>
    <row r="94" spans="1:11" ht="14.4" customHeight="1" x14ac:dyDescent="0.3">
      <c r="A94" s="521" t="s">
        <v>523</v>
      </c>
      <c r="B94" s="522" t="s">
        <v>634</v>
      </c>
      <c r="C94" s="525" t="s">
        <v>529</v>
      </c>
      <c r="D94" s="563" t="s">
        <v>1603</v>
      </c>
      <c r="E94" s="525" t="s">
        <v>1612</v>
      </c>
      <c r="F94" s="563" t="s">
        <v>1613</v>
      </c>
      <c r="G94" s="525" t="s">
        <v>1179</v>
      </c>
      <c r="H94" s="525" t="s">
        <v>1180</v>
      </c>
      <c r="I94" s="542">
        <v>4076.74</v>
      </c>
      <c r="J94" s="542">
        <v>2</v>
      </c>
      <c r="K94" s="543">
        <v>8153.47</v>
      </c>
    </row>
    <row r="95" spans="1:11" ht="14.4" customHeight="1" x14ac:dyDescent="0.3">
      <c r="A95" s="521" t="s">
        <v>523</v>
      </c>
      <c r="B95" s="522" t="s">
        <v>634</v>
      </c>
      <c r="C95" s="525" t="s">
        <v>529</v>
      </c>
      <c r="D95" s="563" t="s">
        <v>1603</v>
      </c>
      <c r="E95" s="525" t="s">
        <v>1612</v>
      </c>
      <c r="F95" s="563" t="s">
        <v>1613</v>
      </c>
      <c r="G95" s="525" t="s">
        <v>1181</v>
      </c>
      <c r="H95" s="525" t="s">
        <v>1182</v>
      </c>
      <c r="I95" s="542">
        <v>3737.4849999999997</v>
      </c>
      <c r="J95" s="542">
        <v>2</v>
      </c>
      <c r="K95" s="543">
        <v>7474.9699999999993</v>
      </c>
    </row>
    <row r="96" spans="1:11" ht="14.4" customHeight="1" x14ac:dyDescent="0.3">
      <c r="A96" s="521" t="s">
        <v>523</v>
      </c>
      <c r="B96" s="522" t="s">
        <v>634</v>
      </c>
      <c r="C96" s="525" t="s">
        <v>529</v>
      </c>
      <c r="D96" s="563" t="s">
        <v>1603</v>
      </c>
      <c r="E96" s="525" t="s">
        <v>1612</v>
      </c>
      <c r="F96" s="563" t="s">
        <v>1613</v>
      </c>
      <c r="G96" s="525" t="s">
        <v>1183</v>
      </c>
      <c r="H96" s="525" t="s">
        <v>1184</v>
      </c>
      <c r="I96" s="542">
        <v>264.39714285714291</v>
      </c>
      <c r="J96" s="542">
        <v>50</v>
      </c>
      <c r="K96" s="543">
        <v>13219.8</v>
      </c>
    </row>
    <row r="97" spans="1:11" ht="14.4" customHeight="1" x14ac:dyDescent="0.3">
      <c r="A97" s="521" t="s">
        <v>523</v>
      </c>
      <c r="B97" s="522" t="s">
        <v>634</v>
      </c>
      <c r="C97" s="525" t="s">
        <v>529</v>
      </c>
      <c r="D97" s="563" t="s">
        <v>1603</v>
      </c>
      <c r="E97" s="525" t="s">
        <v>1612</v>
      </c>
      <c r="F97" s="563" t="s">
        <v>1613</v>
      </c>
      <c r="G97" s="525" t="s">
        <v>1185</v>
      </c>
      <c r="H97" s="525" t="s">
        <v>1186</v>
      </c>
      <c r="I97" s="542">
        <v>6298.81</v>
      </c>
      <c r="J97" s="542">
        <v>5</v>
      </c>
      <c r="K97" s="543">
        <v>31494.050000000003</v>
      </c>
    </row>
    <row r="98" spans="1:11" ht="14.4" customHeight="1" x14ac:dyDescent="0.3">
      <c r="A98" s="521" t="s">
        <v>523</v>
      </c>
      <c r="B98" s="522" t="s">
        <v>634</v>
      </c>
      <c r="C98" s="525" t="s">
        <v>529</v>
      </c>
      <c r="D98" s="563" t="s">
        <v>1603</v>
      </c>
      <c r="E98" s="525" t="s">
        <v>1612</v>
      </c>
      <c r="F98" s="563" t="s">
        <v>1613</v>
      </c>
      <c r="G98" s="525" t="s">
        <v>1187</v>
      </c>
      <c r="H98" s="525" t="s">
        <v>1188</v>
      </c>
      <c r="I98" s="542">
        <v>4772.38</v>
      </c>
      <c r="J98" s="542">
        <v>8</v>
      </c>
      <c r="K98" s="543">
        <v>38008.589999999997</v>
      </c>
    </row>
    <row r="99" spans="1:11" ht="14.4" customHeight="1" x14ac:dyDescent="0.3">
      <c r="A99" s="521" t="s">
        <v>523</v>
      </c>
      <c r="B99" s="522" t="s">
        <v>634</v>
      </c>
      <c r="C99" s="525" t="s">
        <v>529</v>
      </c>
      <c r="D99" s="563" t="s">
        <v>1603</v>
      </c>
      <c r="E99" s="525" t="s">
        <v>1612</v>
      </c>
      <c r="F99" s="563" t="s">
        <v>1613</v>
      </c>
      <c r="G99" s="525" t="s">
        <v>1189</v>
      </c>
      <c r="H99" s="525" t="s">
        <v>1190</v>
      </c>
      <c r="I99" s="542">
        <v>1776.69</v>
      </c>
      <c r="J99" s="542">
        <v>1</v>
      </c>
      <c r="K99" s="543">
        <v>1776.69</v>
      </c>
    </row>
    <row r="100" spans="1:11" ht="14.4" customHeight="1" x14ac:dyDescent="0.3">
      <c r="A100" s="521" t="s">
        <v>523</v>
      </c>
      <c r="B100" s="522" t="s">
        <v>634</v>
      </c>
      <c r="C100" s="525" t="s">
        <v>529</v>
      </c>
      <c r="D100" s="563" t="s">
        <v>1603</v>
      </c>
      <c r="E100" s="525" t="s">
        <v>1612</v>
      </c>
      <c r="F100" s="563" t="s">
        <v>1613</v>
      </c>
      <c r="G100" s="525" t="s">
        <v>1189</v>
      </c>
      <c r="H100" s="525" t="s">
        <v>1191</v>
      </c>
      <c r="I100" s="542">
        <v>1776.74</v>
      </c>
      <c r="J100" s="542">
        <v>1</v>
      </c>
      <c r="K100" s="543">
        <v>1776.74</v>
      </c>
    </row>
    <row r="101" spans="1:11" ht="14.4" customHeight="1" x14ac:dyDescent="0.3">
      <c r="A101" s="521" t="s">
        <v>523</v>
      </c>
      <c r="B101" s="522" t="s">
        <v>634</v>
      </c>
      <c r="C101" s="525" t="s">
        <v>529</v>
      </c>
      <c r="D101" s="563" t="s">
        <v>1603</v>
      </c>
      <c r="E101" s="525" t="s">
        <v>1612</v>
      </c>
      <c r="F101" s="563" t="s">
        <v>1613</v>
      </c>
      <c r="G101" s="525" t="s">
        <v>1192</v>
      </c>
      <c r="H101" s="525" t="s">
        <v>1193</v>
      </c>
      <c r="I101" s="542">
        <v>5520</v>
      </c>
      <c r="J101" s="542">
        <v>1</v>
      </c>
      <c r="K101" s="543">
        <v>5520</v>
      </c>
    </row>
    <row r="102" spans="1:11" ht="14.4" customHeight="1" x14ac:dyDescent="0.3">
      <c r="A102" s="521" t="s">
        <v>523</v>
      </c>
      <c r="B102" s="522" t="s">
        <v>634</v>
      </c>
      <c r="C102" s="525" t="s">
        <v>529</v>
      </c>
      <c r="D102" s="563" t="s">
        <v>1603</v>
      </c>
      <c r="E102" s="525" t="s">
        <v>1612</v>
      </c>
      <c r="F102" s="563" t="s">
        <v>1613</v>
      </c>
      <c r="G102" s="525" t="s">
        <v>1194</v>
      </c>
      <c r="H102" s="525" t="s">
        <v>1195</v>
      </c>
      <c r="I102" s="542">
        <v>2035.5</v>
      </c>
      <c r="J102" s="542">
        <v>1</v>
      </c>
      <c r="K102" s="543">
        <v>2035.5</v>
      </c>
    </row>
    <row r="103" spans="1:11" ht="14.4" customHeight="1" x14ac:dyDescent="0.3">
      <c r="A103" s="521" t="s">
        <v>523</v>
      </c>
      <c r="B103" s="522" t="s">
        <v>634</v>
      </c>
      <c r="C103" s="525" t="s">
        <v>529</v>
      </c>
      <c r="D103" s="563" t="s">
        <v>1603</v>
      </c>
      <c r="E103" s="525" t="s">
        <v>1612</v>
      </c>
      <c r="F103" s="563" t="s">
        <v>1613</v>
      </c>
      <c r="G103" s="525" t="s">
        <v>1196</v>
      </c>
      <c r="H103" s="525" t="s">
        <v>1197</v>
      </c>
      <c r="I103" s="542">
        <v>1412</v>
      </c>
      <c r="J103" s="542">
        <v>1</v>
      </c>
      <c r="K103" s="543">
        <v>1412</v>
      </c>
    </row>
    <row r="104" spans="1:11" ht="14.4" customHeight="1" x14ac:dyDescent="0.3">
      <c r="A104" s="521" t="s">
        <v>523</v>
      </c>
      <c r="B104" s="522" t="s">
        <v>634</v>
      </c>
      <c r="C104" s="525" t="s">
        <v>529</v>
      </c>
      <c r="D104" s="563" t="s">
        <v>1603</v>
      </c>
      <c r="E104" s="525" t="s">
        <v>1612</v>
      </c>
      <c r="F104" s="563" t="s">
        <v>1613</v>
      </c>
      <c r="G104" s="525" t="s">
        <v>1198</v>
      </c>
      <c r="H104" s="525" t="s">
        <v>1199</v>
      </c>
      <c r="I104" s="542">
        <v>5252.833333333333</v>
      </c>
      <c r="J104" s="542">
        <v>4</v>
      </c>
      <c r="K104" s="543">
        <v>21137.14</v>
      </c>
    </row>
    <row r="105" spans="1:11" ht="14.4" customHeight="1" x14ac:dyDescent="0.3">
      <c r="A105" s="521" t="s">
        <v>523</v>
      </c>
      <c r="B105" s="522" t="s">
        <v>634</v>
      </c>
      <c r="C105" s="525" t="s">
        <v>529</v>
      </c>
      <c r="D105" s="563" t="s">
        <v>1603</v>
      </c>
      <c r="E105" s="525" t="s">
        <v>1612</v>
      </c>
      <c r="F105" s="563" t="s">
        <v>1613</v>
      </c>
      <c r="G105" s="525" t="s">
        <v>1200</v>
      </c>
      <c r="H105" s="525" t="s">
        <v>1201</v>
      </c>
      <c r="I105" s="542">
        <v>8769.7000000000007</v>
      </c>
      <c r="J105" s="542">
        <v>5</v>
      </c>
      <c r="K105" s="543">
        <v>44005.100000000006</v>
      </c>
    </row>
    <row r="106" spans="1:11" ht="14.4" customHeight="1" x14ac:dyDescent="0.3">
      <c r="A106" s="521" t="s">
        <v>523</v>
      </c>
      <c r="B106" s="522" t="s">
        <v>634</v>
      </c>
      <c r="C106" s="525" t="s">
        <v>529</v>
      </c>
      <c r="D106" s="563" t="s">
        <v>1603</v>
      </c>
      <c r="E106" s="525" t="s">
        <v>1612</v>
      </c>
      <c r="F106" s="563" t="s">
        <v>1613</v>
      </c>
      <c r="G106" s="525" t="s">
        <v>1202</v>
      </c>
      <c r="H106" s="525" t="s">
        <v>1203</v>
      </c>
      <c r="I106" s="542">
        <v>1776.74</v>
      </c>
      <c r="J106" s="542">
        <v>1</v>
      </c>
      <c r="K106" s="543">
        <v>1776.74</v>
      </c>
    </row>
    <row r="107" spans="1:11" ht="14.4" customHeight="1" x14ac:dyDescent="0.3">
      <c r="A107" s="521" t="s">
        <v>523</v>
      </c>
      <c r="B107" s="522" t="s">
        <v>634</v>
      </c>
      <c r="C107" s="525" t="s">
        <v>529</v>
      </c>
      <c r="D107" s="563" t="s">
        <v>1603</v>
      </c>
      <c r="E107" s="525" t="s">
        <v>1612</v>
      </c>
      <c r="F107" s="563" t="s">
        <v>1613</v>
      </c>
      <c r="G107" s="525" t="s">
        <v>1204</v>
      </c>
      <c r="H107" s="525" t="s">
        <v>1205</v>
      </c>
      <c r="I107" s="542">
        <v>2035.24</v>
      </c>
      <c r="J107" s="542">
        <v>1</v>
      </c>
      <c r="K107" s="543">
        <v>2035.24</v>
      </c>
    </row>
    <row r="108" spans="1:11" ht="14.4" customHeight="1" x14ac:dyDescent="0.3">
      <c r="A108" s="521" t="s">
        <v>523</v>
      </c>
      <c r="B108" s="522" t="s">
        <v>634</v>
      </c>
      <c r="C108" s="525" t="s">
        <v>529</v>
      </c>
      <c r="D108" s="563" t="s">
        <v>1603</v>
      </c>
      <c r="E108" s="525" t="s">
        <v>1612</v>
      </c>
      <c r="F108" s="563" t="s">
        <v>1613</v>
      </c>
      <c r="G108" s="525" t="s">
        <v>1206</v>
      </c>
      <c r="H108" s="525" t="s">
        <v>1207</v>
      </c>
      <c r="I108" s="542">
        <v>1869.89</v>
      </c>
      <c r="J108" s="542">
        <v>1</v>
      </c>
      <c r="K108" s="543">
        <v>1869.89</v>
      </c>
    </row>
    <row r="109" spans="1:11" ht="14.4" customHeight="1" x14ac:dyDescent="0.3">
      <c r="A109" s="521" t="s">
        <v>523</v>
      </c>
      <c r="B109" s="522" t="s">
        <v>634</v>
      </c>
      <c r="C109" s="525" t="s">
        <v>529</v>
      </c>
      <c r="D109" s="563" t="s">
        <v>1603</v>
      </c>
      <c r="E109" s="525" t="s">
        <v>1612</v>
      </c>
      <c r="F109" s="563" t="s">
        <v>1613</v>
      </c>
      <c r="G109" s="525" t="s">
        <v>1208</v>
      </c>
      <c r="H109" s="525" t="s">
        <v>1209</v>
      </c>
      <c r="I109" s="542">
        <v>349.60999999999996</v>
      </c>
      <c r="J109" s="542">
        <v>3</v>
      </c>
      <c r="K109" s="543">
        <v>1048.83</v>
      </c>
    </row>
    <row r="110" spans="1:11" ht="14.4" customHeight="1" x14ac:dyDescent="0.3">
      <c r="A110" s="521" t="s">
        <v>523</v>
      </c>
      <c r="B110" s="522" t="s">
        <v>634</v>
      </c>
      <c r="C110" s="525" t="s">
        <v>529</v>
      </c>
      <c r="D110" s="563" t="s">
        <v>1603</v>
      </c>
      <c r="E110" s="525" t="s">
        <v>1612</v>
      </c>
      <c r="F110" s="563" t="s">
        <v>1613</v>
      </c>
      <c r="G110" s="525" t="s">
        <v>1210</v>
      </c>
      <c r="H110" s="525" t="s">
        <v>1211</v>
      </c>
      <c r="I110" s="542">
        <v>1869.89</v>
      </c>
      <c r="J110" s="542">
        <v>1</v>
      </c>
      <c r="K110" s="543">
        <v>1869.89</v>
      </c>
    </row>
    <row r="111" spans="1:11" ht="14.4" customHeight="1" x14ac:dyDescent="0.3">
      <c r="A111" s="521" t="s">
        <v>523</v>
      </c>
      <c r="B111" s="522" t="s">
        <v>634</v>
      </c>
      <c r="C111" s="525" t="s">
        <v>529</v>
      </c>
      <c r="D111" s="563" t="s">
        <v>1603</v>
      </c>
      <c r="E111" s="525" t="s">
        <v>1612</v>
      </c>
      <c r="F111" s="563" t="s">
        <v>1613</v>
      </c>
      <c r="G111" s="525" t="s">
        <v>1212</v>
      </c>
      <c r="H111" s="525" t="s">
        <v>1213</v>
      </c>
      <c r="I111" s="542">
        <v>284.39499999999998</v>
      </c>
      <c r="J111" s="542">
        <v>6</v>
      </c>
      <c r="K111" s="543">
        <v>1706.17</v>
      </c>
    </row>
    <row r="112" spans="1:11" ht="14.4" customHeight="1" x14ac:dyDescent="0.3">
      <c r="A112" s="521" t="s">
        <v>523</v>
      </c>
      <c r="B112" s="522" t="s">
        <v>634</v>
      </c>
      <c r="C112" s="525" t="s">
        <v>529</v>
      </c>
      <c r="D112" s="563" t="s">
        <v>1603</v>
      </c>
      <c r="E112" s="525" t="s">
        <v>1612</v>
      </c>
      <c r="F112" s="563" t="s">
        <v>1613</v>
      </c>
      <c r="G112" s="525" t="s">
        <v>1214</v>
      </c>
      <c r="H112" s="525" t="s">
        <v>1205</v>
      </c>
      <c r="I112" s="542">
        <v>1354</v>
      </c>
      <c r="J112" s="542">
        <v>1</v>
      </c>
      <c r="K112" s="543">
        <v>1354</v>
      </c>
    </row>
    <row r="113" spans="1:11" ht="14.4" customHeight="1" x14ac:dyDescent="0.3">
      <c r="A113" s="521" t="s">
        <v>523</v>
      </c>
      <c r="B113" s="522" t="s">
        <v>634</v>
      </c>
      <c r="C113" s="525" t="s">
        <v>529</v>
      </c>
      <c r="D113" s="563" t="s">
        <v>1603</v>
      </c>
      <c r="E113" s="525" t="s">
        <v>1612</v>
      </c>
      <c r="F113" s="563" t="s">
        <v>1613</v>
      </c>
      <c r="G113" s="525" t="s">
        <v>1215</v>
      </c>
      <c r="H113" s="525" t="s">
        <v>1216</v>
      </c>
      <c r="I113" s="542">
        <v>197.47372278808959</v>
      </c>
      <c r="J113" s="542">
        <v>12</v>
      </c>
      <c r="K113" s="543">
        <v>2369.684673457075</v>
      </c>
    </row>
    <row r="114" spans="1:11" ht="14.4" customHeight="1" x14ac:dyDescent="0.3">
      <c r="A114" s="521" t="s">
        <v>523</v>
      </c>
      <c r="B114" s="522" t="s">
        <v>634</v>
      </c>
      <c r="C114" s="525" t="s">
        <v>529</v>
      </c>
      <c r="D114" s="563" t="s">
        <v>1603</v>
      </c>
      <c r="E114" s="525" t="s">
        <v>1612</v>
      </c>
      <c r="F114" s="563" t="s">
        <v>1613</v>
      </c>
      <c r="G114" s="525" t="s">
        <v>1217</v>
      </c>
      <c r="H114" s="525" t="s">
        <v>1218</v>
      </c>
      <c r="I114" s="542">
        <v>1888.95</v>
      </c>
      <c r="J114" s="542">
        <v>1</v>
      </c>
      <c r="K114" s="543">
        <v>1888.95</v>
      </c>
    </row>
    <row r="115" spans="1:11" ht="14.4" customHeight="1" x14ac:dyDescent="0.3">
      <c r="A115" s="521" t="s">
        <v>523</v>
      </c>
      <c r="B115" s="522" t="s">
        <v>634</v>
      </c>
      <c r="C115" s="525" t="s">
        <v>529</v>
      </c>
      <c r="D115" s="563" t="s">
        <v>1603</v>
      </c>
      <c r="E115" s="525" t="s">
        <v>1612</v>
      </c>
      <c r="F115" s="563" t="s">
        <v>1613</v>
      </c>
      <c r="G115" s="525" t="s">
        <v>1219</v>
      </c>
      <c r="H115" s="525" t="s">
        <v>1220</v>
      </c>
      <c r="I115" s="542">
        <v>3550.68</v>
      </c>
      <c r="J115" s="542">
        <v>1</v>
      </c>
      <c r="K115" s="543">
        <v>3550.68</v>
      </c>
    </row>
    <row r="116" spans="1:11" ht="14.4" customHeight="1" x14ac:dyDescent="0.3">
      <c r="A116" s="521" t="s">
        <v>523</v>
      </c>
      <c r="B116" s="522" t="s">
        <v>634</v>
      </c>
      <c r="C116" s="525" t="s">
        <v>529</v>
      </c>
      <c r="D116" s="563" t="s">
        <v>1603</v>
      </c>
      <c r="E116" s="525" t="s">
        <v>1612</v>
      </c>
      <c r="F116" s="563" t="s">
        <v>1613</v>
      </c>
      <c r="G116" s="525" t="s">
        <v>1221</v>
      </c>
      <c r="H116" s="525" t="s">
        <v>1222</v>
      </c>
      <c r="I116" s="542">
        <v>2045.19</v>
      </c>
      <c r="J116" s="542">
        <v>1</v>
      </c>
      <c r="K116" s="543">
        <v>2045.19</v>
      </c>
    </row>
    <row r="117" spans="1:11" ht="14.4" customHeight="1" x14ac:dyDescent="0.3">
      <c r="A117" s="521" t="s">
        <v>523</v>
      </c>
      <c r="B117" s="522" t="s">
        <v>634</v>
      </c>
      <c r="C117" s="525" t="s">
        <v>529</v>
      </c>
      <c r="D117" s="563" t="s">
        <v>1603</v>
      </c>
      <c r="E117" s="525" t="s">
        <v>1612</v>
      </c>
      <c r="F117" s="563" t="s">
        <v>1613</v>
      </c>
      <c r="G117" s="525" t="s">
        <v>1223</v>
      </c>
      <c r="H117" s="525" t="s">
        <v>1224</v>
      </c>
      <c r="I117" s="542">
        <v>2002.57</v>
      </c>
      <c r="J117" s="542">
        <v>1</v>
      </c>
      <c r="K117" s="543">
        <v>2002.57</v>
      </c>
    </row>
    <row r="118" spans="1:11" ht="14.4" customHeight="1" x14ac:dyDescent="0.3">
      <c r="A118" s="521" t="s">
        <v>523</v>
      </c>
      <c r="B118" s="522" t="s">
        <v>634</v>
      </c>
      <c r="C118" s="525" t="s">
        <v>529</v>
      </c>
      <c r="D118" s="563" t="s">
        <v>1603</v>
      </c>
      <c r="E118" s="525" t="s">
        <v>1612</v>
      </c>
      <c r="F118" s="563" t="s">
        <v>1613</v>
      </c>
      <c r="G118" s="525" t="s">
        <v>1225</v>
      </c>
      <c r="H118" s="525" t="s">
        <v>1226</v>
      </c>
      <c r="I118" s="542">
        <v>3322.56</v>
      </c>
      <c r="J118" s="542">
        <v>1</v>
      </c>
      <c r="K118" s="543">
        <v>3322.56</v>
      </c>
    </row>
    <row r="119" spans="1:11" ht="14.4" customHeight="1" x14ac:dyDescent="0.3">
      <c r="A119" s="521" t="s">
        <v>523</v>
      </c>
      <c r="B119" s="522" t="s">
        <v>634</v>
      </c>
      <c r="C119" s="525" t="s">
        <v>529</v>
      </c>
      <c r="D119" s="563" t="s">
        <v>1603</v>
      </c>
      <c r="E119" s="525" t="s">
        <v>1612</v>
      </c>
      <c r="F119" s="563" t="s">
        <v>1613</v>
      </c>
      <c r="G119" s="525" t="s">
        <v>1227</v>
      </c>
      <c r="H119" s="525" t="s">
        <v>1218</v>
      </c>
      <c r="I119" s="542">
        <v>1888.95</v>
      </c>
      <c r="J119" s="542">
        <v>1</v>
      </c>
      <c r="K119" s="543">
        <v>1888.95</v>
      </c>
    </row>
    <row r="120" spans="1:11" ht="14.4" customHeight="1" x14ac:dyDescent="0.3">
      <c r="A120" s="521" t="s">
        <v>523</v>
      </c>
      <c r="B120" s="522" t="s">
        <v>634</v>
      </c>
      <c r="C120" s="525" t="s">
        <v>529</v>
      </c>
      <c r="D120" s="563" t="s">
        <v>1603</v>
      </c>
      <c r="E120" s="525" t="s">
        <v>1612</v>
      </c>
      <c r="F120" s="563" t="s">
        <v>1613</v>
      </c>
      <c r="G120" s="525" t="s">
        <v>1228</v>
      </c>
      <c r="H120" s="525" t="s">
        <v>1229</v>
      </c>
      <c r="I120" s="542">
        <v>2045.19</v>
      </c>
      <c r="J120" s="542">
        <v>1</v>
      </c>
      <c r="K120" s="543">
        <v>2045.19</v>
      </c>
    </row>
    <row r="121" spans="1:11" ht="14.4" customHeight="1" x14ac:dyDescent="0.3">
      <c r="A121" s="521" t="s">
        <v>523</v>
      </c>
      <c r="B121" s="522" t="s">
        <v>634</v>
      </c>
      <c r="C121" s="525" t="s">
        <v>529</v>
      </c>
      <c r="D121" s="563" t="s">
        <v>1603</v>
      </c>
      <c r="E121" s="525" t="s">
        <v>1612</v>
      </c>
      <c r="F121" s="563" t="s">
        <v>1613</v>
      </c>
      <c r="G121" s="525" t="s">
        <v>1230</v>
      </c>
      <c r="H121" s="525" t="s">
        <v>1231</v>
      </c>
      <c r="I121" s="542">
        <v>6036.12</v>
      </c>
      <c r="J121" s="542">
        <v>1</v>
      </c>
      <c r="K121" s="543">
        <v>6036.12</v>
      </c>
    </row>
    <row r="122" spans="1:11" ht="14.4" customHeight="1" x14ac:dyDescent="0.3">
      <c r="A122" s="521" t="s">
        <v>523</v>
      </c>
      <c r="B122" s="522" t="s">
        <v>634</v>
      </c>
      <c r="C122" s="525" t="s">
        <v>529</v>
      </c>
      <c r="D122" s="563" t="s">
        <v>1603</v>
      </c>
      <c r="E122" s="525" t="s">
        <v>1612</v>
      </c>
      <c r="F122" s="563" t="s">
        <v>1613</v>
      </c>
      <c r="G122" s="525" t="s">
        <v>1232</v>
      </c>
      <c r="H122" s="525" t="s">
        <v>1233</v>
      </c>
      <c r="I122" s="542">
        <v>3550.67</v>
      </c>
      <c r="J122" s="542">
        <v>1</v>
      </c>
      <c r="K122" s="543">
        <v>3550.67</v>
      </c>
    </row>
    <row r="123" spans="1:11" ht="14.4" customHeight="1" x14ac:dyDescent="0.3">
      <c r="A123" s="521" t="s">
        <v>523</v>
      </c>
      <c r="B123" s="522" t="s">
        <v>634</v>
      </c>
      <c r="C123" s="525" t="s">
        <v>529</v>
      </c>
      <c r="D123" s="563" t="s">
        <v>1603</v>
      </c>
      <c r="E123" s="525" t="s">
        <v>1612</v>
      </c>
      <c r="F123" s="563" t="s">
        <v>1613</v>
      </c>
      <c r="G123" s="525" t="s">
        <v>1234</v>
      </c>
      <c r="H123" s="525" t="s">
        <v>1235</v>
      </c>
      <c r="I123" s="542">
        <v>2627.5</v>
      </c>
      <c r="J123" s="542">
        <v>1</v>
      </c>
      <c r="K123" s="543">
        <v>2627.5</v>
      </c>
    </row>
    <row r="124" spans="1:11" ht="14.4" customHeight="1" x14ac:dyDescent="0.3">
      <c r="A124" s="521" t="s">
        <v>523</v>
      </c>
      <c r="B124" s="522" t="s">
        <v>634</v>
      </c>
      <c r="C124" s="525" t="s">
        <v>529</v>
      </c>
      <c r="D124" s="563" t="s">
        <v>1603</v>
      </c>
      <c r="E124" s="525" t="s">
        <v>1612</v>
      </c>
      <c r="F124" s="563" t="s">
        <v>1613</v>
      </c>
      <c r="G124" s="525" t="s">
        <v>1236</v>
      </c>
      <c r="H124" s="525" t="s">
        <v>1237</v>
      </c>
      <c r="I124" s="542">
        <v>1988.36</v>
      </c>
      <c r="J124" s="542">
        <v>1</v>
      </c>
      <c r="K124" s="543">
        <v>1988.36</v>
      </c>
    </row>
    <row r="125" spans="1:11" ht="14.4" customHeight="1" x14ac:dyDescent="0.3">
      <c r="A125" s="521" t="s">
        <v>523</v>
      </c>
      <c r="B125" s="522" t="s">
        <v>634</v>
      </c>
      <c r="C125" s="525" t="s">
        <v>529</v>
      </c>
      <c r="D125" s="563" t="s">
        <v>1603</v>
      </c>
      <c r="E125" s="525" t="s">
        <v>1612</v>
      </c>
      <c r="F125" s="563" t="s">
        <v>1613</v>
      </c>
      <c r="G125" s="525" t="s">
        <v>1238</v>
      </c>
      <c r="H125" s="525" t="s">
        <v>1239</v>
      </c>
      <c r="I125" s="542">
        <v>229.50799999999998</v>
      </c>
      <c r="J125" s="542">
        <v>20</v>
      </c>
      <c r="K125" s="543">
        <v>4590.16</v>
      </c>
    </row>
    <row r="126" spans="1:11" ht="14.4" customHeight="1" x14ac:dyDescent="0.3">
      <c r="A126" s="521" t="s">
        <v>523</v>
      </c>
      <c r="B126" s="522" t="s">
        <v>634</v>
      </c>
      <c r="C126" s="525" t="s">
        <v>534</v>
      </c>
      <c r="D126" s="563" t="s">
        <v>635</v>
      </c>
      <c r="E126" s="525" t="s">
        <v>1604</v>
      </c>
      <c r="F126" s="563" t="s">
        <v>1605</v>
      </c>
      <c r="G126" s="525" t="s">
        <v>1240</v>
      </c>
      <c r="H126" s="525" t="s">
        <v>1241</v>
      </c>
      <c r="I126" s="542">
        <v>42.443999999999996</v>
      </c>
      <c r="J126" s="542">
        <v>2360</v>
      </c>
      <c r="K126" s="543">
        <v>100168.39</v>
      </c>
    </row>
    <row r="127" spans="1:11" ht="14.4" customHeight="1" x14ac:dyDescent="0.3">
      <c r="A127" s="521" t="s">
        <v>523</v>
      </c>
      <c r="B127" s="522" t="s">
        <v>634</v>
      </c>
      <c r="C127" s="525" t="s">
        <v>534</v>
      </c>
      <c r="D127" s="563" t="s">
        <v>635</v>
      </c>
      <c r="E127" s="525" t="s">
        <v>1604</v>
      </c>
      <c r="F127" s="563" t="s">
        <v>1605</v>
      </c>
      <c r="G127" s="525" t="s">
        <v>1242</v>
      </c>
      <c r="H127" s="525" t="s">
        <v>1243</v>
      </c>
      <c r="I127" s="542">
        <v>4.3011111111111111</v>
      </c>
      <c r="J127" s="542">
        <v>624</v>
      </c>
      <c r="K127" s="543">
        <v>2683.92</v>
      </c>
    </row>
    <row r="128" spans="1:11" ht="14.4" customHeight="1" x14ac:dyDescent="0.3">
      <c r="A128" s="521" t="s">
        <v>523</v>
      </c>
      <c r="B128" s="522" t="s">
        <v>634</v>
      </c>
      <c r="C128" s="525" t="s">
        <v>534</v>
      </c>
      <c r="D128" s="563" t="s">
        <v>635</v>
      </c>
      <c r="E128" s="525" t="s">
        <v>1604</v>
      </c>
      <c r="F128" s="563" t="s">
        <v>1605</v>
      </c>
      <c r="G128" s="525" t="s">
        <v>1244</v>
      </c>
      <c r="H128" s="525" t="s">
        <v>1245</v>
      </c>
      <c r="I128" s="542">
        <v>64.323999999999998</v>
      </c>
      <c r="J128" s="542">
        <v>70</v>
      </c>
      <c r="K128" s="543">
        <v>4399.57</v>
      </c>
    </row>
    <row r="129" spans="1:11" ht="14.4" customHeight="1" x14ac:dyDescent="0.3">
      <c r="A129" s="521" t="s">
        <v>523</v>
      </c>
      <c r="B129" s="522" t="s">
        <v>634</v>
      </c>
      <c r="C129" s="525" t="s">
        <v>534</v>
      </c>
      <c r="D129" s="563" t="s">
        <v>635</v>
      </c>
      <c r="E129" s="525" t="s">
        <v>1604</v>
      </c>
      <c r="F129" s="563" t="s">
        <v>1605</v>
      </c>
      <c r="G129" s="525" t="s">
        <v>1246</v>
      </c>
      <c r="H129" s="525" t="s">
        <v>1247</v>
      </c>
      <c r="I129" s="542">
        <v>0.40166666666666662</v>
      </c>
      <c r="J129" s="542">
        <v>25000</v>
      </c>
      <c r="K129" s="543">
        <v>10050</v>
      </c>
    </row>
    <row r="130" spans="1:11" ht="14.4" customHeight="1" x14ac:dyDescent="0.3">
      <c r="A130" s="521" t="s">
        <v>523</v>
      </c>
      <c r="B130" s="522" t="s">
        <v>634</v>
      </c>
      <c r="C130" s="525" t="s">
        <v>534</v>
      </c>
      <c r="D130" s="563" t="s">
        <v>635</v>
      </c>
      <c r="E130" s="525" t="s">
        <v>1604</v>
      </c>
      <c r="F130" s="563" t="s">
        <v>1605</v>
      </c>
      <c r="G130" s="525" t="s">
        <v>1007</v>
      </c>
      <c r="H130" s="525" t="s">
        <v>1008</v>
      </c>
      <c r="I130" s="542">
        <v>27.641999999999996</v>
      </c>
      <c r="J130" s="542">
        <v>25</v>
      </c>
      <c r="K130" s="543">
        <v>691.06</v>
      </c>
    </row>
    <row r="131" spans="1:11" ht="14.4" customHeight="1" x14ac:dyDescent="0.3">
      <c r="A131" s="521" t="s">
        <v>523</v>
      </c>
      <c r="B131" s="522" t="s">
        <v>634</v>
      </c>
      <c r="C131" s="525" t="s">
        <v>534</v>
      </c>
      <c r="D131" s="563" t="s">
        <v>635</v>
      </c>
      <c r="E131" s="525" t="s">
        <v>1604</v>
      </c>
      <c r="F131" s="563" t="s">
        <v>1605</v>
      </c>
      <c r="G131" s="525" t="s">
        <v>1248</v>
      </c>
      <c r="H131" s="525" t="s">
        <v>1249</v>
      </c>
      <c r="I131" s="542">
        <v>1.4233333333333331</v>
      </c>
      <c r="J131" s="542">
        <v>2400</v>
      </c>
      <c r="K131" s="543">
        <v>3416</v>
      </c>
    </row>
    <row r="132" spans="1:11" ht="14.4" customHeight="1" x14ac:dyDescent="0.3">
      <c r="A132" s="521" t="s">
        <v>523</v>
      </c>
      <c r="B132" s="522" t="s">
        <v>634</v>
      </c>
      <c r="C132" s="525" t="s">
        <v>534</v>
      </c>
      <c r="D132" s="563" t="s">
        <v>635</v>
      </c>
      <c r="E132" s="525" t="s">
        <v>1604</v>
      </c>
      <c r="F132" s="563" t="s">
        <v>1605</v>
      </c>
      <c r="G132" s="525" t="s">
        <v>1248</v>
      </c>
      <c r="H132" s="525" t="s">
        <v>1250</v>
      </c>
      <c r="I132" s="542">
        <v>1.42</v>
      </c>
      <c r="J132" s="542">
        <v>1000</v>
      </c>
      <c r="K132" s="543">
        <v>1420</v>
      </c>
    </row>
    <row r="133" spans="1:11" ht="14.4" customHeight="1" x14ac:dyDescent="0.3">
      <c r="A133" s="521" t="s">
        <v>523</v>
      </c>
      <c r="B133" s="522" t="s">
        <v>634</v>
      </c>
      <c r="C133" s="525" t="s">
        <v>534</v>
      </c>
      <c r="D133" s="563" t="s">
        <v>635</v>
      </c>
      <c r="E133" s="525" t="s">
        <v>1604</v>
      </c>
      <c r="F133" s="563" t="s">
        <v>1605</v>
      </c>
      <c r="G133" s="525" t="s">
        <v>1251</v>
      </c>
      <c r="H133" s="525" t="s">
        <v>1252</v>
      </c>
      <c r="I133" s="542">
        <v>1.1483333333333332</v>
      </c>
      <c r="J133" s="542">
        <v>21000</v>
      </c>
      <c r="K133" s="543">
        <v>24046.7</v>
      </c>
    </row>
    <row r="134" spans="1:11" ht="14.4" customHeight="1" x14ac:dyDescent="0.3">
      <c r="A134" s="521" t="s">
        <v>523</v>
      </c>
      <c r="B134" s="522" t="s">
        <v>634</v>
      </c>
      <c r="C134" s="525" t="s">
        <v>534</v>
      </c>
      <c r="D134" s="563" t="s">
        <v>635</v>
      </c>
      <c r="E134" s="525" t="s">
        <v>1604</v>
      </c>
      <c r="F134" s="563" t="s">
        <v>1605</v>
      </c>
      <c r="G134" s="525" t="s">
        <v>1253</v>
      </c>
      <c r="H134" s="525" t="s">
        <v>1254</v>
      </c>
      <c r="I134" s="542">
        <v>8.58</v>
      </c>
      <c r="J134" s="542">
        <v>2</v>
      </c>
      <c r="K134" s="543">
        <v>17.16</v>
      </c>
    </row>
    <row r="135" spans="1:11" ht="14.4" customHeight="1" x14ac:dyDescent="0.3">
      <c r="A135" s="521" t="s">
        <v>523</v>
      </c>
      <c r="B135" s="522" t="s">
        <v>634</v>
      </c>
      <c r="C135" s="525" t="s">
        <v>534</v>
      </c>
      <c r="D135" s="563" t="s">
        <v>635</v>
      </c>
      <c r="E135" s="525" t="s">
        <v>1604</v>
      </c>
      <c r="F135" s="563" t="s">
        <v>1605</v>
      </c>
      <c r="G135" s="525" t="s">
        <v>1011</v>
      </c>
      <c r="H135" s="525" t="s">
        <v>1255</v>
      </c>
      <c r="I135" s="542">
        <v>13.02</v>
      </c>
      <c r="J135" s="542">
        <v>5</v>
      </c>
      <c r="K135" s="543">
        <v>65.099999999999994</v>
      </c>
    </row>
    <row r="136" spans="1:11" ht="14.4" customHeight="1" x14ac:dyDescent="0.3">
      <c r="A136" s="521" t="s">
        <v>523</v>
      </c>
      <c r="B136" s="522" t="s">
        <v>634</v>
      </c>
      <c r="C136" s="525" t="s">
        <v>534</v>
      </c>
      <c r="D136" s="563" t="s">
        <v>635</v>
      </c>
      <c r="E136" s="525" t="s">
        <v>1604</v>
      </c>
      <c r="F136" s="563" t="s">
        <v>1605</v>
      </c>
      <c r="G136" s="525" t="s">
        <v>1011</v>
      </c>
      <c r="H136" s="525" t="s">
        <v>1012</v>
      </c>
      <c r="I136" s="542">
        <v>13.01</v>
      </c>
      <c r="J136" s="542">
        <v>5</v>
      </c>
      <c r="K136" s="543">
        <v>65.05</v>
      </c>
    </row>
    <row r="137" spans="1:11" ht="14.4" customHeight="1" x14ac:dyDescent="0.3">
      <c r="A137" s="521" t="s">
        <v>523</v>
      </c>
      <c r="B137" s="522" t="s">
        <v>634</v>
      </c>
      <c r="C137" s="525" t="s">
        <v>534</v>
      </c>
      <c r="D137" s="563" t="s">
        <v>635</v>
      </c>
      <c r="E137" s="525" t="s">
        <v>1604</v>
      </c>
      <c r="F137" s="563" t="s">
        <v>1605</v>
      </c>
      <c r="G137" s="525" t="s">
        <v>1256</v>
      </c>
      <c r="H137" s="525" t="s">
        <v>1257</v>
      </c>
      <c r="I137" s="542">
        <v>0.84</v>
      </c>
      <c r="J137" s="542">
        <v>15000</v>
      </c>
      <c r="K137" s="543">
        <v>12631.8</v>
      </c>
    </row>
    <row r="138" spans="1:11" ht="14.4" customHeight="1" x14ac:dyDescent="0.3">
      <c r="A138" s="521" t="s">
        <v>523</v>
      </c>
      <c r="B138" s="522" t="s">
        <v>634</v>
      </c>
      <c r="C138" s="525" t="s">
        <v>534</v>
      </c>
      <c r="D138" s="563" t="s">
        <v>635</v>
      </c>
      <c r="E138" s="525" t="s">
        <v>1604</v>
      </c>
      <c r="F138" s="563" t="s">
        <v>1605</v>
      </c>
      <c r="G138" s="525" t="s">
        <v>1258</v>
      </c>
      <c r="H138" s="525" t="s">
        <v>1259</v>
      </c>
      <c r="I138" s="542">
        <v>98.376999999999995</v>
      </c>
      <c r="J138" s="542">
        <v>95</v>
      </c>
      <c r="K138" s="543">
        <v>9345.8000000000011</v>
      </c>
    </row>
    <row r="139" spans="1:11" ht="14.4" customHeight="1" x14ac:dyDescent="0.3">
      <c r="A139" s="521" t="s">
        <v>523</v>
      </c>
      <c r="B139" s="522" t="s">
        <v>634</v>
      </c>
      <c r="C139" s="525" t="s">
        <v>534</v>
      </c>
      <c r="D139" s="563" t="s">
        <v>635</v>
      </c>
      <c r="E139" s="525" t="s">
        <v>1604</v>
      </c>
      <c r="F139" s="563" t="s">
        <v>1605</v>
      </c>
      <c r="G139" s="525" t="s">
        <v>1260</v>
      </c>
      <c r="H139" s="525" t="s">
        <v>1261</v>
      </c>
      <c r="I139" s="542">
        <v>0.85</v>
      </c>
      <c r="J139" s="542">
        <v>20</v>
      </c>
      <c r="K139" s="543">
        <v>17</v>
      </c>
    </row>
    <row r="140" spans="1:11" ht="14.4" customHeight="1" x14ac:dyDescent="0.3">
      <c r="A140" s="521" t="s">
        <v>523</v>
      </c>
      <c r="B140" s="522" t="s">
        <v>634</v>
      </c>
      <c r="C140" s="525" t="s">
        <v>534</v>
      </c>
      <c r="D140" s="563" t="s">
        <v>635</v>
      </c>
      <c r="E140" s="525" t="s">
        <v>1604</v>
      </c>
      <c r="F140" s="563" t="s">
        <v>1605</v>
      </c>
      <c r="G140" s="525" t="s">
        <v>1019</v>
      </c>
      <c r="H140" s="525" t="s">
        <v>1020</v>
      </c>
      <c r="I140" s="542">
        <v>7.1</v>
      </c>
      <c r="J140" s="542">
        <v>1</v>
      </c>
      <c r="K140" s="543">
        <v>7.1</v>
      </c>
    </row>
    <row r="141" spans="1:11" ht="14.4" customHeight="1" x14ac:dyDescent="0.3">
      <c r="A141" s="521" t="s">
        <v>523</v>
      </c>
      <c r="B141" s="522" t="s">
        <v>634</v>
      </c>
      <c r="C141" s="525" t="s">
        <v>534</v>
      </c>
      <c r="D141" s="563" t="s">
        <v>635</v>
      </c>
      <c r="E141" s="525" t="s">
        <v>1604</v>
      </c>
      <c r="F141" s="563" t="s">
        <v>1605</v>
      </c>
      <c r="G141" s="525" t="s">
        <v>1021</v>
      </c>
      <c r="H141" s="525" t="s">
        <v>1022</v>
      </c>
      <c r="I141" s="542">
        <v>5.92</v>
      </c>
      <c r="J141" s="542">
        <v>1</v>
      </c>
      <c r="K141" s="543">
        <v>5.92</v>
      </c>
    </row>
    <row r="142" spans="1:11" ht="14.4" customHeight="1" x14ac:dyDescent="0.3">
      <c r="A142" s="521" t="s">
        <v>523</v>
      </c>
      <c r="B142" s="522" t="s">
        <v>634</v>
      </c>
      <c r="C142" s="525" t="s">
        <v>534</v>
      </c>
      <c r="D142" s="563" t="s">
        <v>635</v>
      </c>
      <c r="E142" s="525" t="s">
        <v>1606</v>
      </c>
      <c r="F142" s="563" t="s">
        <v>1607</v>
      </c>
      <c r="G142" s="525" t="s">
        <v>1262</v>
      </c>
      <c r="H142" s="525" t="s">
        <v>1263</v>
      </c>
      <c r="I142" s="542">
        <v>0.22</v>
      </c>
      <c r="J142" s="542">
        <v>1000</v>
      </c>
      <c r="K142" s="543">
        <v>220</v>
      </c>
    </row>
    <row r="143" spans="1:11" ht="14.4" customHeight="1" x14ac:dyDescent="0.3">
      <c r="A143" s="521" t="s">
        <v>523</v>
      </c>
      <c r="B143" s="522" t="s">
        <v>634</v>
      </c>
      <c r="C143" s="525" t="s">
        <v>534</v>
      </c>
      <c r="D143" s="563" t="s">
        <v>635</v>
      </c>
      <c r="E143" s="525" t="s">
        <v>1606</v>
      </c>
      <c r="F143" s="563" t="s">
        <v>1607</v>
      </c>
      <c r="G143" s="525" t="s">
        <v>1264</v>
      </c>
      <c r="H143" s="525" t="s">
        <v>1265</v>
      </c>
      <c r="I143" s="542">
        <v>0.93</v>
      </c>
      <c r="J143" s="542">
        <v>100</v>
      </c>
      <c r="K143" s="543">
        <v>93</v>
      </c>
    </row>
    <row r="144" spans="1:11" ht="14.4" customHeight="1" x14ac:dyDescent="0.3">
      <c r="A144" s="521" t="s">
        <v>523</v>
      </c>
      <c r="B144" s="522" t="s">
        <v>634</v>
      </c>
      <c r="C144" s="525" t="s">
        <v>534</v>
      </c>
      <c r="D144" s="563" t="s">
        <v>635</v>
      </c>
      <c r="E144" s="525" t="s">
        <v>1606</v>
      </c>
      <c r="F144" s="563" t="s">
        <v>1607</v>
      </c>
      <c r="G144" s="525" t="s">
        <v>1266</v>
      </c>
      <c r="H144" s="525" t="s">
        <v>1267</v>
      </c>
      <c r="I144" s="542">
        <v>0.62250000000000005</v>
      </c>
      <c r="J144" s="542">
        <v>1500</v>
      </c>
      <c r="K144" s="543">
        <v>937</v>
      </c>
    </row>
    <row r="145" spans="1:11" ht="14.4" customHeight="1" x14ac:dyDescent="0.3">
      <c r="A145" s="521" t="s">
        <v>523</v>
      </c>
      <c r="B145" s="522" t="s">
        <v>634</v>
      </c>
      <c r="C145" s="525" t="s">
        <v>534</v>
      </c>
      <c r="D145" s="563" t="s">
        <v>635</v>
      </c>
      <c r="E145" s="525" t="s">
        <v>1606</v>
      </c>
      <c r="F145" s="563" t="s">
        <v>1607</v>
      </c>
      <c r="G145" s="525" t="s">
        <v>1025</v>
      </c>
      <c r="H145" s="525" t="s">
        <v>1026</v>
      </c>
      <c r="I145" s="542">
        <v>0.59333333333333327</v>
      </c>
      <c r="J145" s="542">
        <v>12000</v>
      </c>
      <c r="K145" s="543">
        <v>7108</v>
      </c>
    </row>
    <row r="146" spans="1:11" ht="14.4" customHeight="1" x14ac:dyDescent="0.3">
      <c r="A146" s="521" t="s">
        <v>523</v>
      </c>
      <c r="B146" s="522" t="s">
        <v>634</v>
      </c>
      <c r="C146" s="525" t="s">
        <v>534</v>
      </c>
      <c r="D146" s="563" t="s">
        <v>635</v>
      </c>
      <c r="E146" s="525" t="s">
        <v>1606</v>
      </c>
      <c r="F146" s="563" t="s">
        <v>1607</v>
      </c>
      <c r="G146" s="525" t="s">
        <v>1268</v>
      </c>
      <c r="H146" s="525" t="s">
        <v>1269</v>
      </c>
      <c r="I146" s="542">
        <v>1.8716666666666668</v>
      </c>
      <c r="J146" s="542">
        <v>9600</v>
      </c>
      <c r="K146" s="543">
        <v>17748</v>
      </c>
    </row>
    <row r="147" spans="1:11" ht="14.4" customHeight="1" x14ac:dyDescent="0.3">
      <c r="A147" s="521" t="s">
        <v>523</v>
      </c>
      <c r="B147" s="522" t="s">
        <v>634</v>
      </c>
      <c r="C147" s="525" t="s">
        <v>534</v>
      </c>
      <c r="D147" s="563" t="s">
        <v>635</v>
      </c>
      <c r="E147" s="525" t="s">
        <v>1606</v>
      </c>
      <c r="F147" s="563" t="s">
        <v>1607</v>
      </c>
      <c r="G147" s="525" t="s">
        <v>1270</v>
      </c>
      <c r="H147" s="525" t="s">
        <v>1271</v>
      </c>
      <c r="I147" s="542">
        <v>1.7977777777777781</v>
      </c>
      <c r="J147" s="542">
        <v>46100</v>
      </c>
      <c r="K147" s="543">
        <v>82872</v>
      </c>
    </row>
    <row r="148" spans="1:11" ht="14.4" customHeight="1" x14ac:dyDescent="0.3">
      <c r="A148" s="521" t="s">
        <v>523</v>
      </c>
      <c r="B148" s="522" t="s">
        <v>634</v>
      </c>
      <c r="C148" s="525" t="s">
        <v>534</v>
      </c>
      <c r="D148" s="563" t="s">
        <v>635</v>
      </c>
      <c r="E148" s="525" t="s">
        <v>1606</v>
      </c>
      <c r="F148" s="563" t="s">
        <v>1607</v>
      </c>
      <c r="G148" s="525" t="s">
        <v>1272</v>
      </c>
      <c r="H148" s="525" t="s">
        <v>1273</v>
      </c>
      <c r="I148" s="542">
        <v>1.915</v>
      </c>
      <c r="J148" s="542">
        <v>100</v>
      </c>
      <c r="K148" s="543">
        <v>191.5</v>
      </c>
    </row>
    <row r="149" spans="1:11" ht="14.4" customHeight="1" x14ac:dyDescent="0.3">
      <c r="A149" s="521" t="s">
        <v>523</v>
      </c>
      <c r="B149" s="522" t="s">
        <v>634</v>
      </c>
      <c r="C149" s="525" t="s">
        <v>534</v>
      </c>
      <c r="D149" s="563" t="s">
        <v>635</v>
      </c>
      <c r="E149" s="525" t="s">
        <v>1606</v>
      </c>
      <c r="F149" s="563" t="s">
        <v>1607</v>
      </c>
      <c r="G149" s="525" t="s">
        <v>1274</v>
      </c>
      <c r="H149" s="525" t="s">
        <v>1275</v>
      </c>
      <c r="I149" s="542">
        <v>2.99</v>
      </c>
      <c r="J149" s="542">
        <v>20</v>
      </c>
      <c r="K149" s="543">
        <v>59.8</v>
      </c>
    </row>
    <row r="150" spans="1:11" ht="14.4" customHeight="1" x14ac:dyDescent="0.3">
      <c r="A150" s="521" t="s">
        <v>523</v>
      </c>
      <c r="B150" s="522" t="s">
        <v>634</v>
      </c>
      <c r="C150" s="525" t="s">
        <v>534</v>
      </c>
      <c r="D150" s="563" t="s">
        <v>635</v>
      </c>
      <c r="E150" s="525" t="s">
        <v>1606</v>
      </c>
      <c r="F150" s="563" t="s">
        <v>1607</v>
      </c>
      <c r="G150" s="525" t="s">
        <v>1276</v>
      </c>
      <c r="H150" s="525" t="s">
        <v>1277</v>
      </c>
      <c r="I150" s="542">
        <v>1.8418181818181816</v>
      </c>
      <c r="J150" s="542">
        <v>29300</v>
      </c>
      <c r="K150" s="543">
        <v>54187</v>
      </c>
    </row>
    <row r="151" spans="1:11" ht="14.4" customHeight="1" x14ac:dyDescent="0.3">
      <c r="A151" s="521" t="s">
        <v>523</v>
      </c>
      <c r="B151" s="522" t="s">
        <v>634</v>
      </c>
      <c r="C151" s="525" t="s">
        <v>534</v>
      </c>
      <c r="D151" s="563" t="s">
        <v>635</v>
      </c>
      <c r="E151" s="525" t="s">
        <v>1606</v>
      </c>
      <c r="F151" s="563" t="s">
        <v>1607</v>
      </c>
      <c r="G151" s="525" t="s">
        <v>1278</v>
      </c>
      <c r="H151" s="525" t="s">
        <v>1279</v>
      </c>
      <c r="I151" s="542">
        <v>1.0909090909090908E-2</v>
      </c>
      <c r="J151" s="542">
        <v>28800</v>
      </c>
      <c r="K151" s="543">
        <v>312</v>
      </c>
    </row>
    <row r="152" spans="1:11" ht="14.4" customHeight="1" x14ac:dyDescent="0.3">
      <c r="A152" s="521" t="s">
        <v>523</v>
      </c>
      <c r="B152" s="522" t="s">
        <v>634</v>
      </c>
      <c r="C152" s="525" t="s">
        <v>534</v>
      </c>
      <c r="D152" s="563" t="s">
        <v>635</v>
      </c>
      <c r="E152" s="525" t="s">
        <v>1606</v>
      </c>
      <c r="F152" s="563" t="s">
        <v>1607</v>
      </c>
      <c r="G152" s="525" t="s">
        <v>1280</v>
      </c>
      <c r="H152" s="525" t="s">
        <v>1281</v>
      </c>
      <c r="I152" s="542">
        <v>46.027500000000003</v>
      </c>
      <c r="J152" s="542">
        <v>1000</v>
      </c>
      <c r="K152" s="543">
        <v>46026.48</v>
      </c>
    </row>
    <row r="153" spans="1:11" ht="14.4" customHeight="1" x14ac:dyDescent="0.3">
      <c r="A153" s="521" t="s">
        <v>523</v>
      </c>
      <c r="B153" s="522" t="s">
        <v>634</v>
      </c>
      <c r="C153" s="525" t="s">
        <v>534</v>
      </c>
      <c r="D153" s="563" t="s">
        <v>635</v>
      </c>
      <c r="E153" s="525" t="s">
        <v>1606</v>
      </c>
      <c r="F153" s="563" t="s">
        <v>1607</v>
      </c>
      <c r="G153" s="525" t="s">
        <v>1282</v>
      </c>
      <c r="H153" s="525" t="s">
        <v>1283</v>
      </c>
      <c r="I153" s="542">
        <v>126.88666666666666</v>
      </c>
      <c r="J153" s="542">
        <v>8</v>
      </c>
      <c r="K153" s="543">
        <v>1015.2</v>
      </c>
    </row>
    <row r="154" spans="1:11" ht="14.4" customHeight="1" x14ac:dyDescent="0.3">
      <c r="A154" s="521" t="s">
        <v>523</v>
      </c>
      <c r="B154" s="522" t="s">
        <v>634</v>
      </c>
      <c r="C154" s="525" t="s">
        <v>534</v>
      </c>
      <c r="D154" s="563" t="s">
        <v>635</v>
      </c>
      <c r="E154" s="525" t="s">
        <v>1606</v>
      </c>
      <c r="F154" s="563" t="s">
        <v>1607</v>
      </c>
      <c r="G154" s="525" t="s">
        <v>1284</v>
      </c>
      <c r="H154" s="525" t="s">
        <v>1285</v>
      </c>
      <c r="I154" s="542">
        <v>2.46</v>
      </c>
      <c r="J154" s="542">
        <v>600</v>
      </c>
      <c r="K154" s="543">
        <v>1476.6</v>
      </c>
    </row>
    <row r="155" spans="1:11" ht="14.4" customHeight="1" x14ac:dyDescent="0.3">
      <c r="A155" s="521" t="s">
        <v>523</v>
      </c>
      <c r="B155" s="522" t="s">
        <v>634</v>
      </c>
      <c r="C155" s="525" t="s">
        <v>534</v>
      </c>
      <c r="D155" s="563" t="s">
        <v>635</v>
      </c>
      <c r="E155" s="525" t="s">
        <v>1606</v>
      </c>
      <c r="F155" s="563" t="s">
        <v>1607</v>
      </c>
      <c r="G155" s="525" t="s">
        <v>1286</v>
      </c>
      <c r="H155" s="525" t="s">
        <v>1287</v>
      </c>
      <c r="I155" s="542">
        <v>25.524999999999999</v>
      </c>
      <c r="J155" s="542">
        <v>1060</v>
      </c>
      <c r="K155" s="543">
        <v>27057.000000000004</v>
      </c>
    </row>
    <row r="156" spans="1:11" ht="14.4" customHeight="1" x14ac:dyDescent="0.3">
      <c r="A156" s="521" t="s">
        <v>523</v>
      </c>
      <c r="B156" s="522" t="s">
        <v>634</v>
      </c>
      <c r="C156" s="525" t="s">
        <v>534</v>
      </c>
      <c r="D156" s="563" t="s">
        <v>635</v>
      </c>
      <c r="E156" s="525" t="s">
        <v>1606</v>
      </c>
      <c r="F156" s="563" t="s">
        <v>1607</v>
      </c>
      <c r="G156" s="525" t="s">
        <v>1288</v>
      </c>
      <c r="H156" s="525" t="s">
        <v>1289</v>
      </c>
      <c r="I156" s="542">
        <v>2.94</v>
      </c>
      <c r="J156" s="542">
        <v>50</v>
      </c>
      <c r="K156" s="543">
        <v>147</v>
      </c>
    </row>
    <row r="157" spans="1:11" ht="14.4" customHeight="1" x14ac:dyDescent="0.3">
      <c r="A157" s="521" t="s">
        <v>523</v>
      </c>
      <c r="B157" s="522" t="s">
        <v>634</v>
      </c>
      <c r="C157" s="525" t="s">
        <v>534</v>
      </c>
      <c r="D157" s="563" t="s">
        <v>635</v>
      </c>
      <c r="E157" s="525" t="s">
        <v>1606</v>
      </c>
      <c r="F157" s="563" t="s">
        <v>1607</v>
      </c>
      <c r="G157" s="525" t="s">
        <v>1290</v>
      </c>
      <c r="H157" s="525" t="s">
        <v>1291</v>
      </c>
      <c r="I157" s="542">
        <v>18.940000000000001</v>
      </c>
      <c r="J157" s="542">
        <v>600</v>
      </c>
      <c r="K157" s="543">
        <v>11369.5</v>
      </c>
    </row>
    <row r="158" spans="1:11" ht="14.4" customHeight="1" x14ac:dyDescent="0.3">
      <c r="A158" s="521" t="s">
        <v>523</v>
      </c>
      <c r="B158" s="522" t="s">
        <v>634</v>
      </c>
      <c r="C158" s="525" t="s">
        <v>534</v>
      </c>
      <c r="D158" s="563" t="s">
        <v>635</v>
      </c>
      <c r="E158" s="525" t="s">
        <v>1606</v>
      </c>
      <c r="F158" s="563" t="s">
        <v>1607</v>
      </c>
      <c r="G158" s="525" t="s">
        <v>1292</v>
      </c>
      <c r="H158" s="525" t="s">
        <v>1293</v>
      </c>
      <c r="I158" s="542">
        <v>2.6</v>
      </c>
      <c r="J158" s="542">
        <v>2</v>
      </c>
      <c r="K158" s="543">
        <v>5.2</v>
      </c>
    </row>
    <row r="159" spans="1:11" ht="14.4" customHeight="1" x14ac:dyDescent="0.3">
      <c r="A159" s="521" t="s">
        <v>523</v>
      </c>
      <c r="B159" s="522" t="s">
        <v>634</v>
      </c>
      <c r="C159" s="525" t="s">
        <v>534</v>
      </c>
      <c r="D159" s="563" t="s">
        <v>635</v>
      </c>
      <c r="E159" s="525" t="s">
        <v>1606</v>
      </c>
      <c r="F159" s="563" t="s">
        <v>1607</v>
      </c>
      <c r="G159" s="525" t="s">
        <v>1294</v>
      </c>
      <c r="H159" s="525" t="s">
        <v>1295</v>
      </c>
      <c r="I159" s="542">
        <v>2.6</v>
      </c>
      <c r="J159" s="542">
        <v>1</v>
      </c>
      <c r="K159" s="543">
        <v>2.6</v>
      </c>
    </row>
    <row r="160" spans="1:11" ht="14.4" customHeight="1" x14ac:dyDescent="0.3">
      <c r="A160" s="521" t="s">
        <v>523</v>
      </c>
      <c r="B160" s="522" t="s">
        <v>634</v>
      </c>
      <c r="C160" s="525" t="s">
        <v>534</v>
      </c>
      <c r="D160" s="563" t="s">
        <v>635</v>
      </c>
      <c r="E160" s="525" t="s">
        <v>1606</v>
      </c>
      <c r="F160" s="563" t="s">
        <v>1607</v>
      </c>
      <c r="G160" s="525" t="s">
        <v>1296</v>
      </c>
      <c r="H160" s="525" t="s">
        <v>1297</v>
      </c>
      <c r="I160" s="542">
        <v>2.6</v>
      </c>
      <c r="J160" s="542">
        <v>1</v>
      </c>
      <c r="K160" s="543">
        <v>2.6</v>
      </c>
    </row>
    <row r="161" spans="1:11" ht="14.4" customHeight="1" x14ac:dyDescent="0.3">
      <c r="A161" s="521" t="s">
        <v>523</v>
      </c>
      <c r="B161" s="522" t="s">
        <v>634</v>
      </c>
      <c r="C161" s="525" t="s">
        <v>534</v>
      </c>
      <c r="D161" s="563" t="s">
        <v>635</v>
      </c>
      <c r="E161" s="525" t="s">
        <v>1606</v>
      </c>
      <c r="F161" s="563" t="s">
        <v>1607</v>
      </c>
      <c r="G161" s="525" t="s">
        <v>1298</v>
      </c>
      <c r="H161" s="525" t="s">
        <v>1299</v>
      </c>
      <c r="I161" s="542">
        <v>2.0099999999999998</v>
      </c>
      <c r="J161" s="542">
        <v>20</v>
      </c>
      <c r="K161" s="543">
        <v>40.200000000000003</v>
      </c>
    </row>
    <row r="162" spans="1:11" ht="14.4" customHeight="1" x14ac:dyDescent="0.3">
      <c r="A162" s="521" t="s">
        <v>523</v>
      </c>
      <c r="B162" s="522" t="s">
        <v>634</v>
      </c>
      <c r="C162" s="525" t="s">
        <v>534</v>
      </c>
      <c r="D162" s="563" t="s">
        <v>635</v>
      </c>
      <c r="E162" s="525" t="s">
        <v>1606</v>
      </c>
      <c r="F162" s="563" t="s">
        <v>1607</v>
      </c>
      <c r="G162" s="525" t="s">
        <v>1037</v>
      </c>
      <c r="H162" s="525" t="s">
        <v>1038</v>
      </c>
      <c r="I162" s="542">
        <v>0.61</v>
      </c>
      <c r="J162" s="542">
        <v>8000</v>
      </c>
      <c r="K162" s="543">
        <v>4888.3999999999996</v>
      </c>
    </row>
    <row r="163" spans="1:11" ht="14.4" customHeight="1" x14ac:dyDescent="0.3">
      <c r="A163" s="521" t="s">
        <v>523</v>
      </c>
      <c r="B163" s="522" t="s">
        <v>634</v>
      </c>
      <c r="C163" s="525" t="s">
        <v>534</v>
      </c>
      <c r="D163" s="563" t="s">
        <v>635</v>
      </c>
      <c r="E163" s="525" t="s">
        <v>1606</v>
      </c>
      <c r="F163" s="563" t="s">
        <v>1607</v>
      </c>
      <c r="G163" s="525" t="s">
        <v>1300</v>
      </c>
      <c r="H163" s="525" t="s">
        <v>1301</v>
      </c>
      <c r="I163" s="542">
        <v>75.02</v>
      </c>
      <c r="J163" s="542">
        <v>1</v>
      </c>
      <c r="K163" s="543">
        <v>75.02</v>
      </c>
    </row>
    <row r="164" spans="1:11" ht="14.4" customHeight="1" x14ac:dyDescent="0.3">
      <c r="A164" s="521" t="s">
        <v>523</v>
      </c>
      <c r="B164" s="522" t="s">
        <v>634</v>
      </c>
      <c r="C164" s="525" t="s">
        <v>534</v>
      </c>
      <c r="D164" s="563" t="s">
        <v>635</v>
      </c>
      <c r="E164" s="525" t="s">
        <v>1606</v>
      </c>
      <c r="F164" s="563" t="s">
        <v>1607</v>
      </c>
      <c r="G164" s="525" t="s">
        <v>1302</v>
      </c>
      <c r="H164" s="525" t="s">
        <v>1303</v>
      </c>
      <c r="I164" s="542">
        <v>3.62</v>
      </c>
      <c r="J164" s="542">
        <v>2000</v>
      </c>
      <c r="K164" s="543">
        <v>7241.79</v>
      </c>
    </row>
    <row r="165" spans="1:11" ht="14.4" customHeight="1" x14ac:dyDescent="0.3">
      <c r="A165" s="521" t="s">
        <v>523</v>
      </c>
      <c r="B165" s="522" t="s">
        <v>634</v>
      </c>
      <c r="C165" s="525" t="s">
        <v>534</v>
      </c>
      <c r="D165" s="563" t="s">
        <v>635</v>
      </c>
      <c r="E165" s="525" t="s">
        <v>1606</v>
      </c>
      <c r="F165" s="563" t="s">
        <v>1607</v>
      </c>
      <c r="G165" s="525" t="s">
        <v>1304</v>
      </c>
      <c r="H165" s="525" t="s">
        <v>1305</v>
      </c>
      <c r="I165" s="542">
        <v>75.02</v>
      </c>
      <c r="J165" s="542">
        <v>1</v>
      </c>
      <c r="K165" s="543">
        <v>75.02</v>
      </c>
    </row>
    <row r="166" spans="1:11" ht="14.4" customHeight="1" x14ac:dyDescent="0.3">
      <c r="A166" s="521" t="s">
        <v>523</v>
      </c>
      <c r="B166" s="522" t="s">
        <v>634</v>
      </c>
      <c r="C166" s="525" t="s">
        <v>534</v>
      </c>
      <c r="D166" s="563" t="s">
        <v>635</v>
      </c>
      <c r="E166" s="525" t="s">
        <v>1606</v>
      </c>
      <c r="F166" s="563" t="s">
        <v>1607</v>
      </c>
      <c r="G166" s="525" t="s">
        <v>1306</v>
      </c>
      <c r="H166" s="525" t="s">
        <v>1307</v>
      </c>
      <c r="I166" s="542">
        <v>3.79</v>
      </c>
      <c r="J166" s="542">
        <v>500</v>
      </c>
      <c r="K166" s="543">
        <v>1893.38</v>
      </c>
    </row>
    <row r="167" spans="1:11" ht="14.4" customHeight="1" x14ac:dyDescent="0.3">
      <c r="A167" s="521" t="s">
        <v>523</v>
      </c>
      <c r="B167" s="522" t="s">
        <v>634</v>
      </c>
      <c r="C167" s="525" t="s">
        <v>534</v>
      </c>
      <c r="D167" s="563" t="s">
        <v>635</v>
      </c>
      <c r="E167" s="525" t="s">
        <v>1606</v>
      </c>
      <c r="F167" s="563" t="s">
        <v>1607</v>
      </c>
      <c r="G167" s="525" t="s">
        <v>1308</v>
      </c>
      <c r="H167" s="525" t="s">
        <v>1309</v>
      </c>
      <c r="I167" s="542">
        <v>56.87</v>
      </c>
      <c r="J167" s="542">
        <v>190</v>
      </c>
      <c r="K167" s="543">
        <v>10805.3</v>
      </c>
    </row>
    <row r="168" spans="1:11" ht="14.4" customHeight="1" x14ac:dyDescent="0.3">
      <c r="A168" s="521" t="s">
        <v>523</v>
      </c>
      <c r="B168" s="522" t="s">
        <v>634</v>
      </c>
      <c r="C168" s="525" t="s">
        <v>534</v>
      </c>
      <c r="D168" s="563" t="s">
        <v>635</v>
      </c>
      <c r="E168" s="525" t="s">
        <v>1606</v>
      </c>
      <c r="F168" s="563" t="s">
        <v>1607</v>
      </c>
      <c r="G168" s="525" t="s">
        <v>1310</v>
      </c>
      <c r="H168" s="525" t="s">
        <v>1311</v>
      </c>
      <c r="I168" s="542">
        <v>45.98</v>
      </c>
      <c r="J168" s="542">
        <v>10</v>
      </c>
      <c r="K168" s="543">
        <v>459.8</v>
      </c>
    </row>
    <row r="169" spans="1:11" ht="14.4" customHeight="1" x14ac:dyDescent="0.3">
      <c r="A169" s="521" t="s">
        <v>523</v>
      </c>
      <c r="B169" s="522" t="s">
        <v>634</v>
      </c>
      <c r="C169" s="525" t="s">
        <v>534</v>
      </c>
      <c r="D169" s="563" t="s">
        <v>635</v>
      </c>
      <c r="E169" s="525" t="s">
        <v>1606</v>
      </c>
      <c r="F169" s="563" t="s">
        <v>1607</v>
      </c>
      <c r="G169" s="525" t="s">
        <v>1312</v>
      </c>
      <c r="H169" s="525" t="s">
        <v>1313</v>
      </c>
      <c r="I169" s="542">
        <v>3.36</v>
      </c>
      <c r="J169" s="542">
        <v>1000</v>
      </c>
      <c r="K169" s="543">
        <v>3364.6</v>
      </c>
    </row>
    <row r="170" spans="1:11" ht="14.4" customHeight="1" x14ac:dyDescent="0.3">
      <c r="A170" s="521" t="s">
        <v>523</v>
      </c>
      <c r="B170" s="522" t="s">
        <v>634</v>
      </c>
      <c r="C170" s="525" t="s">
        <v>534</v>
      </c>
      <c r="D170" s="563" t="s">
        <v>635</v>
      </c>
      <c r="E170" s="525" t="s">
        <v>1606</v>
      </c>
      <c r="F170" s="563" t="s">
        <v>1607</v>
      </c>
      <c r="G170" s="525" t="s">
        <v>1314</v>
      </c>
      <c r="H170" s="525" t="s">
        <v>1315</v>
      </c>
      <c r="I170" s="542">
        <v>3.34</v>
      </c>
      <c r="J170" s="542">
        <v>500</v>
      </c>
      <c r="K170" s="543">
        <v>1668.23</v>
      </c>
    </row>
    <row r="171" spans="1:11" ht="14.4" customHeight="1" x14ac:dyDescent="0.3">
      <c r="A171" s="521" t="s">
        <v>523</v>
      </c>
      <c r="B171" s="522" t="s">
        <v>634</v>
      </c>
      <c r="C171" s="525" t="s">
        <v>534</v>
      </c>
      <c r="D171" s="563" t="s">
        <v>635</v>
      </c>
      <c r="E171" s="525" t="s">
        <v>1608</v>
      </c>
      <c r="F171" s="563" t="s">
        <v>1609</v>
      </c>
      <c r="G171" s="525" t="s">
        <v>1316</v>
      </c>
      <c r="H171" s="525" t="s">
        <v>1317</v>
      </c>
      <c r="I171" s="542">
        <v>1.2687499999999998</v>
      </c>
      <c r="J171" s="542">
        <v>152000</v>
      </c>
      <c r="K171" s="543">
        <v>192454.2</v>
      </c>
    </row>
    <row r="172" spans="1:11" ht="14.4" customHeight="1" x14ac:dyDescent="0.3">
      <c r="A172" s="521" t="s">
        <v>523</v>
      </c>
      <c r="B172" s="522" t="s">
        <v>634</v>
      </c>
      <c r="C172" s="525" t="s">
        <v>534</v>
      </c>
      <c r="D172" s="563" t="s">
        <v>635</v>
      </c>
      <c r="E172" s="525" t="s">
        <v>1608</v>
      </c>
      <c r="F172" s="563" t="s">
        <v>1609</v>
      </c>
      <c r="G172" s="525" t="s">
        <v>1318</v>
      </c>
      <c r="H172" s="525" t="s">
        <v>1319</v>
      </c>
      <c r="I172" s="542">
        <v>3.06</v>
      </c>
      <c r="J172" s="542">
        <v>25000</v>
      </c>
      <c r="K172" s="543">
        <v>76535</v>
      </c>
    </row>
    <row r="173" spans="1:11" ht="14.4" customHeight="1" x14ac:dyDescent="0.3">
      <c r="A173" s="521" t="s">
        <v>523</v>
      </c>
      <c r="B173" s="522" t="s">
        <v>634</v>
      </c>
      <c r="C173" s="525" t="s">
        <v>534</v>
      </c>
      <c r="D173" s="563" t="s">
        <v>635</v>
      </c>
      <c r="E173" s="525" t="s">
        <v>1608</v>
      </c>
      <c r="F173" s="563" t="s">
        <v>1609</v>
      </c>
      <c r="G173" s="525" t="s">
        <v>1320</v>
      </c>
      <c r="H173" s="525" t="s">
        <v>1321</v>
      </c>
      <c r="I173" s="542">
        <v>10.76</v>
      </c>
      <c r="J173" s="542">
        <v>3600</v>
      </c>
      <c r="K173" s="543">
        <v>38724.840000000004</v>
      </c>
    </row>
    <row r="174" spans="1:11" ht="14.4" customHeight="1" x14ac:dyDescent="0.3">
      <c r="A174" s="521" t="s">
        <v>523</v>
      </c>
      <c r="B174" s="522" t="s">
        <v>634</v>
      </c>
      <c r="C174" s="525" t="s">
        <v>534</v>
      </c>
      <c r="D174" s="563" t="s">
        <v>635</v>
      </c>
      <c r="E174" s="525" t="s">
        <v>1614</v>
      </c>
      <c r="F174" s="563" t="s">
        <v>1615</v>
      </c>
      <c r="G174" s="525" t="s">
        <v>1322</v>
      </c>
      <c r="H174" s="525" t="s">
        <v>1323</v>
      </c>
      <c r="I174" s="542">
        <v>598.95000000000005</v>
      </c>
      <c r="J174" s="542">
        <v>600</v>
      </c>
      <c r="K174" s="543">
        <v>359370</v>
      </c>
    </row>
    <row r="175" spans="1:11" ht="14.4" customHeight="1" x14ac:dyDescent="0.3">
      <c r="A175" s="521" t="s">
        <v>523</v>
      </c>
      <c r="B175" s="522" t="s">
        <v>634</v>
      </c>
      <c r="C175" s="525" t="s">
        <v>534</v>
      </c>
      <c r="D175" s="563" t="s">
        <v>635</v>
      </c>
      <c r="E175" s="525" t="s">
        <v>1614</v>
      </c>
      <c r="F175" s="563" t="s">
        <v>1615</v>
      </c>
      <c r="G175" s="525" t="s">
        <v>1324</v>
      </c>
      <c r="H175" s="525" t="s">
        <v>1325</v>
      </c>
      <c r="I175" s="542">
        <v>121</v>
      </c>
      <c r="J175" s="542">
        <v>1500</v>
      </c>
      <c r="K175" s="543">
        <v>181500</v>
      </c>
    </row>
    <row r="176" spans="1:11" ht="14.4" customHeight="1" x14ac:dyDescent="0.3">
      <c r="A176" s="521" t="s">
        <v>523</v>
      </c>
      <c r="B176" s="522" t="s">
        <v>634</v>
      </c>
      <c r="C176" s="525" t="s">
        <v>534</v>
      </c>
      <c r="D176" s="563" t="s">
        <v>635</v>
      </c>
      <c r="E176" s="525" t="s">
        <v>1614</v>
      </c>
      <c r="F176" s="563" t="s">
        <v>1615</v>
      </c>
      <c r="G176" s="525" t="s">
        <v>1326</v>
      </c>
      <c r="H176" s="525" t="s">
        <v>1327</v>
      </c>
      <c r="I176" s="542">
        <v>60.5</v>
      </c>
      <c r="J176" s="542">
        <v>7860</v>
      </c>
      <c r="K176" s="543">
        <v>475530</v>
      </c>
    </row>
    <row r="177" spans="1:11" ht="14.4" customHeight="1" x14ac:dyDescent="0.3">
      <c r="A177" s="521" t="s">
        <v>523</v>
      </c>
      <c r="B177" s="522" t="s">
        <v>634</v>
      </c>
      <c r="C177" s="525" t="s">
        <v>534</v>
      </c>
      <c r="D177" s="563" t="s">
        <v>635</v>
      </c>
      <c r="E177" s="525" t="s">
        <v>1614</v>
      </c>
      <c r="F177" s="563" t="s">
        <v>1615</v>
      </c>
      <c r="G177" s="525" t="s">
        <v>1328</v>
      </c>
      <c r="H177" s="525" t="s">
        <v>1329</v>
      </c>
      <c r="I177" s="542">
        <v>5445</v>
      </c>
      <c r="J177" s="542">
        <v>90</v>
      </c>
      <c r="K177" s="543">
        <v>490050</v>
      </c>
    </row>
    <row r="178" spans="1:11" ht="14.4" customHeight="1" x14ac:dyDescent="0.3">
      <c r="A178" s="521" t="s">
        <v>523</v>
      </c>
      <c r="B178" s="522" t="s">
        <v>634</v>
      </c>
      <c r="C178" s="525" t="s">
        <v>534</v>
      </c>
      <c r="D178" s="563" t="s">
        <v>635</v>
      </c>
      <c r="E178" s="525" t="s">
        <v>1614</v>
      </c>
      <c r="F178" s="563" t="s">
        <v>1615</v>
      </c>
      <c r="G178" s="525" t="s">
        <v>1330</v>
      </c>
      <c r="H178" s="525" t="s">
        <v>1331</v>
      </c>
      <c r="I178" s="542">
        <v>26.92</v>
      </c>
      <c r="J178" s="542">
        <v>4000</v>
      </c>
      <c r="K178" s="543">
        <v>107690</v>
      </c>
    </row>
    <row r="179" spans="1:11" ht="14.4" customHeight="1" x14ac:dyDescent="0.3">
      <c r="A179" s="521" t="s">
        <v>523</v>
      </c>
      <c r="B179" s="522" t="s">
        <v>634</v>
      </c>
      <c r="C179" s="525" t="s">
        <v>534</v>
      </c>
      <c r="D179" s="563" t="s">
        <v>635</v>
      </c>
      <c r="E179" s="525" t="s">
        <v>1614</v>
      </c>
      <c r="F179" s="563" t="s">
        <v>1615</v>
      </c>
      <c r="G179" s="525" t="s">
        <v>1330</v>
      </c>
      <c r="H179" s="525" t="s">
        <v>1332</v>
      </c>
      <c r="I179" s="542">
        <v>26.985714285714291</v>
      </c>
      <c r="J179" s="542">
        <v>7000</v>
      </c>
      <c r="K179" s="543">
        <v>188685.72</v>
      </c>
    </row>
    <row r="180" spans="1:11" ht="14.4" customHeight="1" x14ac:dyDescent="0.3">
      <c r="A180" s="521" t="s">
        <v>523</v>
      </c>
      <c r="B180" s="522" t="s">
        <v>634</v>
      </c>
      <c r="C180" s="525" t="s">
        <v>534</v>
      </c>
      <c r="D180" s="563" t="s">
        <v>635</v>
      </c>
      <c r="E180" s="525" t="s">
        <v>1614</v>
      </c>
      <c r="F180" s="563" t="s">
        <v>1615</v>
      </c>
      <c r="G180" s="525" t="s">
        <v>1333</v>
      </c>
      <c r="H180" s="525" t="s">
        <v>1334</v>
      </c>
      <c r="I180" s="542">
        <v>102.85</v>
      </c>
      <c r="J180" s="542">
        <v>8600</v>
      </c>
      <c r="K180" s="543">
        <v>884510</v>
      </c>
    </row>
    <row r="181" spans="1:11" ht="14.4" customHeight="1" x14ac:dyDescent="0.3">
      <c r="A181" s="521" t="s">
        <v>523</v>
      </c>
      <c r="B181" s="522" t="s">
        <v>634</v>
      </c>
      <c r="C181" s="525" t="s">
        <v>534</v>
      </c>
      <c r="D181" s="563" t="s">
        <v>635</v>
      </c>
      <c r="E181" s="525" t="s">
        <v>1614</v>
      </c>
      <c r="F181" s="563" t="s">
        <v>1615</v>
      </c>
      <c r="G181" s="525" t="s">
        <v>1335</v>
      </c>
      <c r="H181" s="525" t="s">
        <v>1336</v>
      </c>
      <c r="I181" s="542">
        <v>272.25</v>
      </c>
      <c r="J181" s="542">
        <v>8660</v>
      </c>
      <c r="K181" s="543">
        <v>2357685</v>
      </c>
    </row>
    <row r="182" spans="1:11" ht="14.4" customHeight="1" x14ac:dyDescent="0.3">
      <c r="A182" s="521" t="s">
        <v>523</v>
      </c>
      <c r="B182" s="522" t="s">
        <v>634</v>
      </c>
      <c r="C182" s="525" t="s">
        <v>534</v>
      </c>
      <c r="D182" s="563" t="s">
        <v>635</v>
      </c>
      <c r="E182" s="525" t="s">
        <v>1614</v>
      </c>
      <c r="F182" s="563" t="s">
        <v>1615</v>
      </c>
      <c r="G182" s="525" t="s">
        <v>1337</v>
      </c>
      <c r="H182" s="525" t="s">
        <v>1338</v>
      </c>
      <c r="I182" s="542">
        <v>5566</v>
      </c>
      <c r="J182" s="542">
        <v>713</v>
      </c>
      <c r="K182" s="543">
        <v>3968558</v>
      </c>
    </row>
    <row r="183" spans="1:11" ht="14.4" customHeight="1" x14ac:dyDescent="0.3">
      <c r="A183" s="521" t="s">
        <v>523</v>
      </c>
      <c r="B183" s="522" t="s">
        <v>634</v>
      </c>
      <c r="C183" s="525" t="s">
        <v>534</v>
      </c>
      <c r="D183" s="563" t="s">
        <v>635</v>
      </c>
      <c r="E183" s="525" t="s">
        <v>1614</v>
      </c>
      <c r="F183" s="563" t="s">
        <v>1615</v>
      </c>
      <c r="G183" s="525" t="s">
        <v>1339</v>
      </c>
      <c r="H183" s="525" t="s">
        <v>1340</v>
      </c>
      <c r="I183" s="542">
        <v>290.39999999999998</v>
      </c>
      <c r="J183" s="542">
        <v>120</v>
      </c>
      <c r="K183" s="543">
        <v>34848</v>
      </c>
    </row>
    <row r="184" spans="1:11" ht="14.4" customHeight="1" x14ac:dyDescent="0.3">
      <c r="A184" s="521" t="s">
        <v>523</v>
      </c>
      <c r="B184" s="522" t="s">
        <v>634</v>
      </c>
      <c r="C184" s="525" t="s">
        <v>534</v>
      </c>
      <c r="D184" s="563" t="s">
        <v>635</v>
      </c>
      <c r="E184" s="525" t="s">
        <v>1614</v>
      </c>
      <c r="F184" s="563" t="s">
        <v>1615</v>
      </c>
      <c r="G184" s="525" t="s">
        <v>1341</v>
      </c>
      <c r="H184" s="525" t="s">
        <v>1342</v>
      </c>
      <c r="I184" s="542">
        <v>139.15000000000003</v>
      </c>
      <c r="J184" s="542">
        <v>8256</v>
      </c>
      <c r="K184" s="543">
        <v>1148822.4000000001</v>
      </c>
    </row>
    <row r="185" spans="1:11" ht="14.4" customHeight="1" x14ac:dyDescent="0.3">
      <c r="A185" s="521" t="s">
        <v>523</v>
      </c>
      <c r="B185" s="522" t="s">
        <v>634</v>
      </c>
      <c r="C185" s="525" t="s">
        <v>534</v>
      </c>
      <c r="D185" s="563" t="s">
        <v>635</v>
      </c>
      <c r="E185" s="525" t="s">
        <v>1614</v>
      </c>
      <c r="F185" s="563" t="s">
        <v>1615</v>
      </c>
      <c r="G185" s="525" t="s">
        <v>1343</v>
      </c>
      <c r="H185" s="525" t="s">
        <v>1344</v>
      </c>
      <c r="I185" s="542">
        <v>722.04</v>
      </c>
      <c r="J185" s="542">
        <v>520</v>
      </c>
      <c r="K185" s="543">
        <v>375462.50999999995</v>
      </c>
    </row>
    <row r="186" spans="1:11" ht="14.4" customHeight="1" x14ac:dyDescent="0.3">
      <c r="A186" s="521" t="s">
        <v>523</v>
      </c>
      <c r="B186" s="522" t="s">
        <v>634</v>
      </c>
      <c r="C186" s="525" t="s">
        <v>534</v>
      </c>
      <c r="D186" s="563" t="s">
        <v>635</v>
      </c>
      <c r="E186" s="525" t="s">
        <v>1614</v>
      </c>
      <c r="F186" s="563" t="s">
        <v>1615</v>
      </c>
      <c r="G186" s="525" t="s">
        <v>1345</v>
      </c>
      <c r="H186" s="525" t="s">
        <v>1346</v>
      </c>
      <c r="I186" s="542">
        <v>1754.5</v>
      </c>
      <c r="J186" s="542">
        <v>71</v>
      </c>
      <c r="K186" s="543">
        <v>124569.5</v>
      </c>
    </row>
    <row r="187" spans="1:11" ht="14.4" customHeight="1" x14ac:dyDescent="0.3">
      <c r="A187" s="521" t="s">
        <v>523</v>
      </c>
      <c r="B187" s="522" t="s">
        <v>634</v>
      </c>
      <c r="C187" s="525" t="s">
        <v>534</v>
      </c>
      <c r="D187" s="563" t="s">
        <v>635</v>
      </c>
      <c r="E187" s="525" t="s">
        <v>1614</v>
      </c>
      <c r="F187" s="563" t="s">
        <v>1615</v>
      </c>
      <c r="G187" s="525" t="s">
        <v>1347</v>
      </c>
      <c r="H187" s="525" t="s">
        <v>1348</v>
      </c>
      <c r="I187" s="542">
        <v>150.38499999999999</v>
      </c>
      <c r="J187" s="542">
        <v>160</v>
      </c>
      <c r="K187" s="543">
        <v>24061.71</v>
      </c>
    </row>
    <row r="188" spans="1:11" ht="14.4" customHeight="1" x14ac:dyDescent="0.3">
      <c r="A188" s="521" t="s">
        <v>523</v>
      </c>
      <c r="B188" s="522" t="s">
        <v>634</v>
      </c>
      <c r="C188" s="525" t="s">
        <v>534</v>
      </c>
      <c r="D188" s="563" t="s">
        <v>635</v>
      </c>
      <c r="E188" s="525" t="s">
        <v>1614</v>
      </c>
      <c r="F188" s="563" t="s">
        <v>1615</v>
      </c>
      <c r="G188" s="525" t="s">
        <v>1349</v>
      </c>
      <c r="H188" s="525" t="s">
        <v>1350</v>
      </c>
      <c r="I188" s="542">
        <v>689.7</v>
      </c>
      <c r="J188" s="542">
        <v>500</v>
      </c>
      <c r="K188" s="543">
        <v>344850</v>
      </c>
    </row>
    <row r="189" spans="1:11" ht="14.4" customHeight="1" x14ac:dyDescent="0.3">
      <c r="A189" s="521" t="s">
        <v>523</v>
      </c>
      <c r="B189" s="522" t="s">
        <v>634</v>
      </c>
      <c r="C189" s="525" t="s">
        <v>534</v>
      </c>
      <c r="D189" s="563" t="s">
        <v>635</v>
      </c>
      <c r="E189" s="525" t="s">
        <v>1614</v>
      </c>
      <c r="F189" s="563" t="s">
        <v>1615</v>
      </c>
      <c r="G189" s="525" t="s">
        <v>1351</v>
      </c>
      <c r="H189" s="525" t="s">
        <v>1352</v>
      </c>
      <c r="I189" s="542">
        <v>84.7</v>
      </c>
      <c r="J189" s="542">
        <v>250</v>
      </c>
      <c r="K189" s="543">
        <v>21175</v>
      </c>
    </row>
    <row r="190" spans="1:11" ht="14.4" customHeight="1" x14ac:dyDescent="0.3">
      <c r="A190" s="521" t="s">
        <v>523</v>
      </c>
      <c r="B190" s="522" t="s">
        <v>634</v>
      </c>
      <c r="C190" s="525" t="s">
        <v>534</v>
      </c>
      <c r="D190" s="563" t="s">
        <v>635</v>
      </c>
      <c r="E190" s="525" t="s">
        <v>1614</v>
      </c>
      <c r="F190" s="563" t="s">
        <v>1615</v>
      </c>
      <c r="G190" s="525" t="s">
        <v>1353</v>
      </c>
      <c r="H190" s="525" t="s">
        <v>1354</v>
      </c>
      <c r="I190" s="542">
        <v>136.77100000000002</v>
      </c>
      <c r="J190" s="542">
        <v>13000</v>
      </c>
      <c r="K190" s="543">
        <v>1777903.08</v>
      </c>
    </row>
    <row r="191" spans="1:11" ht="14.4" customHeight="1" x14ac:dyDescent="0.3">
      <c r="A191" s="521" t="s">
        <v>523</v>
      </c>
      <c r="B191" s="522" t="s">
        <v>634</v>
      </c>
      <c r="C191" s="525" t="s">
        <v>534</v>
      </c>
      <c r="D191" s="563" t="s">
        <v>635</v>
      </c>
      <c r="E191" s="525" t="s">
        <v>1614</v>
      </c>
      <c r="F191" s="563" t="s">
        <v>1615</v>
      </c>
      <c r="G191" s="525" t="s">
        <v>1355</v>
      </c>
      <c r="H191" s="525" t="s">
        <v>1356</v>
      </c>
      <c r="I191" s="542">
        <v>726</v>
      </c>
      <c r="J191" s="542">
        <v>660</v>
      </c>
      <c r="K191" s="543">
        <v>479160</v>
      </c>
    </row>
    <row r="192" spans="1:11" ht="14.4" customHeight="1" x14ac:dyDescent="0.3">
      <c r="A192" s="521" t="s">
        <v>523</v>
      </c>
      <c r="B192" s="522" t="s">
        <v>634</v>
      </c>
      <c r="C192" s="525" t="s">
        <v>534</v>
      </c>
      <c r="D192" s="563" t="s">
        <v>635</v>
      </c>
      <c r="E192" s="525" t="s">
        <v>1614</v>
      </c>
      <c r="F192" s="563" t="s">
        <v>1615</v>
      </c>
      <c r="G192" s="525" t="s">
        <v>1357</v>
      </c>
      <c r="H192" s="525" t="s">
        <v>1358</v>
      </c>
      <c r="I192" s="542">
        <v>21.849999999999998</v>
      </c>
      <c r="J192" s="542">
        <v>6155</v>
      </c>
      <c r="K192" s="543">
        <v>134486.75</v>
      </c>
    </row>
    <row r="193" spans="1:11" ht="14.4" customHeight="1" x14ac:dyDescent="0.3">
      <c r="A193" s="521" t="s">
        <v>523</v>
      </c>
      <c r="B193" s="522" t="s">
        <v>634</v>
      </c>
      <c r="C193" s="525" t="s">
        <v>534</v>
      </c>
      <c r="D193" s="563" t="s">
        <v>635</v>
      </c>
      <c r="E193" s="525" t="s">
        <v>1614</v>
      </c>
      <c r="F193" s="563" t="s">
        <v>1615</v>
      </c>
      <c r="G193" s="525" t="s">
        <v>1359</v>
      </c>
      <c r="H193" s="525" t="s">
        <v>1360</v>
      </c>
      <c r="I193" s="542">
        <v>4235</v>
      </c>
      <c r="J193" s="542">
        <v>128</v>
      </c>
      <c r="K193" s="543">
        <v>542080</v>
      </c>
    </row>
    <row r="194" spans="1:11" ht="14.4" customHeight="1" x14ac:dyDescent="0.3">
      <c r="A194" s="521" t="s">
        <v>523</v>
      </c>
      <c r="B194" s="522" t="s">
        <v>634</v>
      </c>
      <c r="C194" s="525" t="s">
        <v>534</v>
      </c>
      <c r="D194" s="563" t="s">
        <v>635</v>
      </c>
      <c r="E194" s="525" t="s">
        <v>1614</v>
      </c>
      <c r="F194" s="563" t="s">
        <v>1615</v>
      </c>
      <c r="G194" s="525" t="s">
        <v>1361</v>
      </c>
      <c r="H194" s="525" t="s">
        <v>1362</v>
      </c>
      <c r="I194" s="542">
        <v>3872</v>
      </c>
      <c r="J194" s="542">
        <v>80</v>
      </c>
      <c r="K194" s="543">
        <v>309760</v>
      </c>
    </row>
    <row r="195" spans="1:11" ht="14.4" customHeight="1" x14ac:dyDescent="0.3">
      <c r="A195" s="521" t="s">
        <v>523</v>
      </c>
      <c r="B195" s="522" t="s">
        <v>634</v>
      </c>
      <c r="C195" s="525" t="s">
        <v>534</v>
      </c>
      <c r="D195" s="563" t="s">
        <v>635</v>
      </c>
      <c r="E195" s="525" t="s">
        <v>1614</v>
      </c>
      <c r="F195" s="563" t="s">
        <v>1615</v>
      </c>
      <c r="G195" s="525" t="s">
        <v>1363</v>
      </c>
      <c r="H195" s="525" t="s">
        <v>1364</v>
      </c>
      <c r="I195" s="542">
        <v>205.7</v>
      </c>
      <c r="J195" s="542">
        <v>840</v>
      </c>
      <c r="K195" s="543">
        <v>172788</v>
      </c>
    </row>
    <row r="196" spans="1:11" ht="14.4" customHeight="1" x14ac:dyDescent="0.3">
      <c r="A196" s="521" t="s">
        <v>523</v>
      </c>
      <c r="B196" s="522" t="s">
        <v>634</v>
      </c>
      <c r="C196" s="525" t="s">
        <v>534</v>
      </c>
      <c r="D196" s="563" t="s">
        <v>635</v>
      </c>
      <c r="E196" s="525" t="s">
        <v>1614</v>
      </c>
      <c r="F196" s="563" t="s">
        <v>1615</v>
      </c>
      <c r="G196" s="525" t="s">
        <v>1365</v>
      </c>
      <c r="H196" s="525" t="s">
        <v>1366</v>
      </c>
      <c r="I196" s="542">
        <v>205.7</v>
      </c>
      <c r="J196" s="542">
        <v>640</v>
      </c>
      <c r="K196" s="543">
        <v>131648</v>
      </c>
    </row>
    <row r="197" spans="1:11" ht="14.4" customHeight="1" x14ac:dyDescent="0.3">
      <c r="A197" s="521" t="s">
        <v>523</v>
      </c>
      <c r="B197" s="522" t="s">
        <v>634</v>
      </c>
      <c r="C197" s="525" t="s">
        <v>534</v>
      </c>
      <c r="D197" s="563" t="s">
        <v>635</v>
      </c>
      <c r="E197" s="525" t="s">
        <v>1614</v>
      </c>
      <c r="F197" s="563" t="s">
        <v>1615</v>
      </c>
      <c r="G197" s="525" t="s">
        <v>1367</v>
      </c>
      <c r="H197" s="525" t="s">
        <v>1368</v>
      </c>
      <c r="I197" s="542">
        <v>919.6</v>
      </c>
      <c r="J197" s="542">
        <v>468</v>
      </c>
      <c r="K197" s="543">
        <v>430372.8</v>
      </c>
    </row>
    <row r="198" spans="1:11" ht="14.4" customHeight="1" x14ac:dyDescent="0.3">
      <c r="A198" s="521" t="s">
        <v>523</v>
      </c>
      <c r="B198" s="522" t="s">
        <v>634</v>
      </c>
      <c r="C198" s="525" t="s">
        <v>534</v>
      </c>
      <c r="D198" s="563" t="s">
        <v>635</v>
      </c>
      <c r="E198" s="525" t="s">
        <v>1614</v>
      </c>
      <c r="F198" s="563" t="s">
        <v>1615</v>
      </c>
      <c r="G198" s="525" t="s">
        <v>1369</v>
      </c>
      <c r="H198" s="525" t="s">
        <v>1370</v>
      </c>
      <c r="I198" s="542">
        <v>689.69999999999993</v>
      </c>
      <c r="J198" s="542">
        <v>2100</v>
      </c>
      <c r="K198" s="543">
        <v>1448370</v>
      </c>
    </row>
    <row r="199" spans="1:11" ht="14.4" customHeight="1" x14ac:dyDescent="0.3">
      <c r="A199" s="521" t="s">
        <v>523</v>
      </c>
      <c r="B199" s="522" t="s">
        <v>634</v>
      </c>
      <c r="C199" s="525" t="s">
        <v>534</v>
      </c>
      <c r="D199" s="563" t="s">
        <v>635</v>
      </c>
      <c r="E199" s="525" t="s">
        <v>1614</v>
      </c>
      <c r="F199" s="563" t="s">
        <v>1615</v>
      </c>
      <c r="G199" s="525" t="s">
        <v>1371</v>
      </c>
      <c r="H199" s="525" t="s">
        <v>1372</v>
      </c>
      <c r="I199" s="542">
        <v>108.9</v>
      </c>
      <c r="J199" s="542">
        <v>96</v>
      </c>
      <c r="K199" s="543">
        <v>10454.4</v>
      </c>
    </row>
    <row r="200" spans="1:11" ht="14.4" customHeight="1" x14ac:dyDescent="0.3">
      <c r="A200" s="521" t="s">
        <v>523</v>
      </c>
      <c r="B200" s="522" t="s">
        <v>634</v>
      </c>
      <c r="C200" s="525" t="s">
        <v>534</v>
      </c>
      <c r="D200" s="563" t="s">
        <v>635</v>
      </c>
      <c r="E200" s="525" t="s">
        <v>1614</v>
      </c>
      <c r="F200" s="563" t="s">
        <v>1615</v>
      </c>
      <c r="G200" s="525" t="s">
        <v>1373</v>
      </c>
      <c r="H200" s="525" t="s">
        <v>1374</v>
      </c>
      <c r="I200" s="542">
        <v>61.71</v>
      </c>
      <c r="J200" s="542">
        <v>50</v>
      </c>
      <c r="K200" s="543">
        <v>3085.5</v>
      </c>
    </row>
    <row r="201" spans="1:11" ht="14.4" customHeight="1" x14ac:dyDescent="0.3">
      <c r="A201" s="521" t="s">
        <v>523</v>
      </c>
      <c r="B201" s="522" t="s">
        <v>634</v>
      </c>
      <c r="C201" s="525" t="s">
        <v>534</v>
      </c>
      <c r="D201" s="563" t="s">
        <v>635</v>
      </c>
      <c r="E201" s="525" t="s">
        <v>1614</v>
      </c>
      <c r="F201" s="563" t="s">
        <v>1615</v>
      </c>
      <c r="G201" s="525" t="s">
        <v>1375</v>
      </c>
      <c r="H201" s="525" t="s">
        <v>1376</v>
      </c>
      <c r="I201" s="542">
        <v>3388</v>
      </c>
      <c r="J201" s="542">
        <v>56</v>
      </c>
      <c r="K201" s="543">
        <v>189728</v>
      </c>
    </row>
    <row r="202" spans="1:11" ht="14.4" customHeight="1" x14ac:dyDescent="0.3">
      <c r="A202" s="521" t="s">
        <v>523</v>
      </c>
      <c r="B202" s="522" t="s">
        <v>634</v>
      </c>
      <c r="C202" s="525" t="s">
        <v>534</v>
      </c>
      <c r="D202" s="563" t="s">
        <v>635</v>
      </c>
      <c r="E202" s="525" t="s">
        <v>1614</v>
      </c>
      <c r="F202" s="563" t="s">
        <v>1615</v>
      </c>
      <c r="G202" s="525" t="s">
        <v>1377</v>
      </c>
      <c r="H202" s="525" t="s">
        <v>1378</v>
      </c>
      <c r="I202" s="542">
        <v>225.57749999999999</v>
      </c>
      <c r="J202" s="542">
        <v>100</v>
      </c>
      <c r="K202" s="543">
        <v>22402.29</v>
      </c>
    </row>
    <row r="203" spans="1:11" ht="14.4" customHeight="1" x14ac:dyDescent="0.3">
      <c r="A203" s="521" t="s">
        <v>523</v>
      </c>
      <c r="B203" s="522" t="s">
        <v>634</v>
      </c>
      <c r="C203" s="525" t="s">
        <v>534</v>
      </c>
      <c r="D203" s="563" t="s">
        <v>635</v>
      </c>
      <c r="E203" s="525" t="s">
        <v>1614</v>
      </c>
      <c r="F203" s="563" t="s">
        <v>1615</v>
      </c>
      <c r="G203" s="525" t="s">
        <v>1379</v>
      </c>
      <c r="H203" s="525" t="s">
        <v>1380</v>
      </c>
      <c r="I203" s="542">
        <v>598.94999999999993</v>
      </c>
      <c r="J203" s="542">
        <v>2100</v>
      </c>
      <c r="K203" s="543">
        <v>1257795</v>
      </c>
    </row>
    <row r="204" spans="1:11" ht="14.4" customHeight="1" x14ac:dyDescent="0.3">
      <c r="A204" s="521" t="s">
        <v>523</v>
      </c>
      <c r="B204" s="522" t="s">
        <v>634</v>
      </c>
      <c r="C204" s="525" t="s">
        <v>534</v>
      </c>
      <c r="D204" s="563" t="s">
        <v>635</v>
      </c>
      <c r="E204" s="525" t="s">
        <v>1614</v>
      </c>
      <c r="F204" s="563" t="s">
        <v>1615</v>
      </c>
      <c r="G204" s="525" t="s">
        <v>1381</v>
      </c>
      <c r="H204" s="525" t="s">
        <v>1382</v>
      </c>
      <c r="I204" s="542">
        <v>6050</v>
      </c>
      <c r="J204" s="542">
        <v>30</v>
      </c>
      <c r="K204" s="543">
        <v>181500</v>
      </c>
    </row>
    <row r="205" spans="1:11" ht="14.4" customHeight="1" x14ac:dyDescent="0.3">
      <c r="A205" s="521" t="s">
        <v>523</v>
      </c>
      <c r="B205" s="522" t="s">
        <v>634</v>
      </c>
      <c r="C205" s="525" t="s">
        <v>534</v>
      </c>
      <c r="D205" s="563" t="s">
        <v>635</v>
      </c>
      <c r="E205" s="525" t="s">
        <v>1614</v>
      </c>
      <c r="F205" s="563" t="s">
        <v>1615</v>
      </c>
      <c r="G205" s="525" t="s">
        <v>1383</v>
      </c>
      <c r="H205" s="525" t="s">
        <v>1384</v>
      </c>
      <c r="I205" s="542">
        <v>68.970000000000013</v>
      </c>
      <c r="J205" s="542">
        <v>2970</v>
      </c>
      <c r="K205" s="543">
        <v>204840.90000000002</v>
      </c>
    </row>
    <row r="206" spans="1:11" ht="14.4" customHeight="1" x14ac:dyDescent="0.3">
      <c r="A206" s="521" t="s">
        <v>523</v>
      </c>
      <c r="B206" s="522" t="s">
        <v>634</v>
      </c>
      <c r="C206" s="525" t="s">
        <v>534</v>
      </c>
      <c r="D206" s="563" t="s">
        <v>635</v>
      </c>
      <c r="E206" s="525" t="s">
        <v>1614</v>
      </c>
      <c r="F206" s="563" t="s">
        <v>1615</v>
      </c>
      <c r="G206" s="525" t="s">
        <v>1385</v>
      </c>
      <c r="H206" s="525" t="s">
        <v>1386</v>
      </c>
      <c r="I206" s="542">
        <v>631.62</v>
      </c>
      <c r="J206" s="542">
        <v>5</v>
      </c>
      <c r="K206" s="543">
        <v>3158.1</v>
      </c>
    </row>
    <row r="207" spans="1:11" ht="14.4" customHeight="1" x14ac:dyDescent="0.3">
      <c r="A207" s="521" t="s">
        <v>523</v>
      </c>
      <c r="B207" s="522" t="s">
        <v>634</v>
      </c>
      <c r="C207" s="525" t="s">
        <v>534</v>
      </c>
      <c r="D207" s="563" t="s">
        <v>635</v>
      </c>
      <c r="E207" s="525" t="s">
        <v>1614</v>
      </c>
      <c r="F207" s="563" t="s">
        <v>1615</v>
      </c>
      <c r="G207" s="525" t="s">
        <v>1387</v>
      </c>
      <c r="H207" s="525" t="s">
        <v>1388</v>
      </c>
      <c r="I207" s="542">
        <v>56.87</v>
      </c>
      <c r="J207" s="542">
        <v>110</v>
      </c>
      <c r="K207" s="543">
        <v>6255.7</v>
      </c>
    </row>
    <row r="208" spans="1:11" ht="14.4" customHeight="1" x14ac:dyDescent="0.3">
      <c r="A208" s="521" t="s">
        <v>523</v>
      </c>
      <c r="B208" s="522" t="s">
        <v>634</v>
      </c>
      <c r="C208" s="525" t="s">
        <v>534</v>
      </c>
      <c r="D208" s="563" t="s">
        <v>635</v>
      </c>
      <c r="E208" s="525" t="s">
        <v>1614</v>
      </c>
      <c r="F208" s="563" t="s">
        <v>1615</v>
      </c>
      <c r="G208" s="525" t="s">
        <v>1389</v>
      </c>
      <c r="H208" s="525" t="s">
        <v>1390</v>
      </c>
      <c r="I208" s="542">
        <v>330.33</v>
      </c>
      <c r="J208" s="542">
        <v>60</v>
      </c>
      <c r="K208" s="543">
        <v>19819.8</v>
      </c>
    </row>
    <row r="209" spans="1:11" ht="14.4" customHeight="1" x14ac:dyDescent="0.3">
      <c r="A209" s="521" t="s">
        <v>523</v>
      </c>
      <c r="B209" s="522" t="s">
        <v>634</v>
      </c>
      <c r="C209" s="525" t="s">
        <v>534</v>
      </c>
      <c r="D209" s="563" t="s">
        <v>635</v>
      </c>
      <c r="E209" s="525" t="s">
        <v>1616</v>
      </c>
      <c r="F209" s="563" t="s">
        <v>1617</v>
      </c>
      <c r="G209" s="525" t="s">
        <v>1391</v>
      </c>
      <c r="H209" s="525" t="s">
        <v>1392</v>
      </c>
      <c r="I209" s="542">
        <v>0.3</v>
      </c>
      <c r="J209" s="542">
        <v>100</v>
      </c>
      <c r="K209" s="543">
        <v>30</v>
      </c>
    </row>
    <row r="210" spans="1:11" ht="14.4" customHeight="1" x14ac:dyDescent="0.3">
      <c r="A210" s="521" t="s">
        <v>523</v>
      </c>
      <c r="B210" s="522" t="s">
        <v>634</v>
      </c>
      <c r="C210" s="525" t="s">
        <v>534</v>
      </c>
      <c r="D210" s="563" t="s">
        <v>635</v>
      </c>
      <c r="E210" s="525" t="s">
        <v>1616</v>
      </c>
      <c r="F210" s="563" t="s">
        <v>1617</v>
      </c>
      <c r="G210" s="525" t="s">
        <v>1393</v>
      </c>
      <c r="H210" s="525" t="s">
        <v>1394</v>
      </c>
      <c r="I210" s="542">
        <v>0.3666666666666667</v>
      </c>
      <c r="J210" s="542">
        <v>2100</v>
      </c>
      <c r="K210" s="543">
        <v>821</v>
      </c>
    </row>
    <row r="211" spans="1:11" ht="14.4" customHeight="1" x14ac:dyDescent="0.3">
      <c r="A211" s="521" t="s">
        <v>523</v>
      </c>
      <c r="B211" s="522" t="s">
        <v>634</v>
      </c>
      <c r="C211" s="525" t="s">
        <v>534</v>
      </c>
      <c r="D211" s="563" t="s">
        <v>635</v>
      </c>
      <c r="E211" s="525" t="s">
        <v>1616</v>
      </c>
      <c r="F211" s="563" t="s">
        <v>1617</v>
      </c>
      <c r="G211" s="525" t="s">
        <v>1395</v>
      </c>
      <c r="H211" s="525" t="s">
        <v>1396</v>
      </c>
      <c r="I211" s="542">
        <v>1.7527272727272729</v>
      </c>
      <c r="J211" s="542">
        <v>28500</v>
      </c>
      <c r="K211" s="543">
        <v>49987</v>
      </c>
    </row>
    <row r="212" spans="1:11" ht="14.4" customHeight="1" x14ac:dyDescent="0.3">
      <c r="A212" s="521" t="s">
        <v>523</v>
      </c>
      <c r="B212" s="522" t="s">
        <v>634</v>
      </c>
      <c r="C212" s="525" t="s">
        <v>534</v>
      </c>
      <c r="D212" s="563" t="s">
        <v>635</v>
      </c>
      <c r="E212" s="525" t="s">
        <v>1610</v>
      </c>
      <c r="F212" s="563" t="s">
        <v>1611</v>
      </c>
      <c r="G212" s="525" t="s">
        <v>1053</v>
      </c>
      <c r="H212" s="525" t="s">
        <v>1054</v>
      </c>
      <c r="I212" s="542">
        <v>0.78</v>
      </c>
      <c r="J212" s="542">
        <v>400</v>
      </c>
      <c r="K212" s="543">
        <v>312</v>
      </c>
    </row>
    <row r="213" spans="1:11" ht="14.4" customHeight="1" x14ac:dyDescent="0.3">
      <c r="A213" s="521" t="s">
        <v>523</v>
      </c>
      <c r="B213" s="522" t="s">
        <v>634</v>
      </c>
      <c r="C213" s="525" t="s">
        <v>534</v>
      </c>
      <c r="D213" s="563" t="s">
        <v>635</v>
      </c>
      <c r="E213" s="525" t="s">
        <v>1610</v>
      </c>
      <c r="F213" s="563" t="s">
        <v>1611</v>
      </c>
      <c r="G213" s="525" t="s">
        <v>1055</v>
      </c>
      <c r="H213" s="525" t="s">
        <v>1056</v>
      </c>
      <c r="I213" s="542">
        <v>0.77249999999999996</v>
      </c>
      <c r="J213" s="542">
        <v>28500</v>
      </c>
      <c r="K213" s="543">
        <v>22020</v>
      </c>
    </row>
    <row r="214" spans="1:11" ht="14.4" customHeight="1" x14ac:dyDescent="0.3">
      <c r="A214" s="521" t="s">
        <v>523</v>
      </c>
      <c r="B214" s="522" t="s">
        <v>634</v>
      </c>
      <c r="C214" s="525" t="s">
        <v>534</v>
      </c>
      <c r="D214" s="563" t="s">
        <v>635</v>
      </c>
      <c r="E214" s="525" t="s">
        <v>1610</v>
      </c>
      <c r="F214" s="563" t="s">
        <v>1611</v>
      </c>
      <c r="G214" s="525" t="s">
        <v>1057</v>
      </c>
      <c r="H214" s="525" t="s">
        <v>1058</v>
      </c>
      <c r="I214" s="542">
        <v>0.77</v>
      </c>
      <c r="J214" s="542">
        <v>500</v>
      </c>
      <c r="K214" s="543">
        <v>385</v>
      </c>
    </row>
    <row r="215" spans="1:11" ht="14.4" customHeight="1" x14ac:dyDescent="0.3">
      <c r="A215" s="521" t="s">
        <v>523</v>
      </c>
      <c r="B215" s="522" t="s">
        <v>634</v>
      </c>
      <c r="C215" s="525" t="s">
        <v>534</v>
      </c>
      <c r="D215" s="563" t="s">
        <v>635</v>
      </c>
      <c r="E215" s="525" t="s">
        <v>1610</v>
      </c>
      <c r="F215" s="563" t="s">
        <v>1611</v>
      </c>
      <c r="G215" s="525" t="s">
        <v>1059</v>
      </c>
      <c r="H215" s="525" t="s">
        <v>1060</v>
      </c>
      <c r="I215" s="542">
        <v>0.71</v>
      </c>
      <c r="J215" s="542">
        <v>19000</v>
      </c>
      <c r="K215" s="543">
        <v>13490</v>
      </c>
    </row>
    <row r="216" spans="1:11" ht="14.4" customHeight="1" x14ac:dyDescent="0.3">
      <c r="A216" s="521" t="s">
        <v>523</v>
      </c>
      <c r="B216" s="522" t="s">
        <v>634</v>
      </c>
      <c r="C216" s="525" t="s">
        <v>534</v>
      </c>
      <c r="D216" s="563" t="s">
        <v>635</v>
      </c>
      <c r="E216" s="525" t="s">
        <v>1610</v>
      </c>
      <c r="F216" s="563" t="s">
        <v>1611</v>
      </c>
      <c r="G216" s="525" t="s">
        <v>1059</v>
      </c>
      <c r="H216" s="525" t="s">
        <v>1061</v>
      </c>
      <c r="I216" s="542">
        <v>0.71</v>
      </c>
      <c r="J216" s="542">
        <v>61000</v>
      </c>
      <c r="K216" s="543">
        <v>43310</v>
      </c>
    </row>
    <row r="217" spans="1:11" ht="14.4" customHeight="1" x14ac:dyDescent="0.3">
      <c r="A217" s="521" t="s">
        <v>523</v>
      </c>
      <c r="B217" s="522" t="s">
        <v>634</v>
      </c>
      <c r="C217" s="525" t="s">
        <v>534</v>
      </c>
      <c r="D217" s="563" t="s">
        <v>635</v>
      </c>
      <c r="E217" s="525" t="s">
        <v>1610</v>
      </c>
      <c r="F217" s="563" t="s">
        <v>1611</v>
      </c>
      <c r="G217" s="525" t="s">
        <v>1062</v>
      </c>
      <c r="H217" s="525" t="s">
        <v>1063</v>
      </c>
      <c r="I217" s="542">
        <v>0.71</v>
      </c>
      <c r="J217" s="542">
        <v>200</v>
      </c>
      <c r="K217" s="543">
        <v>142</v>
      </c>
    </row>
    <row r="218" spans="1:11" ht="14.4" customHeight="1" x14ac:dyDescent="0.3">
      <c r="A218" s="521" t="s">
        <v>523</v>
      </c>
      <c r="B218" s="522" t="s">
        <v>634</v>
      </c>
      <c r="C218" s="525" t="s">
        <v>534</v>
      </c>
      <c r="D218" s="563" t="s">
        <v>635</v>
      </c>
      <c r="E218" s="525" t="s">
        <v>1610</v>
      </c>
      <c r="F218" s="563" t="s">
        <v>1611</v>
      </c>
      <c r="G218" s="525" t="s">
        <v>1062</v>
      </c>
      <c r="H218" s="525" t="s">
        <v>1064</v>
      </c>
      <c r="I218" s="542">
        <v>0.71</v>
      </c>
      <c r="J218" s="542">
        <v>1600</v>
      </c>
      <c r="K218" s="543">
        <v>1136</v>
      </c>
    </row>
    <row r="219" spans="1:11" ht="14.4" customHeight="1" x14ac:dyDescent="0.3">
      <c r="A219" s="521" t="s">
        <v>523</v>
      </c>
      <c r="B219" s="522" t="s">
        <v>634</v>
      </c>
      <c r="C219" s="525" t="s">
        <v>534</v>
      </c>
      <c r="D219" s="563" t="s">
        <v>635</v>
      </c>
      <c r="E219" s="525" t="s">
        <v>1610</v>
      </c>
      <c r="F219" s="563" t="s">
        <v>1611</v>
      </c>
      <c r="G219" s="525" t="s">
        <v>1065</v>
      </c>
      <c r="H219" s="525" t="s">
        <v>1066</v>
      </c>
      <c r="I219" s="542">
        <v>0.71</v>
      </c>
      <c r="J219" s="542">
        <v>200</v>
      </c>
      <c r="K219" s="543">
        <v>142</v>
      </c>
    </row>
    <row r="220" spans="1:11" ht="14.4" customHeight="1" x14ac:dyDescent="0.3">
      <c r="A220" s="521" t="s">
        <v>523</v>
      </c>
      <c r="B220" s="522" t="s">
        <v>634</v>
      </c>
      <c r="C220" s="525" t="s">
        <v>534</v>
      </c>
      <c r="D220" s="563" t="s">
        <v>635</v>
      </c>
      <c r="E220" s="525" t="s">
        <v>1610</v>
      </c>
      <c r="F220" s="563" t="s">
        <v>1611</v>
      </c>
      <c r="G220" s="525" t="s">
        <v>1065</v>
      </c>
      <c r="H220" s="525" t="s">
        <v>1067</v>
      </c>
      <c r="I220" s="542">
        <v>0.71</v>
      </c>
      <c r="J220" s="542">
        <v>2400</v>
      </c>
      <c r="K220" s="543">
        <v>1704</v>
      </c>
    </row>
    <row r="221" spans="1:11" ht="14.4" customHeight="1" x14ac:dyDescent="0.3">
      <c r="A221" s="521" t="s">
        <v>523</v>
      </c>
      <c r="B221" s="522" t="s">
        <v>634</v>
      </c>
      <c r="C221" s="525" t="s">
        <v>534</v>
      </c>
      <c r="D221" s="563" t="s">
        <v>635</v>
      </c>
      <c r="E221" s="525" t="s">
        <v>1612</v>
      </c>
      <c r="F221" s="563" t="s">
        <v>1613</v>
      </c>
      <c r="G221" s="525" t="s">
        <v>1397</v>
      </c>
      <c r="H221" s="525" t="s">
        <v>1398</v>
      </c>
      <c r="I221" s="542">
        <v>1138.5</v>
      </c>
      <c r="J221" s="542">
        <v>8</v>
      </c>
      <c r="K221" s="543">
        <v>9108</v>
      </c>
    </row>
    <row r="222" spans="1:11" ht="14.4" customHeight="1" x14ac:dyDescent="0.3">
      <c r="A222" s="521" t="s">
        <v>523</v>
      </c>
      <c r="B222" s="522" t="s">
        <v>634</v>
      </c>
      <c r="C222" s="525" t="s">
        <v>534</v>
      </c>
      <c r="D222" s="563" t="s">
        <v>635</v>
      </c>
      <c r="E222" s="525" t="s">
        <v>1612</v>
      </c>
      <c r="F222" s="563" t="s">
        <v>1613</v>
      </c>
      <c r="G222" s="525" t="s">
        <v>1399</v>
      </c>
      <c r="H222" s="525" t="s">
        <v>1400</v>
      </c>
      <c r="I222" s="542">
        <v>3621.3626006320901</v>
      </c>
      <c r="J222" s="542">
        <v>3</v>
      </c>
      <c r="K222" s="543">
        <v>10864.08780189627</v>
      </c>
    </row>
    <row r="223" spans="1:11" ht="14.4" customHeight="1" x14ac:dyDescent="0.3">
      <c r="A223" s="521" t="s">
        <v>523</v>
      </c>
      <c r="B223" s="522" t="s">
        <v>634</v>
      </c>
      <c r="C223" s="525" t="s">
        <v>534</v>
      </c>
      <c r="D223" s="563" t="s">
        <v>635</v>
      </c>
      <c r="E223" s="525" t="s">
        <v>1612</v>
      </c>
      <c r="F223" s="563" t="s">
        <v>1613</v>
      </c>
      <c r="G223" s="525" t="s">
        <v>1401</v>
      </c>
      <c r="H223" s="525" t="s">
        <v>1402</v>
      </c>
      <c r="I223" s="542">
        <v>2861.20982685539</v>
      </c>
      <c r="J223" s="542">
        <v>2</v>
      </c>
      <c r="K223" s="543">
        <v>5722.41965371078</v>
      </c>
    </row>
    <row r="224" spans="1:11" ht="14.4" customHeight="1" x14ac:dyDescent="0.3">
      <c r="A224" s="521" t="s">
        <v>523</v>
      </c>
      <c r="B224" s="522" t="s">
        <v>634</v>
      </c>
      <c r="C224" s="525" t="s">
        <v>534</v>
      </c>
      <c r="D224" s="563" t="s">
        <v>635</v>
      </c>
      <c r="E224" s="525" t="s">
        <v>1612</v>
      </c>
      <c r="F224" s="563" t="s">
        <v>1613</v>
      </c>
      <c r="G224" s="525" t="s">
        <v>1403</v>
      </c>
      <c r="H224" s="525" t="s">
        <v>1404</v>
      </c>
      <c r="I224" s="542">
        <v>2861.20982685539</v>
      </c>
      <c r="J224" s="542">
        <v>2</v>
      </c>
      <c r="K224" s="543">
        <v>5722.41965371078</v>
      </c>
    </row>
    <row r="225" spans="1:11" ht="14.4" customHeight="1" x14ac:dyDescent="0.3">
      <c r="A225" s="521" t="s">
        <v>523</v>
      </c>
      <c r="B225" s="522" t="s">
        <v>634</v>
      </c>
      <c r="C225" s="525" t="s">
        <v>534</v>
      </c>
      <c r="D225" s="563" t="s">
        <v>635</v>
      </c>
      <c r="E225" s="525" t="s">
        <v>1612</v>
      </c>
      <c r="F225" s="563" t="s">
        <v>1613</v>
      </c>
      <c r="G225" s="525" t="s">
        <v>1405</v>
      </c>
      <c r="H225" s="525" t="s">
        <v>1406</v>
      </c>
      <c r="I225" s="542">
        <v>1503.0552022407601</v>
      </c>
      <c r="J225" s="542">
        <v>18</v>
      </c>
      <c r="K225" s="543">
        <v>27054.993640333683</v>
      </c>
    </row>
    <row r="226" spans="1:11" ht="14.4" customHeight="1" x14ac:dyDescent="0.3">
      <c r="A226" s="521" t="s">
        <v>523</v>
      </c>
      <c r="B226" s="522" t="s">
        <v>634</v>
      </c>
      <c r="C226" s="525" t="s">
        <v>534</v>
      </c>
      <c r="D226" s="563" t="s">
        <v>635</v>
      </c>
      <c r="E226" s="525" t="s">
        <v>1612</v>
      </c>
      <c r="F226" s="563" t="s">
        <v>1613</v>
      </c>
      <c r="G226" s="525" t="s">
        <v>1407</v>
      </c>
      <c r="H226" s="525" t="s">
        <v>1408</v>
      </c>
      <c r="I226" s="542">
        <v>1503.0552022407601</v>
      </c>
      <c r="J226" s="542">
        <v>18</v>
      </c>
      <c r="K226" s="543">
        <v>27054.993640333683</v>
      </c>
    </row>
    <row r="227" spans="1:11" ht="14.4" customHeight="1" x14ac:dyDescent="0.3">
      <c r="A227" s="521" t="s">
        <v>523</v>
      </c>
      <c r="B227" s="522" t="s">
        <v>634</v>
      </c>
      <c r="C227" s="525" t="s">
        <v>534</v>
      </c>
      <c r="D227" s="563" t="s">
        <v>635</v>
      </c>
      <c r="E227" s="525" t="s">
        <v>1612</v>
      </c>
      <c r="F227" s="563" t="s">
        <v>1613</v>
      </c>
      <c r="G227" s="525" t="s">
        <v>1409</v>
      </c>
      <c r="H227" s="525" t="s">
        <v>1410</v>
      </c>
      <c r="I227" s="542">
        <v>601.37206789902098</v>
      </c>
      <c r="J227" s="542">
        <v>4</v>
      </c>
      <c r="K227" s="543">
        <v>2405.4882715960839</v>
      </c>
    </row>
    <row r="228" spans="1:11" ht="14.4" customHeight="1" x14ac:dyDescent="0.3">
      <c r="A228" s="521" t="s">
        <v>523</v>
      </c>
      <c r="B228" s="522" t="s">
        <v>634</v>
      </c>
      <c r="C228" s="525" t="s">
        <v>534</v>
      </c>
      <c r="D228" s="563" t="s">
        <v>635</v>
      </c>
      <c r="E228" s="525" t="s">
        <v>1612</v>
      </c>
      <c r="F228" s="563" t="s">
        <v>1613</v>
      </c>
      <c r="G228" s="525" t="s">
        <v>1411</v>
      </c>
      <c r="H228" s="525" t="s">
        <v>1412</v>
      </c>
      <c r="I228" s="542">
        <v>1430.6049709276999</v>
      </c>
      <c r="J228" s="542">
        <v>7</v>
      </c>
      <c r="K228" s="543">
        <v>10014.2347964939</v>
      </c>
    </row>
    <row r="229" spans="1:11" ht="14.4" customHeight="1" x14ac:dyDescent="0.3">
      <c r="A229" s="521" t="s">
        <v>523</v>
      </c>
      <c r="B229" s="522" t="s">
        <v>634</v>
      </c>
      <c r="C229" s="525" t="s">
        <v>534</v>
      </c>
      <c r="D229" s="563" t="s">
        <v>635</v>
      </c>
      <c r="E229" s="525" t="s">
        <v>1612</v>
      </c>
      <c r="F229" s="563" t="s">
        <v>1613</v>
      </c>
      <c r="G229" s="525" t="s">
        <v>1413</v>
      </c>
      <c r="H229" s="525" t="s">
        <v>1414</v>
      </c>
      <c r="I229" s="542">
        <v>430.10150279498299</v>
      </c>
      <c r="J229" s="542">
        <v>15</v>
      </c>
      <c r="K229" s="543">
        <v>6451.5225419247445</v>
      </c>
    </row>
    <row r="230" spans="1:11" ht="14.4" customHeight="1" x14ac:dyDescent="0.3">
      <c r="A230" s="521" t="s">
        <v>523</v>
      </c>
      <c r="B230" s="522" t="s">
        <v>634</v>
      </c>
      <c r="C230" s="525" t="s">
        <v>534</v>
      </c>
      <c r="D230" s="563" t="s">
        <v>635</v>
      </c>
      <c r="E230" s="525" t="s">
        <v>1612</v>
      </c>
      <c r="F230" s="563" t="s">
        <v>1613</v>
      </c>
      <c r="G230" s="525" t="s">
        <v>1415</v>
      </c>
      <c r="H230" s="525" t="s">
        <v>1416</v>
      </c>
      <c r="I230" s="542">
        <v>9997.02</v>
      </c>
      <c r="J230" s="542">
        <v>1</v>
      </c>
      <c r="K230" s="543">
        <v>9997.02</v>
      </c>
    </row>
    <row r="231" spans="1:11" ht="14.4" customHeight="1" x14ac:dyDescent="0.3">
      <c r="A231" s="521" t="s">
        <v>523</v>
      </c>
      <c r="B231" s="522" t="s">
        <v>634</v>
      </c>
      <c r="C231" s="525" t="s">
        <v>534</v>
      </c>
      <c r="D231" s="563" t="s">
        <v>635</v>
      </c>
      <c r="E231" s="525" t="s">
        <v>1612</v>
      </c>
      <c r="F231" s="563" t="s">
        <v>1613</v>
      </c>
      <c r="G231" s="525" t="s">
        <v>1417</v>
      </c>
      <c r="H231" s="525" t="s">
        <v>1418</v>
      </c>
      <c r="I231" s="542">
        <v>17.54</v>
      </c>
      <c r="J231" s="542">
        <v>240</v>
      </c>
      <c r="K231" s="543">
        <v>4210.7999999999993</v>
      </c>
    </row>
    <row r="232" spans="1:11" ht="14.4" customHeight="1" x14ac:dyDescent="0.3">
      <c r="A232" s="521" t="s">
        <v>523</v>
      </c>
      <c r="B232" s="522" t="s">
        <v>634</v>
      </c>
      <c r="C232" s="525" t="s">
        <v>534</v>
      </c>
      <c r="D232" s="563" t="s">
        <v>635</v>
      </c>
      <c r="E232" s="525" t="s">
        <v>1612</v>
      </c>
      <c r="F232" s="563" t="s">
        <v>1613</v>
      </c>
      <c r="G232" s="525" t="s">
        <v>1419</v>
      </c>
      <c r="H232" s="525" t="s">
        <v>1420</v>
      </c>
      <c r="I232" s="542">
        <v>75019.999999999985</v>
      </c>
      <c r="J232" s="542">
        <v>17</v>
      </c>
      <c r="K232" s="543">
        <v>1276114.3999999999</v>
      </c>
    </row>
    <row r="233" spans="1:11" ht="14.4" customHeight="1" x14ac:dyDescent="0.3">
      <c r="A233" s="521" t="s">
        <v>523</v>
      </c>
      <c r="B233" s="522" t="s">
        <v>634</v>
      </c>
      <c r="C233" s="525" t="s">
        <v>534</v>
      </c>
      <c r="D233" s="563" t="s">
        <v>635</v>
      </c>
      <c r="E233" s="525" t="s">
        <v>1612</v>
      </c>
      <c r="F233" s="563" t="s">
        <v>1613</v>
      </c>
      <c r="G233" s="525" t="s">
        <v>1421</v>
      </c>
      <c r="H233" s="525" t="s">
        <v>1422</v>
      </c>
      <c r="I233" s="542">
        <v>152.46</v>
      </c>
      <c r="J233" s="542">
        <v>1</v>
      </c>
      <c r="K233" s="543">
        <v>152.46</v>
      </c>
    </row>
    <row r="234" spans="1:11" ht="14.4" customHeight="1" x14ac:dyDescent="0.3">
      <c r="A234" s="521" t="s">
        <v>523</v>
      </c>
      <c r="B234" s="522" t="s">
        <v>634</v>
      </c>
      <c r="C234" s="525" t="s">
        <v>534</v>
      </c>
      <c r="D234" s="563" t="s">
        <v>635</v>
      </c>
      <c r="E234" s="525" t="s">
        <v>1612</v>
      </c>
      <c r="F234" s="563" t="s">
        <v>1613</v>
      </c>
      <c r="G234" s="525" t="s">
        <v>1423</v>
      </c>
      <c r="H234" s="525" t="s">
        <v>1424</v>
      </c>
      <c r="I234" s="542">
        <v>1988.0300000000002</v>
      </c>
      <c r="J234" s="542">
        <v>17</v>
      </c>
      <c r="K234" s="543">
        <v>33796.51</v>
      </c>
    </row>
    <row r="235" spans="1:11" ht="14.4" customHeight="1" x14ac:dyDescent="0.3">
      <c r="A235" s="521" t="s">
        <v>523</v>
      </c>
      <c r="B235" s="522" t="s">
        <v>634</v>
      </c>
      <c r="C235" s="525" t="s">
        <v>534</v>
      </c>
      <c r="D235" s="563" t="s">
        <v>635</v>
      </c>
      <c r="E235" s="525" t="s">
        <v>1612</v>
      </c>
      <c r="F235" s="563" t="s">
        <v>1613</v>
      </c>
      <c r="G235" s="525" t="s">
        <v>1425</v>
      </c>
      <c r="H235" s="525" t="s">
        <v>1426</v>
      </c>
      <c r="I235" s="542">
        <v>4247.1000000000004</v>
      </c>
      <c r="J235" s="542">
        <v>5</v>
      </c>
      <c r="K235" s="543">
        <v>21235.5</v>
      </c>
    </row>
    <row r="236" spans="1:11" ht="14.4" customHeight="1" x14ac:dyDescent="0.3">
      <c r="A236" s="521" t="s">
        <v>523</v>
      </c>
      <c r="B236" s="522" t="s">
        <v>634</v>
      </c>
      <c r="C236" s="525" t="s">
        <v>534</v>
      </c>
      <c r="D236" s="563" t="s">
        <v>635</v>
      </c>
      <c r="E236" s="525" t="s">
        <v>1612</v>
      </c>
      <c r="F236" s="563" t="s">
        <v>1613</v>
      </c>
      <c r="G236" s="525" t="s">
        <v>1427</v>
      </c>
      <c r="H236" s="525" t="s">
        <v>1428</v>
      </c>
      <c r="I236" s="542">
        <v>55171.159999999989</v>
      </c>
      <c r="J236" s="542">
        <v>16</v>
      </c>
      <c r="K236" s="543">
        <v>884437.39999999991</v>
      </c>
    </row>
    <row r="237" spans="1:11" ht="14.4" customHeight="1" x14ac:dyDescent="0.3">
      <c r="A237" s="521" t="s">
        <v>523</v>
      </c>
      <c r="B237" s="522" t="s">
        <v>634</v>
      </c>
      <c r="C237" s="525" t="s">
        <v>534</v>
      </c>
      <c r="D237" s="563" t="s">
        <v>635</v>
      </c>
      <c r="E237" s="525" t="s">
        <v>1612</v>
      </c>
      <c r="F237" s="563" t="s">
        <v>1613</v>
      </c>
      <c r="G237" s="525" t="s">
        <v>1429</v>
      </c>
      <c r="H237" s="525" t="s">
        <v>1430</v>
      </c>
      <c r="I237" s="542">
        <v>12.58</v>
      </c>
      <c r="J237" s="542">
        <v>540</v>
      </c>
      <c r="K237" s="543">
        <v>6795.3600000000006</v>
      </c>
    </row>
    <row r="238" spans="1:11" ht="14.4" customHeight="1" x14ac:dyDescent="0.3">
      <c r="A238" s="521" t="s">
        <v>523</v>
      </c>
      <c r="B238" s="522" t="s">
        <v>634</v>
      </c>
      <c r="C238" s="525" t="s">
        <v>534</v>
      </c>
      <c r="D238" s="563" t="s">
        <v>635</v>
      </c>
      <c r="E238" s="525" t="s">
        <v>1612</v>
      </c>
      <c r="F238" s="563" t="s">
        <v>1613</v>
      </c>
      <c r="G238" s="525" t="s">
        <v>1431</v>
      </c>
      <c r="H238" s="525" t="s">
        <v>1432</v>
      </c>
      <c r="I238" s="542">
        <v>10.89</v>
      </c>
      <c r="J238" s="542">
        <v>1800</v>
      </c>
      <c r="K238" s="543">
        <v>19602</v>
      </c>
    </row>
    <row r="239" spans="1:11" ht="14.4" customHeight="1" x14ac:dyDescent="0.3">
      <c r="A239" s="521" t="s">
        <v>523</v>
      </c>
      <c r="B239" s="522" t="s">
        <v>634</v>
      </c>
      <c r="C239" s="525" t="s">
        <v>534</v>
      </c>
      <c r="D239" s="563" t="s">
        <v>635</v>
      </c>
      <c r="E239" s="525" t="s">
        <v>1612</v>
      </c>
      <c r="F239" s="563" t="s">
        <v>1613</v>
      </c>
      <c r="G239" s="525" t="s">
        <v>1433</v>
      </c>
      <c r="H239" s="525" t="s">
        <v>1434</v>
      </c>
      <c r="I239" s="542">
        <v>410.185</v>
      </c>
      <c r="J239" s="542">
        <v>2</v>
      </c>
      <c r="K239" s="543">
        <v>820.37</v>
      </c>
    </row>
    <row r="240" spans="1:11" ht="14.4" customHeight="1" x14ac:dyDescent="0.3">
      <c r="A240" s="521" t="s">
        <v>523</v>
      </c>
      <c r="B240" s="522" t="s">
        <v>634</v>
      </c>
      <c r="C240" s="525" t="s">
        <v>534</v>
      </c>
      <c r="D240" s="563" t="s">
        <v>635</v>
      </c>
      <c r="E240" s="525" t="s">
        <v>1612</v>
      </c>
      <c r="F240" s="563" t="s">
        <v>1613</v>
      </c>
      <c r="G240" s="525" t="s">
        <v>1094</v>
      </c>
      <c r="H240" s="525" t="s">
        <v>1435</v>
      </c>
      <c r="I240" s="542">
        <v>15754.2</v>
      </c>
      <c r="J240" s="542">
        <v>3</v>
      </c>
      <c r="K240" s="543">
        <v>47262.600000000006</v>
      </c>
    </row>
    <row r="241" spans="1:11" ht="14.4" customHeight="1" x14ac:dyDescent="0.3">
      <c r="A241" s="521" t="s">
        <v>523</v>
      </c>
      <c r="B241" s="522" t="s">
        <v>634</v>
      </c>
      <c r="C241" s="525" t="s">
        <v>534</v>
      </c>
      <c r="D241" s="563" t="s">
        <v>635</v>
      </c>
      <c r="E241" s="525" t="s">
        <v>1612</v>
      </c>
      <c r="F241" s="563" t="s">
        <v>1613</v>
      </c>
      <c r="G241" s="525" t="s">
        <v>1094</v>
      </c>
      <c r="H241" s="525" t="s">
        <v>1095</v>
      </c>
      <c r="I241" s="542">
        <v>17478.033333333336</v>
      </c>
      <c r="J241" s="542">
        <v>3</v>
      </c>
      <c r="K241" s="543">
        <v>52434.100000000006</v>
      </c>
    </row>
    <row r="242" spans="1:11" ht="14.4" customHeight="1" x14ac:dyDescent="0.3">
      <c r="A242" s="521" t="s">
        <v>523</v>
      </c>
      <c r="B242" s="522" t="s">
        <v>634</v>
      </c>
      <c r="C242" s="525" t="s">
        <v>534</v>
      </c>
      <c r="D242" s="563" t="s">
        <v>635</v>
      </c>
      <c r="E242" s="525" t="s">
        <v>1612</v>
      </c>
      <c r="F242" s="563" t="s">
        <v>1613</v>
      </c>
      <c r="G242" s="525" t="s">
        <v>1436</v>
      </c>
      <c r="H242" s="525" t="s">
        <v>1437</v>
      </c>
      <c r="I242" s="542">
        <v>8026.3333333333321</v>
      </c>
      <c r="J242" s="542">
        <v>21</v>
      </c>
      <c r="K242" s="543">
        <v>169383.05999999997</v>
      </c>
    </row>
    <row r="243" spans="1:11" ht="14.4" customHeight="1" x14ac:dyDescent="0.3">
      <c r="A243" s="521" t="s">
        <v>523</v>
      </c>
      <c r="B243" s="522" t="s">
        <v>634</v>
      </c>
      <c r="C243" s="525" t="s">
        <v>534</v>
      </c>
      <c r="D243" s="563" t="s">
        <v>635</v>
      </c>
      <c r="E243" s="525" t="s">
        <v>1612</v>
      </c>
      <c r="F243" s="563" t="s">
        <v>1613</v>
      </c>
      <c r="G243" s="525" t="s">
        <v>1438</v>
      </c>
      <c r="H243" s="525" t="s">
        <v>1439</v>
      </c>
      <c r="I243" s="542">
        <v>232634.59999999998</v>
      </c>
      <c r="J243" s="542">
        <v>9</v>
      </c>
      <c r="K243" s="543">
        <v>2093711.4000000001</v>
      </c>
    </row>
    <row r="244" spans="1:11" ht="14.4" customHeight="1" x14ac:dyDescent="0.3">
      <c r="A244" s="521" t="s">
        <v>523</v>
      </c>
      <c r="B244" s="522" t="s">
        <v>634</v>
      </c>
      <c r="C244" s="525" t="s">
        <v>534</v>
      </c>
      <c r="D244" s="563" t="s">
        <v>635</v>
      </c>
      <c r="E244" s="525" t="s">
        <v>1612</v>
      </c>
      <c r="F244" s="563" t="s">
        <v>1613</v>
      </c>
      <c r="G244" s="525" t="s">
        <v>1440</v>
      </c>
      <c r="H244" s="525" t="s">
        <v>1441</v>
      </c>
      <c r="I244" s="542">
        <v>5115.88</v>
      </c>
      <c r="J244" s="542">
        <v>8</v>
      </c>
      <c r="K244" s="543">
        <v>40927.040000000001</v>
      </c>
    </row>
    <row r="245" spans="1:11" ht="14.4" customHeight="1" x14ac:dyDescent="0.3">
      <c r="A245" s="521" t="s">
        <v>523</v>
      </c>
      <c r="B245" s="522" t="s">
        <v>634</v>
      </c>
      <c r="C245" s="525" t="s">
        <v>534</v>
      </c>
      <c r="D245" s="563" t="s">
        <v>635</v>
      </c>
      <c r="E245" s="525" t="s">
        <v>1612</v>
      </c>
      <c r="F245" s="563" t="s">
        <v>1613</v>
      </c>
      <c r="G245" s="525" t="s">
        <v>1096</v>
      </c>
      <c r="H245" s="525" t="s">
        <v>1097</v>
      </c>
      <c r="I245" s="542">
        <v>2359.5</v>
      </c>
      <c r="J245" s="542">
        <v>2</v>
      </c>
      <c r="K245" s="543">
        <v>4719</v>
      </c>
    </row>
    <row r="246" spans="1:11" ht="14.4" customHeight="1" x14ac:dyDescent="0.3">
      <c r="A246" s="521" t="s">
        <v>523</v>
      </c>
      <c r="B246" s="522" t="s">
        <v>634</v>
      </c>
      <c r="C246" s="525" t="s">
        <v>534</v>
      </c>
      <c r="D246" s="563" t="s">
        <v>635</v>
      </c>
      <c r="E246" s="525" t="s">
        <v>1612</v>
      </c>
      <c r="F246" s="563" t="s">
        <v>1613</v>
      </c>
      <c r="G246" s="525" t="s">
        <v>1442</v>
      </c>
      <c r="H246" s="525" t="s">
        <v>1443</v>
      </c>
      <c r="I246" s="542">
        <v>9.08</v>
      </c>
      <c r="J246" s="542">
        <v>2550</v>
      </c>
      <c r="K246" s="543">
        <v>23141.25</v>
      </c>
    </row>
    <row r="247" spans="1:11" ht="14.4" customHeight="1" x14ac:dyDescent="0.3">
      <c r="A247" s="521" t="s">
        <v>523</v>
      </c>
      <c r="B247" s="522" t="s">
        <v>634</v>
      </c>
      <c r="C247" s="525" t="s">
        <v>534</v>
      </c>
      <c r="D247" s="563" t="s">
        <v>635</v>
      </c>
      <c r="E247" s="525" t="s">
        <v>1612</v>
      </c>
      <c r="F247" s="563" t="s">
        <v>1613</v>
      </c>
      <c r="G247" s="525" t="s">
        <v>1444</v>
      </c>
      <c r="H247" s="525" t="s">
        <v>1445</v>
      </c>
      <c r="I247" s="542">
        <v>622.49</v>
      </c>
      <c r="J247" s="542">
        <v>1</v>
      </c>
      <c r="K247" s="543">
        <v>622.49</v>
      </c>
    </row>
    <row r="248" spans="1:11" ht="14.4" customHeight="1" x14ac:dyDescent="0.3">
      <c r="A248" s="521" t="s">
        <v>523</v>
      </c>
      <c r="B248" s="522" t="s">
        <v>634</v>
      </c>
      <c r="C248" s="525" t="s">
        <v>534</v>
      </c>
      <c r="D248" s="563" t="s">
        <v>635</v>
      </c>
      <c r="E248" s="525" t="s">
        <v>1612</v>
      </c>
      <c r="F248" s="563" t="s">
        <v>1613</v>
      </c>
      <c r="G248" s="525" t="s">
        <v>1446</v>
      </c>
      <c r="H248" s="525" t="s">
        <v>1447</v>
      </c>
      <c r="I248" s="542">
        <v>14217.5</v>
      </c>
      <c r="J248" s="542">
        <v>60</v>
      </c>
      <c r="K248" s="543">
        <v>853050</v>
      </c>
    </row>
    <row r="249" spans="1:11" ht="14.4" customHeight="1" x14ac:dyDescent="0.3">
      <c r="A249" s="521" t="s">
        <v>523</v>
      </c>
      <c r="B249" s="522" t="s">
        <v>634</v>
      </c>
      <c r="C249" s="525" t="s">
        <v>534</v>
      </c>
      <c r="D249" s="563" t="s">
        <v>635</v>
      </c>
      <c r="E249" s="525" t="s">
        <v>1612</v>
      </c>
      <c r="F249" s="563" t="s">
        <v>1613</v>
      </c>
      <c r="G249" s="525" t="s">
        <v>1448</v>
      </c>
      <c r="H249" s="525" t="s">
        <v>1449</v>
      </c>
      <c r="I249" s="542">
        <v>5754.76</v>
      </c>
      <c r="J249" s="542">
        <v>2</v>
      </c>
      <c r="K249" s="543">
        <v>11509.52</v>
      </c>
    </row>
    <row r="250" spans="1:11" ht="14.4" customHeight="1" x14ac:dyDescent="0.3">
      <c r="A250" s="521" t="s">
        <v>523</v>
      </c>
      <c r="B250" s="522" t="s">
        <v>634</v>
      </c>
      <c r="C250" s="525" t="s">
        <v>534</v>
      </c>
      <c r="D250" s="563" t="s">
        <v>635</v>
      </c>
      <c r="E250" s="525" t="s">
        <v>1612</v>
      </c>
      <c r="F250" s="563" t="s">
        <v>1613</v>
      </c>
      <c r="G250" s="525" t="s">
        <v>1450</v>
      </c>
      <c r="H250" s="525" t="s">
        <v>1451</v>
      </c>
      <c r="I250" s="542">
        <v>1161.6000000000001</v>
      </c>
      <c r="J250" s="542">
        <v>110</v>
      </c>
      <c r="K250" s="543">
        <v>127776</v>
      </c>
    </row>
    <row r="251" spans="1:11" ht="14.4" customHeight="1" x14ac:dyDescent="0.3">
      <c r="A251" s="521" t="s">
        <v>523</v>
      </c>
      <c r="B251" s="522" t="s">
        <v>634</v>
      </c>
      <c r="C251" s="525" t="s">
        <v>534</v>
      </c>
      <c r="D251" s="563" t="s">
        <v>635</v>
      </c>
      <c r="E251" s="525" t="s">
        <v>1612</v>
      </c>
      <c r="F251" s="563" t="s">
        <v>1613</v>
      </c>
      <c r="G251" s="525" t="s">
        <v>1452</v>
      </c>
      <c r="H251" s="525" t="s">
        <v>1453</v>
      </c>
      <c r="I251" s="542">
        <v>8597.41</v>
      </c>
      <c r="J251" s="542">
        <v>5</v>
      </c>
      <c r="K251" s="543">
        <v>42987.06</v>
      </c>
    </row>
    <row r="252" spans="1:11" ht="14.4" customHeight="1" x14ac:dyDescent="0.3">
      <c r="A252" s="521" t="s">
        <v>523</v>
      </c>
      <c r="B252" s="522" t="s">
        <v>634</v>
      </c>
      <c r="C252" s="525" t="s">
        <v>534</v>
      </c>
      <c r="D252" s="563" t="s">
        <v>635</v>
      </c>
      <c r="E252" s="525" t="s">
        <v>1612</v>
      </c>
      <c r="F252" s="563" t="s">
        <v>1613</v>
      </c>
      <c r="G252" s="525" t="s">
        <v>1452</v>
      </c>
      <c r="H252" s="525" t="s">
        <v>1454</v>
      </c>
      <c r="I252" s="542">
        <v>8310.8266666666659</v>
      </c>
      <c r="J252" s="542">
        <v>10</v>
      </c>
      <c r="K252" s="543">
        <v>80815.62999999999</v>
      </c>
    </row>
    <row r="253" spans="1:11" ht="14.4" customHeight="1" x14ac:dyDescent="0.3">
      <c r="A253" s="521" t="s">
        <v>523</v>
      </c>
      <c r="B253" s="522" t="s">
        <v>634</v>
      </c>
      <c r="C253" s="525" t="s">
        <v>534</v>
      </c>
      <c r="D253" s="563" t="s">
        <v>635</v>
      </c>
      <c r="E253" s="525" t="s">
        <v>1612</v>
      </c>
      <c r="F253" s="563" t="s">
        <v>1613</v>
      </c>
      <c r="G253" s="525" t="s">
        <v>1455</v>
      </c>
      <c r="H253" s="525" t="s">
        <v>1456</v>
      </c>
      <c r="I253" s="542">
        <v>2311.1299999999997</v>
      </c>
      <c r="J253" s="542">
        <v>101</v>
      </c>
      <c r="K253" s="543">
        <v>236564.71</v>
      </c>
    </row>
    <row r="254" spans="1:11" ht="14.4" customHeight="1" x14ac:dyDescent="0.3">
      <c r="A254" s="521" t="s">
        <v>523</v>
      </c>
      <c r="B254" s="522" t="s">
        <v>634</v>
      </c>
      <c r="C254" s="525" t="s">
        <v>534</v>
      </c>
      <c r="D254" s="563" t="s">
        <v>635</v>
      </c>
      <c r="E254" s="525" t="s">
        <v>1612</v>
      </c>
      <c r="F254" s="563" t="s">
        <v>1613</v>
      </c>
      <c r="G254" s="525" t="s">
        <v>1457</v>
      </c>
      <c r="H254" s="525" t="s">
        <v>1458</v>
      </c>
      <c r="I254" s="542">
        <v>1690.5</v>
      </c>
      <c r="J254" s="542">
        <v>5</v>
      </c>
      <c r="K254" s="543">
        <v>8452.48</v>
      </c>
    </row>
    <row r="255" spans="1:11" ht="14.4" customHeight="1" x14ac:dyDescent="0.3">
      <c r="A255" s="521" t="s">
        <v>523</v>
      </c>
      <c r="B255" s="522" t="s">
        <v>634</v>
      </c>
      <c r="C255" s="525" t="s">
        <v>534</v>
      </c>
      <c r="D255" s="563" t="s">
        <v>635</v>
      </c>
      <c r="E255" s="525" t="s">
        <v>1612</v>
      </c>
      <c r="F255" s="563" t="s">
        <v>1613</v>
      </c>
      <c r="G255" s="525" t="s">
        <v>1457</v>
      </c>
      <c r="H255" s="525" t="s">
        <v>1459</v>
      </c>
      <c r="I255" s="542">
        <v>1622.8799999999999</v>
      </c>
      <c r="J255" s="542">
        <v>45</v>
      </c>
      <c r="K255" s="543">
        <v>74381.919999999998</v>
      </c>
    </row>
    <row r="256" spans="1:11" ht="14.4" customHeight="1" x14ac:dyDescent="0.3">
      <c r="A256" s="521" t="s">
        <v>523</v>
      </c>
      <c r="B256" s="522" t="s">
        <v>634</v>
      </c>
      <c r="C256" s="525" t="s">
        <v>534</v>
      </c>
      <c r="D256" s="563" t="s">
        <v>635</v>
      </c>
      <c r="E256" s="525" t="s">
        <v>1612</v>
      </c>
      <c r="F256" s="563" t="s">
        <v>1613</v>
      </c>
      <c r="G256" s="525" t="s">
        <v>1460</v>
      </c>
      <c r="H256" s="525" t="s">
        <v>1461</v>
      </c>
      <c r="I256" s="542">
        <v>1818.1500000000003</v>
      </c>
      <c r="J256" s="542">
        <v>45</v>
      </c>
      <c r="K256" s="543">
        <v>81816.66</v>
      </c>
    </row>
    <row r="257" spans="1:11" ht="14.4" customHeight="1" x14ac:dyDescent="0.3">
      <c r="A257" s="521" t="s">
        <v>523</v>
      </c>
      <c r="B257" s="522" t="s">
        <v>634</v>
      </c>
      <c r="C257" s="525" t="s">
        <v>534</v>
      </c>
      <c r="D257" s="563" t="s">
        <v>635</v>
      </c>
      <c r="E257" s="525" t="s">
        <v>1612</v>
      </c>
      <c r="F257" s="563" t="s">
        <v>1613</v>
      </c>
      <c r="G257" s="525" t="s">
        <v>1460</v>
      </c>
      <c r="H257" s="525" t="s">
        <v>1462</v>
      </c>
      <c r="I257" s="542">
        <v>1757.5450000000001</v>
      </c>
      <c r="J257" s="542">
        <v>55</v>
      </c>
      <c r="K257" s="543">
        <v>98180.02</v>
      </c>
    </row>
    <row r="258" spans="1:11" ht="14.4" customHeight="1" x14ac:dyDescent="0.3">
      <c r="A258" s="521" t="s">
        <v>523</v>
      </c>
      <c r="B258" s="522" t="s">
        <v>634</v>
      </c>
      <c r="C258" s="525" t="s">
        <v>534</v>
      </c>
      <c r="D258" s="563" t="s">
        <v>635</v>
      </c>
      <c r="E258" s="525" t="s">
        <v>1612</v>
      </c>
      <c r="F258" s="563" t="s">
        <v>1613</v>
      </c>
      <c r="G258" s="525" t="s">
        <v>1463</v>
      </c>
      <c r="H258" s="525" t="s">
        <v>1464</v>
      </c>
      <c r="I258" s="542">
        <v>4328.1766666666672</v>
      </c>
      <c r="J258" s="542">
        <v>45</v>
      </c>
      <c r="K258" s="543">
        <v>194767.99</v>
      </c>
    </row>
    <row r="259" spans="1:11" ht="14.4" customHeight="1" x14ac:dyDescent="0.3">
      <c r="A259" s="521" t="s">
        <v>523</v>
      </c>
      <c r="B259" s="522" t="s">
        <v>634</v>
      </c>
      <c r="C259" s="525" t="s">
        <v>534</v>
      </c>
      <c r="D259" s="563" t="s">
        <v>635</v>
      </c>
      <c r="E259" s="525" t="s">
        <v>1612</v>
      </c>
      <c r="F259" s="563" t="s">
        <v>1613</v>
      </c>
      <c r="G259" s="525" t="s">
        <v>1463</v>
      </c>
      <c r="H259" s="525" t="s">
        <v>1465</v>
      </c>
      <c r="I259" s="542">
        <v>4183.9049999999997</v>
      </c>
      <c r="J259" s="542">
        <v>102</v>
      </c>
      <c r="K259" s="543">
        <v>431086.27</v>
      </c>
    </row>
    <row r="260" spans="1:11" ht="14.4" customHeight="1" x14ac:dyDescent="0.3">
      <c r="A260" s="521" t="s">
        <v>523</v>
      </c>
      <c r="B260" s="522" t="s">
        <v>634</v>
      </c>
      <c r="C260" s="525" t="s">
        <v>534</v>
      </c>
      <c r="D260" s="563" t="s">
        <v>635</v>
      </c>
      <c r="E260" s="525" t="s">
        <v>1612</v>
      </c>
      <c r="F260" s="563" t="s">
        <v>1613</v>
      </c>
      <c r="G260" s="525" t="s">
        <v>1466</v>
      </c>
      <c r="H260" s="525" t="s">
        <v>1467</v>
      </c>
      <c r="I260" s="542">
        <v>158464.08666666667</v>
      </c>
      <c r="J260" s="542">
        <v>3</v>
      </c>
      <c r="K260" s="543">
        <v>475392.26</v>
      </c>
    </row>
    <row r="261" spans="1:11" ht="14.4" customHeight="1" x14ac:dyDescent="0.3">
      <c r="A261" s="521" t="s">
        <v>523</v>
      </c>
      <c r="B261" s="522" t="s">
        <v>634</v>
      </c>
      <c r="C261" s="525" t="s">
        <v>534</v>
      </c>
      <c r="D261" s="563" t="s">
        <v>635</v>
      </c>
      <c r="E261" s="525" t="s">
        <v>1612</v>
      </c>
      <c r="F261" s="563" t="s">
        <v>1613</v>
      </c>
      <c r="G261" s="525" t="s">
        <v>1466</v>
      </c>
      <c r="H261" s="525" t="s">
        <v>1468</v>
      </c>
      <c r="I261" s="542">
        <v>151200.524</v>
      </c>
      <c r="J261" s="542">
        <v>5</v>
      </c>
      <c r="K261" s="543">
        <v>756002.62</v>
      </c>
    </row>
    <row r="262" spans="1:11" ht="14.4" customHeight="1" x14ac:dyDescent="0.3">
      <c r="A262" s="521" t="s">
        <v>523</v>
      </c>
      <c r="B262" s="522" t="s">
        <v>634</v>
      </c>
      <c r="C262" s="525" t="s">
        <v>534</v>
      </c>
      <c r="D262" s="563" t="s">
        <v>635</v>
      </c>
      <c r="E262" s="525" t="s">
        <v>1612</v>
      </c>
      <c r="F262" s="563" t="s">
        <v>1613</v>
      </c>
      <c r="G262" s="525" t="s">
        <v>1469</v>
      </c>
      <c r="H262" s="525" t="s">
        <v>1470</v>
      </c>
      <c r="I262" s="542">
        <v>2935.4650000000001</v>
      </c>
      <c r="J262" s="542">
        <v>30</v>
      </c>
      <c r="K262" s="543">
        <v>88063.89</v>
      </c>
    </row>
    <row r="263" spans="1:11" ht="14.4" customHeight="1" x14ac:dyDescent="0.3">
      <c r="A263" s="521" t="s">
        <v>523</v>
      </c>
      <c r="B263" s="522" t="s">
        <v>634</v>
      </c>
      <c r="C263" s="525" t="s">
        <v>534</v>
      </c>
      <c r="D263" s="563" t="s">
        <v>635</v>
      </c>
      <c r="E263" s="525" t="s">
        <v>1612</v>
      </c>
      <c r="F263" s="563" t="s">
        <v>1613</v>
      </c>
      <c r="G263" s="525" t="s">
        <v>1471</v>
      </c>
      <c r="H263" s="525" t="s">
        <v>1472</v>
      </c>
      <c r="I263" s="542">
        <v>131990</v>
      </c>
      <c r="J263" s="542">
        <v>1</v>
      </c>
      <c r="K263" s="543">
        <v>131990</v>
      </c>
    </row>
    <row r="264" spans="1:11" ht="14.4" customHeight="1" x14ac:dyDescent="0.3">
      <c r="A264" s="521" t="s">
        <v>523</v>
      </c>
      <c r="B264" s="522" t="s">
        <v>634</v>
      </c>
      <c r="C264" s="525" t="s">
        <v>534</v>
      </c>
      <c r="D264" s="563" t="s">
        <v>635</v>
      </c>
      <c r="E264" s="525" t="s">
        <v>1612</v>
      </c>
      <c r="F264" s="563" t="s">
        <v>1613</v>
      </c>
      <c r="G264" s="525" t="s">
        <v>1471</v>
      </c>
      <c r="H264" s="525" t="s">
        <v>1473</v>
      </c>
      <c r="I264" s="542">
        <v>125390.12</v>
      </c>
      <c r="J264" s="542">
        <v>1</v>
      </c>
      <c r="K264" s="543">
        <v>125390.12</v>
      </c>
    </row>
    <row r="265" spans="1:11" ht="14.4" customHeight="1" x14ac:dyDescent="0.3">
      <c r="A265" s="521" t="s">
        <v>523</v>
      </c>
      <c r="B265" s="522" t="s">
        <v>634</v>
      </c>
      <c r="C265" s="525" t="s">
        <v>534</v>
      </c>
      <c r="D265" s="563" t="s">
        <v>635</v>
      </c>
      <c r="E265" s="525" t="s">
        <v>1612</v>
      </c>
      <c r="F265" s="563" t="s">
        <v>1613</v>
      </c>
      <c r="G265" s="525" t="s">
        <v>1102</v>
      </c>
      <c r="H265" s="525" t="s">
        <v>1103</v>
      </c>
      <c r="I265" s="542">
        <v>3611.89</v>
      </c>
      <c r="J265" s="542">
        <v>3</v>
      </c>
      <c r="K265" s="543">
        <v>10835.71</v>
      </c>
    </row>
    <row r="266" spans="1:11" ht="14.4" customHeight="1" x14ac:dyDescent="0.3">
      <c r="A266" s="521" t="s">
        <v>523</v>
      </c>
      <c r="B266" s="522" t="s">
        <v>634</v>
      </c>
      <c r="C266" s="525" t="s">
        <v>534</v>
      </c>
      <c r="D266" s="563" t="s">
        <v>635</v>
      </c>
      <c r="E266" s="525" t="s">
        <v>1612</v>
      </c>
      <c r="F266" s="563" t="s">
        <v>1613</v>
      </c>
      <c r="G266" s="525" t="s">
        <v>1112</v>
      </c>
      <c r="H266" s="525" t="s">
        <v>1113</v>
      </c>
      <c r="I266" s="542">
        <v>4577.3999999999996</v>
      </c>
      <c r="J266" s="542">
        <v>2</v>
      </c>
      <c r="K266" s="543">
        <v>9154.7900000000009</v>
      </c>
    </row>
    <row r="267" spans="1:11" ht="14.4" customHeight="1" x14ac:dyDescent="0.3">
      <c r="A267" s="521" t="s">
        <v>523</v>
      </c>
      <c r="B267" s="522" t="s">
        <v>634</v>
      </c>
      <c r="C267" s="525" t="s">
        <v>534</v>
      </c>
      <c r="D267" s="563" t="s">
        <v>635</v>
      </c>
      <c r="E267" s="525" t="s">
        <v>1612</v>
      </c>
      <c r="F267" s="563" t="s">
        <v>1613</v>
      </c>
      <c r="G267" s="525" t="s">
        <v>1114</v>
      </c>
      <c r="H267" s="525" t="s">
        <v>1115</v>
      </c>
      <c r="I267" s="542">
        <v>2133.2424999999998</v>
      </c>
      <c r="J267" s="542">
        <v>30</v>
      </c>
      <c r="K267" s="543">
        <v>63997.08</v>
      </c>
    </row>
    <row r="268" spans="1:11" ht="14.4" customHeight="1" x14ac:dyDescent="0.3">
      <c r="A268" s="521" t="s">
        <v>523</v>
      </c>
      <c r="B268" s="522" t="s">
        <v>634</v>
      </c>
      <c r="C268" s="525" t="s">
        <v>534</v>
      </c>
      <c r="D268" s="563" t="s">
        <v>635</v>
      </c>
      <c r="E268" s="525" t="s">
        <v>1612</v>
      </c>
      <c r="F268" s="563" t="s">
        <v>1613</v>
      </c>
      <c r="G268" s="525" t="s">
        <v>1120</v>
      </c>
      <c r="H268" s="525" t="s">
        <v>1121</v>
      </c>
      <c r="I268" s="542">
        <v>1138.5</v>
      </c>
      <c r="J268" s="542">
        <v>10</v>
      </c>
      <c r="K268" s="543">
        <v>11385</v>
      </c>
    </row>
    <row r="269" spans="1:11" ht="14.4" customHeight="1" x14ac:dyDescent="0.3">
      <c r="A269" s="521" t="s">
        <v>523</v>
      </c>
      <c r="B269" s="522" t="s">
        <v>634</v>
      </c>
      <c r="C269" s="525" t="s">
        <v>534</v>
      </c>
      <c r="D269" s="563" t="s">
        <v>635</v>
      </c>
      <c r="E269" s="525" t="s">
        <v>1612</v>
      </c>
      <c r="F269" s="563" t="s">
        <v>1613</v>
      </c>
      <c r="G269" s="525" t="s">
        <v>1474</v>
      </c>
      <c r="H269" s="525" t="s">
        <v>1475</v>
      </c>
      <c r="I269" s="542">
        <v>4904.13</v>
      </c>
      <c r="J269" s="542">
        <v>2</v>
      </c>
      <c r="K269" s="543">
        <v>9808.26</v>
      </c>
    </row>
    <row r="270" spans="1:11" ht="14.4" customHeight="1" x14ac:dyDescent="0.3">
      <c r="A270" s="521" t="s">
        <v>523</v>
      </c>
      <c r="B270" s="522" t="s">
        <v>634</v>
      </c>
      <c r="C270" s="525" t="s">
        <v>534</v>
      </c>
      <c r="D270" s="563" t="s">
        <v>635</v>
      </c>
      <c r="E270" s="525" t="s">
        <v>1612</v>
      </c>
      <c r="F270" s="563" t="s">
        <v>1613</v>
      </c>
      <c r="G270" s="525" t="s">
        <v>1132</v>
      </c>
      <c r="H270" s="525" t="s">
        <v>1133</v>
      </c>
      <c r="I270" s="542">
        <v>1936.6</v>
      </c>
      <c r="J270" s="542">
        <v>1</v>
      </c>
      <c r="K270" s="543">
        <v>1936.6</v>
      </c>
    </row>
    <row r="271" spans="1:11" ht="14.4" customHeight="1" x14ac:dyDescent="0.3">
      <c r="A271" s="521" t="s">
        <v>523</v>
      </c>
      <c r="B271" s="522" t="s">
        <v>634</v>
      </c>
      <c r="C271" s="525" t="s">
        <v>534</v>
      </c>
      <c r="D271" s="563" t="s">
        <v>635</v>
      </c>
      <c r="E271" s="525" t="s">
        <v>1612</v>
      </c>
      <c r="F271" s="563" t="s">
        <v>1613</v>
      </c>
      <c r="G271" s="525" t="s">
        <v>1132</v>
      </c>
      <c r="H271" s="525" t="s">
        <v>1476</v>
      </c>
      <c r="I271" s="542">
        <v>1936.6</v>
      </c>
      <c r="J271" s="542">
        <v>2</v>
      </c>
      <c r="K271" s="543">
        <v>3873.2</v>
      </c>
    </row>
    <row r="272" spans="1:11" ht="14.4" customHeight="1" x14ac:dyDescent="0.3">
      <c r="A272" s="521" t="s">
        <v>523</v>
      </c>
      <c r="B272" s="522" t="s">
        <v>634</v>
      </c>
      <c r="C272" s="525" t="s">
        <v>534</v>
      </c>
      <c r="D272" s="563" t="s">
        <v>635</v>
      </c>
      <c r="E272" s="525" t="s">
        <v>1612</v>
      </c>
      <c r="F272" s="563" t="s">
        <v>1613</v>
      </c>
      <c r="G272" s="525" t="s">
        <v>1134</v>
      </c>
      <c r="H272" s="525" t="s">
        <v>1135</v>
      </c>
      <c r="I272" s="542">
        <v>1528.27</v>
      </c>
      <c r="J272" s="542">
        <v>3</v>
      </c>
      <c r="K272" s="543">
        <v>4584.82</v>
      </c>
    </row>
    <row r="273" spans="1:11" ht="14.4" customHeight="1" x14ac:dyDescent="0.3">
      <c r="A273" s="521" t="s">
        <v>523</v>
      </c>
      <c r="B273" s="522" t="s">
        <v>634</v>
      </c>
      <c r="C273" s="525" t="s">
        <v>534</v>
      </c>
      <c r="D273" s="563" t="s">
        <v>635</v>
      </c>
      <c r="E273" s="525" t="s">
        <v>1612</v>
      </c>
      <c r="F273" s="563" t="s">
        <v>1613</v>
      </c>
      <c r="G273" s="525" t="s">
        <v>1477</v>
      </c>
      <c r="H273" s="525" t="s">
        <v>1478</v>
      </c>
      <c r="I273" s="542">
        <v>2861.21</v>
      </c>
      <c r="J273" s="542">
        <v>4</v>
      </c>
      <c r="K273" s="543">
        <v>11444.84</v>
      </c>
    </row>
    <row r="274" spans="1:11" ht="14.4" customHeight="1" x14ac:dyDescent="0.3">
      <c r="A274" s="521" t="s">
        <v>523</v>
      </c>
      <c r="B274" s="522" t="s">
        <v>634</v>
      </c>
      <c r="C274" s="525" t="s">
        <v>534</v>
      </c>
      <c r="D274" s="563" t="s">
        <v>635</v>
      </c>
      <c r="E274" s="525" t="s">
        <v>1612</v>
      </c>
      <c r="F274" s="563" t="s">
        <v>1613</v>
      </c>
      <c r="G274" s="525" t="s">
        <v>1477</v>
      </c>
      <c r="H274" s="525" t="s">
        <v>1479</v>
      </c>
      <c r="I274" s="542">
        <v>2646.6149999999998</v>
      </c>
      <c r="J274" s="542">
        <v>16</v>
      </c>
      <c r="K274" s="543">
        <v>42345.84</v>
      </c>
    </row>
    <row r="275" spans="1:11" ht="14.4" customHeight="1" x14ac:dyDescent="0.3">
      <c r="A275" s="521" t="s">
        <v>523</v>
      </c>
      <c r="B275" s="522" t="s">
        <v>634</v>
      </c>
      <c r="C275" s="525" t="s">
        <v>534</v>
      </c>
      <c r="D275" s="563" t="s">
        <v>635</v>
      </c>
      <c r="E275" s="525" t="s">
        <v>1612</v>
      </c>
      <c r="F275" s="563" t="s">
        <v>1613</v>
      </c>
      <c r="G275" s="525" t="s">
        <v>1480</v>
      </c>
      <c r="H275" s="525" t="s">
        <v>1481</v>
      </c>
      <c r="I275" s="542">
        <v>554.31399999999996</v>
      </c>
      <c r="J275" s="542">
        <v>40</v>
      </c>
      <c r="K275" s="543">
        <v>22172.52</v>
      </c>
    </row>
    <row r="276" spans="1:11" ht="14.4" customHeight="1" x14ac:dyDescent="0.3">
      <c r="A276" s="521" t="s">
        <v>523</v>
      </c>
      <c r="B276" s="522" t="s">
        <v>634</v>
      </c>
      <c r="C276" s="525" t="s">
        <v>534</v>
      </c>
      <c r="D276" s="563" t="s">
        <v>635</v>
      </c>
      <c r="E276" s="525" t="s">
        <v>1612</v>
      </c>
      <c r="F276" s="563" t="s">
        <v>1613</v>
      </c>
      <c r="G276" s="525" t="s">
        <v>1482</v>
      </c>
      <c r="H276" s="525" t="s">
        <v>1207</v>
      </c>
      <c r="I276" s="542">
        <v>3646.62</v>
      </c>
      <c r="J276" s="542">
        <v>1</v>
      </c>
      <c r="K276" s="543">
        <v>3646.62</v>
      </c>
    </row>
    <row r="277" spans="1:11" ht="14.4" customHeight="1" x14ac:dyDescent="0.3">
      <c r="A277" s="521" t="s">
        <v>523</v>
      </c>
      <c r="B277" s="522" t="s">
        <v>634</v>
      </c>
      <c r="C277" s="525" t="s">
        <v>534</v>
      </c>
      <c r="D277" s="563" t="s">
        <v>635</v>
      </c>
      <c r="E277" s="525" t="s">
        <v>1612</v>
      </c>
      <c r="F277" s="563" t="s">
        <v>1613</v>
      </c>
      <c r="G277" s="525" t="s">
        <v>1142</v>
      </c>
      <c r="H277" s="525" t="s">
        <v>1483</v>
      </c>
      <c r="I277" s="542">
        <v>2346</v>
      </c>
      <c r="J277" s="542">
        <v>3</v>
      </c>
      <c r="K277" s="543">
        <v>7038</v>
      </c>
    </row>
    <row r="278" spans="1:11" ht="14.4" customHeight="1" x14ac:dyDescent="0.3">
      <c r="A278" s="521" t="s">
        <v>523</v>
      </c>
      <c r="B278" s="522" t="s">
        <v>634</v>
      </c>
      <c r="C278" s="525" t="s">
        <v>534</v>
      </c>
      <c r="D278" s="563" t="s">
        <v>635</v>
      </c>
      <c r="E278" s="525" t="s">
        <v>1612</v>
      </c>
      <c r="F278" s="563" t="s">
        <v>1613</v>
      </c>
      <c r="G278" s="525" t="s">
        <v>1142</v>
      </c>
      <c r="H278" s="525" t="s">
        <v>1143</v>
      </c>
      <c r="I278" s="542">
        <v>1876.8</v>
      </c>
      <c r="J278" s="542">
        <v>2</v>
      </c>
      <c r="K278" s="543">
        <v>3753.6</v>
      </c>
    </row>
    <row r="279" spans="1:11" ht="14.4" customHeight="1" x14ac:dyDescent="0.3">
      <c r="A279" s="521" t="s">
        <v>523</v>
      </c>
      <c r="B279" s="522" t="s">
        <v>634</v>
      </c>
      <c r="C279" s="525" t="s">
        <v>534</v>
      </c>
      <c r="D279" s="563" t="s">
        <v>635</v>
      </c>
      <c r="E279" s="525" t="s">
        <v>1612</v>
      </c>
      <c r="F279" s="563" t="s">
        <v>1613</v>
      </c>
      <c r="G279" s="525" t="s">
        <v>1144</v>
      </c>
      <c r="H279" s="525" t="s">
        <v>1484</v>
      </c>
      <c r="I279" s="542">
        <v>4076.52</v>
      </c>
      <c r="J279" s="542">
        <v>1</v>
      </c>
      <c r="K279" s="543">
        <v>4076.52</v>
      </c>
    </row>
    <row r="280" spans="1:11" ht="14.4" customHeight="1" x14ac:dyDescent="0.3">
      <c r="A280" s="521" t="s">
        <v>523</v>
      </c>
      <c r="B280" s="522" t="s">
        <v>634</v>
      </c>
      <c r="C280" s="525" t="s">
        <v>534</v>
      </c>
      <c r="D280" s="563" t="s">
        <v>635</v>
      </c>
      <c r="E280" s="525" t="s">
        <v>1612</v>
      </c>
      <c r="F280" s="563" t="s">
        <v>1613</v>
      </c>
      <c r="G280" s="525" t="s">
        <v>1485</v>
      </c>
      <c r="H280" s="525" t="s">
        <v>1486</v>
      </c>
      <c r="I280" s="542">
        <v>4719</v>
      </c>
      <c r="J280" s="542">
        <v>6</v>
      </c>
      <c r="K280" s="543">
        <v>28314</v>
      </c>
    </row>
    <row r="281" spans="1:11" ht="14.4" customHeight="1" x14ac:dyDescent="0.3">
      <c r="A281" s="521" t="s">
        <v>523</v>
      </c>
      <c r="B281" s="522" t="s">
        <v>634</v>
      </c>
      <c r="C281" s="525" t="s">
        <v>534</v>
      </c>
      <c r="D281" s="563" t="s">
        <v>635</v>
      </c>
      <c r="E281" s="525" t="s">
        <v>1612</v>
      </c>
      <c r="F281" s="563" t="s">
        <v>1613</v>
      </c>
      <c r="G281" s="525" t="s">
        <v>1487</v>
      </c>
      <c r="H281" s="525" t="s">
        <v>1488</v>
      </c>
      <c r="I281" s="542">
        <v>6823.1900000000005</v>
      </c>
      <c r="J281" s="542">
        <v>21</v>
      </c>
      <c r="K281" s="543">
        <v>143286.99000000002</v>
      </c>
    </row>
    <row r="282" spans="1:11" ht="14.4" customHeight="1" x14ac:dyDescent="0.3">
      <c r="A282" s="521" t="s">
        <v>523</v>
      </c>
      <c r="B282" s="522" t="s">
        <v>634</v>
      </c>
      <c r="C282" s="525" t="s">
        <v>534</v>
      </c>
      <c r="D282" s="563" t="s">
        <v>635</v>
      </c>
      <c r="E282" s="525" t="s">
        <v>1612</v>
      </c>
      <c r="F282" s="563" t="s">
        <v>1613</v>
      </c>
      <c r="G282" s="525" t="s">
        <v>1146</v>
      </c>
      <c r="H282" s="525" t="s">
        <v>1147</v>
      </c>
      <c r="I282" s="542">
        <v>3609.9336363636362</v>
      </c>
      <c r="J282" s="542">
        <v>40</v>
      </c>
      <c r="K282" s="543">
        <v>144269.25999999998</v>
      </c>
    </row>
    <row r="283" spans="1:11" ht="14.4" customHeight="1" x14ac:dyDescent="0.3">
      <c r="A283" s="521" t="s">
        <v>523</v>
      </c>
      <c r="B283" s="522" t="s">
        <v>634</v>
      </c>
      <c r="C283" s="525" t="s">
        <v>534</v>
      </c>
      <c r="D283" s="563" t="s">
        <v>635</v>
      </c>
      <c r="E283" s="525" t="s">
        <v>1612</v>
      </c>
      <c r="F283" s="563" t="s">
        <v>1613</v>
      </c>
      <c r="G283" s="525" t="s">
        <v>1150</v>
      </c>
      <c r="H283" s="525" t="s">
        <v>1151</v>
      </c>
      <c r="I283" s="542">
        <v>2123.65</v>
      </c>
      <c r="J283" s="542">
        <v>8</v>
      </c>
      <c r="K283" s="543">
        <v>16988.75</v>
      </c>
    </row>
    <row r="284" spans="1:11" ht="14.4" customHeight="1" x14ac:dyDescent="0.3">
      <c r="A284" s="521" t="s">
        <v>523</v>
      </c>
      <c r="B284" s="522" t="s">
        <v>634</v>
      </c>
      <c r="C284" s="525" t="s">
        <v>534</v>
      </c>
      <c r="D284" s="563" t="s">
        <v>635</v>
      </c>
      <c r="E284" s="525" t="s">
        <v>1612</v>
      </c>
      <c r="F284" s="563" t="s">
        <v>1613</v>
      </c>
      <c r="G284" s="525" t="s">
        <v>1489</v>
      </c>
      <c r="H284" s="525" t="s">
        <v>1490</v>
      </c>
      <c r="I284" s="542">
        <v>102532.79500000001</v>
      </c>
      <c r="J284" s="542">
        <v>3</v>
      </c>
      <c r="K284" s="543">
        <v>307598.33999999997</v>
      </c>
    </row>
    <row r="285" spans="1:11" ht="14.4" customHeight="1" x14ac:dyDescent="0.3">
      <c r="A285" s="521" t="s">
        <v>523</v>
      </c>
      <c r="B285" s="522" t="s">
        <v>634</v>
      </c>
      <c r="C285" s="525" t="s">
        <v>534</v>
      </c>
      <c r="D285" s="563" t="s">
        <v>635</v>
      </c>
      <c r="E285" s="525" t="s">
        <v>1612</v>
      </c>
      <c r="F285" s="563" t="s">
        <v>1613</v>
      </c>
      <c r="G285" s="525" t="s">
        <v>1489</v>
      </c>
      <c r="H285" s="525" t="s">
        <v>1491</v>
      </c>
      <c r="I285" s="542">
        <v>99114.983333333337</v>
      </c>
      <c r="J285" s="542">
        <v>6</v>
      </c>
      <c r="K285" s="543">
        <v>594689.9</v>
      </c>
    </row>
    <row r="286" spans="1:11" ht="14.4" customHeight="1" x14ac:dyDescent="0.3">
      <c r="A286" s="521" t="s">
        <v>523</v>
      </c>
      <c r="B286" s="522" t="s">
        <v>634</v>
      </c>
      <c r="C286" s="525" t="s">
        <v>534</v>
      </c>
      <c r="D286" s="563" t="s">
        <v>635</v>
      </c>
      <c r="E286" s="525" t="s">
        <v>1612</v>
      </c>
      <c r="F286" s="563" t="s">
        <v>1613</v>
      </c>
      <c r="G286" s="525" t="s">
        <v>1492</v>
      </c>
      <c r="H286" s="525" t="s">
        <v>1493</v>
      </c>
      <c r="I286" s="542">
        <v>3010.48</v>
      </c>
      <c r="J286" s="542">
        <v>5</v>
      </c>
      <c r="K286" s="543">
        <v>15052.4</v>
      </c>
    </row>
    <row r="287" spans="1:11" ht="14.4" customHeight="1" x14ac:dyDescent="0.3">
      <c r="A287" s="521" t="s">
        <v>523</v>
      </c>
      <c r="B287" s="522" t="s">
        <v>634</v>
      </c>
      <c r="C287" s="525" t="s">
        <v>534</v>
      </c>
      <c r="D287" s="563" t="s">
        <v>635</v>
      </c>
      <c r="E287" s="525" t="s">
        <v>1612</v>
      </c>
      <c r="F287" s="563" t="s">
        <v>1613</v>
      </c>
      <c r="G287" s="525" t="s">
        <v>1152</v>
      </c>
      <c r="H287" s="525" t="s">
        <v>1153</v>
      </c>
      <c r="I287" s="542">
        <v>1776.75</v>
      </c>
      <c r="J287" s="542">
        <v>1</v>
      </c>
      <c r="K287" s="543">
        <v>1776.75</v>
      </c>
    </row>
    <row r="288" spans="1:11" ht="14.4" customHeight="1" x14ac:dyDescent="0.3">
      <c r="A288" s="521" t="s">
        <v>523</v>
      </c>
      <c r="B288" s="522" t="s">
        <v>634</v>
      </c>
      <c r="C288" s="525" t="s">
        <v>534</v>
      </c>
      <c r="D288" s="563" t="s">
        <v>635</v>
      </c>
      <c r="E288" s="525" t="s">
        <v>1612</v>
      </c>
      <c r="F288" s="563" t="s">
        <v>1613</v>
      </c>
      <c r="G288" s="525" t="s">
        <v>1494</v>
      </c>
      <c r="H288" s="525" t="s">
        <v>1495</v>
      </c>
      <c r="I288" s="542">
        <v>1473.1550000000002</v>
      </c>
      <c r="J288" s="542">
        <v>36</v>
      </c>
      <c r="K288" s="543">
        <v>53033.43</v>
      </c>
    </row>
    <row r="289" spans="1:11" ht="14.4" customHeight="1" x14ac:dyDescent="0.3">
      <c r="A289" s="521" t="s">
        <v>523</v>
      </c>
      <c r="B289" s="522" t="s">
        <v>634</v>
      </c>
      <c r="C289" s="525" t="s">
        <v>534</v>
      </c>
      <c r="D289" s="563" t="s">
        <v>635</v>
      </c>
      <c r="E289" s="525" t="s">
        <v>1612</v>
      </c>
      <c r="F289" s="563" t="s">
        <v>1613</v>
      </c>
      <c r="G289" s="525" t="s">
        <v>1494</v>
      </c>
      <c r="H289" s="525" t="s">
        <v>1496</v>
      </c>
      <c r="I289" s="542">
        <v>1363.93625</v>
      </c>
      <c r="J289" s="542">
        <v>149</v>
      </c>
      <c r="K289" s="543">
        <v>202898.77</v>
      </c>
    </row>
    <row r="290" spans="1:11" ht="14.4" customHeight="1" x14ac:dyDescent="0.3">
      <c r="A290" s="521" t="s">
        <v>523</v>
      </c>
      <c r="B290" s="522" t="s">
        <v>634</v>
      </c>
      <c r="C290" s="525" t="s">
        <v>534</v>
      </c>
      <c r="D290" s="563" t="s">
        <v>635</v>
      </c>
      <c r="E290" s="525" t="s">
        <v>1612</v>
      </c>
      <c r="F290" s="563" t="s">
        <v>1613</v>
      </c>
      <c r="G290" s="525" t="s">
        <v>1497</v>
      </c>
      <c r="H290" s="525" t="s">
        <v>1498</v>
      </c>
      <c r="I290" s="542">
        <v>2861.21</v>
      </c>
      <c r="J290" s="542">
        <v>4</v>
      </c>
      <c r="K290" s="543">
        <v>11444.84</v>
      </c>
    </row>
    <row r="291" spans="1:11" ht="14.4" customHeight="1" x14ac:dyDescent="0.3">
      <c r="A291" s="521" t="s">
        <v>523</v>
      </c>
      <c r="B291" s="522" t="s">
        <v>634</v>
      </c>
      <c r="C291" s="525" t="s">
        <v>534</v>
      </c>
      <c r="D291" s="563" t="s">
        <v>635</v>
      </c>
      <c r="E291" s="525" t="s">
        <v>1612</v>
      </c>
      <c r="F291" s="563" t="s">
        <v>1613</v>
      </c>
      <c r="G291" s="525" t="s">
        <v>1497</v>
      </c>
      <c r="H291" s="525" t="s">
        <v>1499</v>
      </c>
      <c r="I291" s="542">
        <v>2646.6087499999999</v>
      </c>
      <c r="J291" s="542">
        <v>16</v>
      </c>
      <c r="K291" s="543">
        <v>42345.74</v>
      </c>
    </row>
    <row r="292" spans="1:11" ht="14.4" customHeight="1" x14ac:dyDescent="0.3">
      <c r="A292" s="521" t="s">
        <v>523</v>
      </c>
      <c r="B292" s="522" t="s">
        <v>634</v>
      </c>
      <c r="C292" s="525" t="s">
        <v>534</v>
      </c>
      <c r="D292" s="563" t="s">
        <v>635</v>
      </c>
      <c r="E292" s="525" t="s">
        <v>1612</v>
      </c>
      <c r="F292" s="563" t="s">
        <v>1613</v>
      </c>
      <c r="G292" s="525" t="s">
        <v>1500</v>
      </c>
      <c r="H292" s="525" t="s">
        <v>1501</v>
      </c>
      <c r="I292" s="542">
        <v>1868.75</v>
      </c>
      <c r="J292" s="542">
        <v>1</v>
      </c>
      <c r="K292" s="543">
        <v>1868.75</v>
      </c>
    </row>
    <row r="293" spans="1:11" ht="14.4" customHeight="1" x14ac:dyDescent="0.3">
      <c r="A293" s="521" t="s">
        <v>523</v>
      </c>
      <c r="B293" s="522" t="s">
        <v>634</v>
      </c>
      <c r="C293" s="525" t="s">
        <v>534</v>
      </c>
      <c r="D293" s="563" t="s">
        <v>635</v>
      </c>
      <c r="E293" s="525" t="s">
        <v>1612</v>
      </c>
      <c r="F293" s="563" t="s">
        <v>1613</v>
      </c>
      <c r="G293" s="525" t="s">
        <v>1502</v>
      </c>
      <c r="H293" s="525" t="s">
        <v>1503</v>
      </c>
      <c r="I293" s="542">
        <v>0.46333333333333332</v>
      </c>
      <c r="J293" s="542">
        <v>4000</v>
      </c>
      <c r="K293" s="543">
        <v>1819.2</v>
      </c>
    </row>
    <row r="294" spans="1:11" ht="14.4" customHeight="1" x14ac:dyDescent="0.3">
      <c r="A294" s="521" t="s">
        <v>523</v>
      </c>
      <c r="B294" s="522" t="s">
        <v>634</v>
      </c>
      <c r="C294" s="525" t="s">
        <v>534</v>
      </c>
      <c r="D294" s="563" t="s">
        <v>635</v>
      </c>
      <c r="E294" s="525" t="s">
        <v>1612</v>
      </c>
      <c r="F294" s="563" t="s">
        <v>1613</v>
      </c>
      <c r="G294" s="525" t="s">
        <v>1504</v>
      </c>
      <c r="H294" s="525" t="s">
        <v>1505</v>
      </c>
      <c r="I294" s="542">
        <v>1412.8689999999997</v>
      </c>
      <c r="J294" s="542">
        <v>185</v>
      </c>
      <c r="K294" s="543">
        <v>260929.46000000002</v>
      </c>
    </row>
    <row r="295" spans="1:11" ht="14.4" customHeight="1" x14ac:dyDescent="0.3">
      <c r="A295" s="521" t="s">
        <v>523</v>
      </c>
      <c r="B295" s="522" t="s">
        <v>634</v>
      </c>
      <c r="C295" s="525" t="s">
        <v>534</v>
      </c>
      <c r="D295" s="563" t="s">
        <v>635</v>
      </c>
      <c r="E295" s="525" t="s">
        <v>1612</v>
      </c>
      <c r="F295" s="563" t="s">
        <v>1613</v>
      </c>
      <c r="G295" s="525" t="s">
        <v>1161</v>
      </c>
      <c r="H295" s="525" t="s">
        <v>1162</v>
      </c>
      <c r="I295" s="542">
        <v>1391.5</v>
      </c>
      <c r="J295" s="542">
        <v>6</v>
      </c>
      <c r="K295" s="543">
        <v>8349</v>
      </c>
    </row>
    <row r="296" spans="1:11" ht="14.4" customHeight="1" x14ac:dyDescent="0.3">
      <c r="A296" s="521" t="s">
        <v>523</v>
      </c>
      <c r="B296" s="522" t="s">
        <v>634</v>
      </c>
      <c r="C296" s="525" t="s">
        <v>534</v>
      </c>
      <c r="D296" s="563" t="s">
        <v>635</v>
      </c>
      <c r="E296" s="525" t="s">
        <v>1612</v>
      </c>
      <c r="F296" s="563" t="s">
        <v>1613</v>
      </c>
      <c r="G296" s="525" t="s">
        <v>1163</v>
      </c>
      <c r="H296" s="525" t="s">
        <v>1164</v>
      </c>
      <c r="I296" s="542">
        <v>1391.5</v>
      </c>
      <c r="J296" s="542">
        <v>6</v>
      </c>
      <c r="K296" s="543">
        <v>8349</v>
      </c>
    </row>
    <row r="297" spans="1:11" ht="14.4" customHeight="1" x14ac:dyDescent="0.3">
      <c r="A297" s="521" t="s">
        <v>523</v>
      </c>
      <c r="B297" s="522" t="s">
        <v>634</v>
      </c>
      <c r="C297" s="525" t="s">
        <v>534</v>
      </c>
      <c r="D297" s="563" t="s">
        <v>635</v>
      </c>
      <c r="E297" s="525" t="s">
        <v>1612</v>
      </c>
      <c r="F297" s="563" t="s">
        <v>1613</v>
      </c>
      <c r="G297" s="525" t="s">
        <v>1165</v>
      </c>
      <c r="H297" s="525" t="s">
        <v>1166</v>
      </c>
      <c r="I297" s="542">
        <v>631.62</v>
      </c>
      <c r="J297" s="542">
        <v>1</v>
      </c>
      <c r="K297" s="543">
        <v>631.62</v>
      </c>
    </row>
    <row r="298" spans="1:11" ht="14.4" customHeight="1" x14ac:dyDescent="0.3">
      <c r="A298" s="521" t="s">
        <v>523</v>
      </c>
      <c r="B298" s="522" t="s">
        <v>634</v>
      </c>
      <c r="C298" s="525" t="s">
        <v>534</v>
      </c>
      <c r="D298" s="563" t="s">
        <v>635</v>
      </c>
      <c r="E298" s="525" t="s">
        <v>1612</v>
      </c>
      <c r="F298" s="563" t="s">
        <v>1613</v>
      </c>
      <c r="G298" s="525" t="s">
        <v>1167</v>
      </c>
      <c r="H298" s="525" t="s">
        <v>1168</v>
      </c>
      <c r="I298" s="542">
        <v>322</v>
      </c>
      <c r="J298" s="542">
        <v>5</v>
      </c>
      <c r="K298" s="543">
        <v>1610</v>
      </c>
    </row>
    <row r="299" spans="1:11" ht="14.4" customHeight="1" x14ac:dyDescent="0.3">
      <c r="A299" s="521" t="s">
        <v>523</v>
      </c>
      <c r="B299" s="522" t="s">
        <v>634</v>
      </c>
      <c r="C299" s="525" t="s">
        <v>534</v>
      </c>
      <c r="D299" s="563" t="s">
        <v>635</v>
      </c>
      <c r="E299" s="525" t="s">
        <v>1612</v>
      </c>
      <c r="F299" s="563" t="s">
        <v>1613</v>
      </c>
      <c r="G299" s="525" t="s">
        <v>1506</v>
      </c>
      <c r="H299" s="525" t="s">
        <v>1507</v>
      </c>
      <c r="I299" s="542">
        <v>1344.7649999999999</v>
      </c>
      <c r="J299" s="542">
        <v>70</v>
      </c>
      <c r="K299" s="543">
        <v>94133.53</v>
      </c>
    </row>
    <row r="300" spans="1:11" ht="14.4" customHeight="1" x14ac:dyDescent="0.3">
      <c r="A300" s="521" t="s">
        <v>523</v>
      </c>
      <c r="B300" s="522" t="s">
        <v>634</v>
      </c>
      <c r="C300" s="525" t="s">
        <v>534</v>
      </c>
      <c r="D300" s="563" t="s">
        <v>635</v>
      </c>
      <c r="E300" s="525" t="s">
        <v>1612</v>
      </c>
      <c r="F300" s="563" t="s">
        <v>1613</v>
      </c>
      <c r="G300" s="525" t="s">
        <v>1508</v>
      </c>
      <c r="H300" s="525" t="s">
        <v>1509</v>
      </c>
      <c r="I300" s="542">
        <v>404.29399999999998</v>
      </c>
      <c r="J300" s="542">
        <v>160</v>
      </c>
      <c r="K300" s="543">
        <v>64428.979999999996</v>
      </c>
    </row>
    <row r="301" spans="1:11" ht="14.4" customHeight="1" x14ac:dyDescent="0.3">
      <c r="A301" s="521" t="s">
        <v>523</v>
      </c>
      <c r="B301" s="522" t="s">
        <v>634</v>
      </c>
      <c r="C301" s="525" t="s">
        <v>534</v>
      </c>
      <c r="D301" s="563" t="s">
        <v>635</v>
      </c>
      <c r="E301" s="525" t="s">
        <v>1612</v>
      </c>
      <c r="F301" s="563" t="s">
        <v>1613</v>
      </c>
      <c r="G301" s="525" t="s">
        <v>1169</v>
      </c>
      <c r="H301" s="525" t="s">
        <v>1170</v>
      </c>
      <c r="I301" s="542">
        <v>3501.69</v>
      </c>
      <c r="J301" s="542">
        <v>1</v>
      </c>
      <c r="K301" s="543">
        <v>3501.69</v>
      </c>
    </row>
    <row r="302" spans="1:11" ht="14.4" customHeight="1" x14ac:dyDescent="0.3">
      <c r="A302" s="521" t="s">
        <v>523</v>
      </c>
      <c r="B302" s="522" t="s">
        <v>634</v>
      </c>
      <c r="C302" s="525" t="s">
        <v>534</v>
      </c>
      <c r="D302" s="563" t="s">
        <v>635</v>
      </c>
      <c r="E302" s="525" t="s">
        <v>1612</v>
      </c>
      <c r="F302" s="563" t="s">
        <v>1613</v>
      </c>
      <c r="G302" s="525" t="s">
        <v>1169</v>
      </c>
      <c r="H302" s="525" t="s">
        <v>1510</v>
      </c>
      <c r="I302" s="542">
        <v>3501.75</v>
      </c>
      <c r="J302" s="542">
        <v>1</v>
      </c>
      <c r="K302" s="543">
        <v>3501.75</v>
      </c>
    </row>
    <row r="303" spans="1:11" ht="14.4" customHeight="1" x14ac:dyDescent="0.3">
      <c r="A303" s="521" t="s">
        <v>523</v>
      </c>
      <c r="B303" s="522" t="s">
        <v>634</v>
      </c>
      <c r="C303" s="525" t="s">
        <v>534</v>
      </c>
      <c r="D303" s="563" t="s">
        <v>635</v>
      </c>
      <c r="E303" s="525" t="s">
        <v>1612</v>
      </c>
      <c r="F303" s="563" t="s">
        <v>1613</v>
      </c>
      <c r="G303" s="525" t="s">
        <v>1511</v>
      </c>
      <c r="H303" s="525" t="s">
        <v>1512</v>
      </c>
      <c r="I303" s="542">
        <v>2426.0500000000002</v>
      </c>
      <c r="J303" s="542">
        <v>3</v>
      </c>
      <c r="K303" s="543">
        <v>7278.1500000000005</v>
      </c>
    </row>
    <row r="304" spans="1:11" ht="14.4" customHeight="1" x14ac:dyDescent="0.3">
      <c r="A304" s="521" t="s">
        <v>523</v>
      </c>
      <c r="B304" s="522" t="s">
        <v>634</v>
      </c>
      <c r="C304" s="525" t="s">
        <v>534</v>
      </c>
      <c r="D304" s="563" t="s">
        <v>635</v>
      </c>
      <c r="E304" s="525" t="s">
        <v>1612</v>
      </c>
      <c r="F304" s="563" t="s">
        <v>1613</v>
      </c>
      <c r="G304" s="525" t="s">
        <v>1173</v>
      </c>
      <c r="H304" s="525" t="s">
        <v>1174</v>
      </c>
      <c r="I304" s="542">
        <v>1083.48</v>
      </c>
      <c r="J304" s="542">
        <v>3</v>
      </c>
      <c r="K304" s="543">
        <v>3250.44</v>
      </c>
    </row>
    <row r="305" spans="1:11" ht="14.4" customHeight="1" x14ac:dyDescent="0.3">
      <c r="A305" s="521" t="s">
        <v>523</v>
      </c>
      <c r="B305" s="522" t="s">
        <v>634</v>
      </c>
      <c r="C305" s="525" t="s">
        <v>534</v>
      </c>
      <c r="D305" s="563" t="s">
        <v>635</v>
      </c>
      <c r="E305" s="525" t="s">
        <v>1612</v>
      </c>
      <c r="F305" s="563" t="s">
        <v>1613</v>
      </c>
      <c r="G305" s="525" t="s">
        <v>1175</v>
      </c>
      <c r="H305" s="525" t="s">
        <v>1176</v>
      </c>
      <c r="I305" s="542">
        <v>1528.96</v>
      </c>
      <c r="J305" s="542">
        <v>132</v>
      </c>
      <c r="K305" s="543">
        <v>201351.94</v>
      </c>
    </row>
    <row r="306" spans="1:11" ht="14.4" customHeight="1" x14ac:dyDescent="0.3">
      <c r="A306" s="521" t="s">
        <v>523</v>
      </c>
      <c r="B306" s="522" t="s">
        <v>634</v>
      </c>
      <c r="C306" s="525" t="s">
        <v>534</v>
      </c>
      <c r="D306" s="563" t="s">
        <v>635</v>
      </c>
      <c r="E306" s="525" t="s">
        <v>1612</v>
      </c>
      <c r="F306" s="563" t="s">
        <v>1613</v>
      </c>
      <c r="G306" s="525" t="s">
        <v>1177</v>
      </c>
      <c r="H306" s="525" t="s">
        <v>1513</v>
      </c>
      <c r="I306" s="542">
        <v>1868.82</v>
      </c>
      <c r="J306" s="542">
        <v>1</v>
      </c>
      <c r="K306" s="543">
        <v>1868.82</v>
      </c>
    </row>
    <row r="307" spans="1:11" ht="14.4" customHeight="1" x14ac:dyDescent="0.3">
      <c r="A307" s="521" t="s">
        <v>523</v>
      </c>
      <c r="B307" s="522" t="s">
        <v>634</v>
      </c>
      <c r="C307" s="525" t="s">
        <v>534</v>
      </c>
      <c r="D307" s="563" t="s">
        <v>635</v>
      </c>
      <c r="E307" s="525" t="s">
        <v>1612</v>
      </c>
      <c r="F307" s="563" t="s">
        <v>1613</v>
      </c>
      <c r="G307" s="525" t="s">
        <v>1179</v>
      </c>
      <c r="H307" s="525" t="s">
        <v>1514</v>
      </c>
      <c r="I307" s="542">
        <v>3669.0749999999998</v>
      </c>
      <c r="J307" s="542">
        <v>2</v>
      </c>
      <c r="K307" s="543">
        <v>7338.15</v>
      </c>
    </row>
    <row r="308" spans="1:11" ht="14.4" customHeight="1" x14ac:dyDescent="0.3">
      <c r="A308" s="521" t="s">
        <v>523</v>
      </c>
      <c r="B308" s="522" t="s">
        <v>634</v>
      </c>
      <c r="C308" s="525" t="s">
        <v>534</v>
      </c>
      <c r="D308" s="563" t="s">
        <v>635</v>
      </c>
      <c r="E308" s="525" t="s">
        <v>1612</v>
      </c>
      <c r="F308" s="563" t="s">
        <v>1613</v>
      </c>
      <c r="G308" s="525" t="s">
        <v>1181</v>
      </c>
      <c r="H308" s="525" t="s">
        <v>1182</v>
      </c>
      <c r="I308" s="542">
        <v>3737.46</v>
      </c>
      <c r="J308" s="542">
        <v>1</v>
      </c>
      <c r="K308" s="543">
        <v>3737.46</v>
      </c>
    </row>
    <row r="309" spans="1:11" ht="14.4" customHeight="1" x14ac:dyDescent="0.3">
      <c r="A309" s="521" t="s">
        <v>523</v>
      </c>
      <c r="B309" s="522" t="s">
        <v>634</v>
      </c>
      <c r="C309" s="525" t="s">
        <v>534</v>
      </c>
      <c r="D309" s="563" t="s">
        <v>635</v>
      </c>
      <c r="E309" s="525" t="s">
        <v>1612</v>
      </c>
      <c r="F309" s="563" t="s">
        <v>1613</v>
      </c>
      <c r="G309" s="525" t="s">
        <v>1183</v>
      </c>
      <c r="H309" s="525" t="s">
        <v>1184</v>
      </c>
      <c r="I309" s="542">
        <v>264.39999999999998</v>
      </c>
      <c r="J309" s="542">
        <v>10</v>
      </c>
      <c r="K309" s="543">
        <v>2644</v>
      </c>
    </row>
    <row r="310" spans="1:11" ht="14.4" customHeight="1" x14ac:dyDescent="0.3">
      <c r="A310" s="521" t="s">
        <v>523</v>
      </c>
      <c r="B310" s="522" t="s">
        <v>634</v>
      </c>
      <c r="C310" s="525" t="s">
        <v>534</v>
      </c>
      <c r="D310" s="563" t="s">
        <v>635</v>
      </c>
      <c r="E310" s="525" t="s">
        <v>1612</v>
      </c>
      <c r="F310" s="563" t="s">
        <v>1613</v>
      </c>
      <c r="G310" s="525" t="s">
        <v>1185</v>
      </c>
      <c r="H310" s="525" t="s">
        <v>1186</v>
      </c>
      <c r="I310" s="542">
        <v>6253.333333333333</v>
      </c>
      <c r="J310" s="542">
        <v>4</v>
      </c>
      <c r="K310" s="543">
        <v>25013.33</v>
      </c>
    </row>
    <row r="311" spans="1:11" ht="14.4" customHeight="1" x14ac:dyDescent="0.3">
      <c r="A311" s="521" t="s">
        <v>523</v>
      </c>
      <c r="B311" s="522" t="s">
        <v>634</v>
      </c>
      <c r="C311" s="525" t="s">
        <v>534</v>
      </c>
      <c r="D311" s="563" t="s">
        <v>635</v>
      </c>
      <c r="E311" s="525" t="s">
        <v>1612</v>
      </c>
      <c r="F311" s="563" t="s">
        <v>1613</v>
      </c>
      <c r="G311" s="525" t="s">
        <v>1515</v>
      </c>
      <c r="H311" s="525" t="s">
        <v>1516</v>
      </c>
      <c r="I311" s="542">
        <v>4643.9799999999996</v>
      </c>
      <c r="J311" s="542">
        <v>2</v>
      </c>
      <c r="K311" s="543">
        <v>9287.9599999999991</v>
      </c>
    </row>
    <row r="312" spans="1:11" ht="14.4" customHeight="1" x14ac:dyDescent="0.3">
      <c r="A312" s="521" t="s">
        <v>523</v>
      </c>
      <c r="B312" s="522" t="s">
        <v>634</v>
      </c>
      <c r="C312" s="525" t="s">
        <v>534</v>
      </c>
      <c r="D312" s="563" t="s">
        <v>635</v>
      </c>
      <c r="E312" s="525" t="s">
        <v>1612</v>
      </c>
      <c r="F312" s="563" t="s">
        <v>1613</v>
      </c>
      <c r="G312" s="525" t="s">
        <v>1187</v>
      </c>
      <c r="H312" s="525" t="s">
        <v>1188</v>
      </c>
      <c r="I312" s="542">
        <v>4687.16</v>
      </c>
      <c r="J312" s="542">
        <v>11</v>
      </c>
      <c r="K312" s="543">
        <v>51558.75</v>
      </c>
    </row>
    <row r="313" spans="1:11" ht="14.4" customHeight="1" x14ac:dyDescent="0.3">
      <c r="A313" s="521" t="s">
        <v>523</v>
      </c>
      <c r="B313" s="522" t="s">
        <v>634</v>
      </c>
      <c r="C313" s="525" t="s">
        <v>534</v>
      </c>
      <c r="D313" s="563" t="s">
        <v>635</v>
      </c>
      <c r="E313" s="525" t="s">
        <v>1612</v>
      </c>
      <c r="F313" s="563" t="s">
        <v>1613</v>
      </c>
      <c r="G313" s="525" t="s">
        <v>1192</v>
      </c>
      <c r="H313" s="525" t="s">
        <v>1193</v>
      </c>
      <c r="I313" s="542">
        <v>5520</v>
      </c>
      <c r="J313" s="542">
        <v>3</v>
      </c>
      <c r="K313" s="543">
        <v>16560</v>
      </c>
    </row>
    <row r="314" spans="1:11" ht="14.4" customHeight="1" x14ac:dyDescent="0.3">
      <c r="A314" s="521" t="s">
        <v>523</v>
      </c>
      <c r="B314" s="522" t="s">
        <v>634</v>
      </c>
      <c r="C314" s="525" t="s">
        <v>534</v>
      </c>
      <c r="D314" s="563" t="s">
        <v>635</v>
      </c>
      <c r="E314" s="525" t="s">
        <v>1612</v>
      </c>
      <c r="F314" s="563" t="s">
        <v>1613</v>
      </c>
      <c r="G314" s="525" t="s">
        <v>1194</v>
      </c>
      <c r="H314" s="525" t="s">
        <v>1195</v>
      </c>
      <c r="I314" s="542">
        <v>2035.5</v>
      </c>
      <c r="J314" s="542">
        <v>1</v>
      </c>
      <c r="K314" s="543">
        <v>2035.5</v>
      </c>
    </row>
    <row r="315" spans="1:11" ht="14.4" customHeight="1" x14ac:dyDescent="0.3">
      <c r="A315" s="521" t="s">
        <v>523</v>
      </c>
      <c r="B315" s="522" t="s">
        <v>634</v>
      </c>
      <c r="C315" s="525" t="s">
        <v>534</v>
      </c>
      <c r="D315" s="563" t="s">
        <v>635</v>
      </c>
      <c r="E315" s="525" t="s">
        <v>1612</v>
      </c>
      <c r="F315" s="563" t="s">
        <v>1613</v>
      </c>
      <c r="G315" s="525" t="s">
        <v>1517</v>
      </c>
      <c r="H315" s="525" t="s">
        <v>1518</v>
      </c>
      <c r="I315" s="542">
        <v>2227.61</v>
      </c>
      <c r="J315" s="542">
        <v>1</v>
      </c>
      <c r="K315" s="543">
        <v>2227.61</v>
      </c>
    </row>
    <row r="316" spans="1:11" ht="14.4" customHeight="1" x14ac:dyDescent="0.3">
      <c r="A316" s="521" t="s">
        <v>523</v>
      </c>
      <c r="B316" s="522" t="s">
        <v>634</v>
      </c>
      <c r="C316" s="525" t="s">
        <v>534</v>
      </c>
      <c r="D316" s="563" t="s">
        <v>635</v>
      </c>
      <c r="E316" s="525" t="s">
        <v>1612</v>
      </c>
      <c r="F316" s="563" t="s">
        <v>1613</v>
      </c>
      <c r="G316" s="525" t="s">
        <v>1519</v>
      </c>
      <c r="H316" s="525" t="s">
        <v>1520</v>
      </c>
      <c r="I316" s="542">
        <v>2346</v>
      </c>
      <c r="J316" s="542">
        <v>1</v>
      </c>
      <c r="K316" s="543">
        <v>2346</v>
      </c>
    </row>
    <row r="317" spans="1:11" ht="14.4" customHeight="1" x14ac:dyDescent="0.3">
      <c r="A317" s="521" t="s">
        <v>523</v>
      </c>
      <c r="B317" s="522" t="s">
        <v>634</v>
      </c>
      <c r="C317" s="525" t="s">
        <v>534</v>
      </c>
      <c r="D317" s="563" t="s">
        <v>635</v>
      </c>
      <c r="E317" s="525" t="s">
        <v>1612</v>
      </c>
      <c r="F317" s="563" t="s">
        <v>1613</v>
      </c>
      <c r="G317" s="525" t="s">
        <v>1519</v>
      </c>
      <c r="H317" s="525" t="s">
        <v>1521</v>
      </c>
      <c r="I317" s="542">
        <v>2346.0450000000001</v>
      </c>
      <c r="J317" s="542">
        <v>3</v>
      </c>
      <c r="K317" s="543">
        <v>7038.18</v>
      </c>
    </row>
    <row r="318" spans="1:11" ht="14.4" customHeight="1" x14ac:dyDescent="0.3">
      <c r="A318" s="521" t="s">
        <v>523</v>
      </c>
      <c r="B318" s="522" t="s">
        <v>634</v>
      </c>
      <c r="C318" s="525" t="s">
        <v>534</v>
      </c>
      <c r="D318" s="563" t="s">
        <v>635</v>
      </c>
      <c r="E318" s="525" t="s">
        <v>1612</v>
      </c>
      <c r="F318" s="563" t="s">
        <v>1613</v>
      </c>
      <c r="G318" s="525" t="s">
        <v>1522</v>
      </c>
      <c r="H318" s="525" t="s">
        <v>1523</v>
      </c>
      <c r="I318" s="542">
        <v>9997.02</v>
      </c>
      <c r="J318" s="542">
        <v>3</v>
      </c>
      <c r="K318" s="543">
        <v>29991.06</v>
      </c>
    </row>
    <row r="319" spans="1:11" ht="14.4" customHeight="1" x14ac:dyDescent="0.3">
      <c r="A319" s="521" t="s">
        <v>523</v>
      </c>
      <c r="B319" s="522" t="s">
        <v>634</v>
      </c>
      <c r="C319" s="525" t="s">
        <v>534</v>
      </c>
      <c r="D319" s="563" t="s">
        <v>635</v>
      </c>
      <c r="E319" s="525" t="s">
        <v>1612</v>
      </c>
      <c r="F319" s="563" t="s">
        <v>1613</v>
      </c>
      <c r="G319" s="525" t="s">
        <v>1198</v>
      </c>
      <c r="H319" s="525" t="s">
        <v>1199</v>
      </c>
      <c r="I319" s="542">
        <v>5189.93</v>
      </c>
      <c r="J319" s="542">
        <v>4</v>
      </c>
      <c r="K319" s="543">
        <v>20759.71</v>
      </c>
    </row>
    <row r="320" spans="1:11" ht="14.4" customHeight="1" x14ac:dyDescent="0.3">
      <c r="A320" s="521" t="s">
        <v>523</v>
      </c>
      <c r="B320" s="522" t="s">
        <v>634</v>
      </c>
      <c r="C320" s="525" t="s">
        <v>534</v>
      </c>
      <c r="D320" s="563" t="s">
        <v>635</v>
      </c>
      <c r="E320" s="525" t="s">
        <v>1612</v>
      </c>
      <c r="F320" s="563" t="s">
        <v>1613</v>
      </c>
      <c r="G320" s="525" t="s">
        <v>1524</v>
      </c>
      <c r="H320" s="525" t="s">
        <v>1525</v>
      </c>
      <c r="I320" s="542">
        <v>2346</v>
      </c>
      <c r="J320" s="542">
        <v>1</v>
      </c>
      <c r="K320" s="543">
        <v>2346</v>
      </c>
    </row>
    <row r="321" spans="1:11" ht="14.4" customHeight="1" x14ac:dyDescent="0.3">
      <c r="A321" s="521" t="s">
        <v>523</v>
      </c>
      <c r="B321" s="522" t="s">
        <v>634</v>
      </c>
      <c r="C321" s="525" t="s">
        <v>534</v>
      </c>
      <c r="D321" s="563" t="s">
        <v>635</v>
      </c>
      <c r="E321" s="525" t="s">
        <v>1612</v>
      </c>
      <c r="F321" s="563" t="s">
        <v>1613</v>
      </c>
      <c r="G321" s="525" t="s">
        <v>1524</v>
      </c>
      <c r="H321" s="525" t="s">
        <v>1526</v>
      </c>
      <c r="I321" s="542">
        <v>2189.6966666666667</v>
      </c>
      <c r="J321" s="542">
        <v>4</v>
      </c>
      <c r="K321" s="543">
        <v>8915.18</v>
      </c>
    </row>
    <row r="322" spans="1:11" ht="14.4" customHeight="1" x14ac:dyDescent="0.3">
      <c r="A322" s="521" t="s">
        <v>523</v>
      </c>
      <c r="B322" s="522" t="s">
        <v>634</v>
      </c>
      <c r="C322" s="525" t="s">
        <v>534</v>
      </c>
      <c r="D322" s="563" t="s">
        <v>635</v>
      </c>
      <c r="E322" s="525" t="s">
        <v>1612</v>
      </c>
      <c r="F322" s="563" t="s">
        <v>1613</v>
      </c>
      <c r="G322" s="525" t="s">
        <v>1200</v>
      </c>
      <c r="H322" s="525" t="s">
        <v>1201</v>
      </c>
      <c r="I322" s="542">
        <v>8888.76</v>
      </c>
      <c r="J322" s="542">
        <v>8</v>
      </c>
      <c r="K322" s="543">
        <v>71385.73000000001</v>
      </c>
    </row>
    <row r="323" spans="1:11" ht="14.4" customHeight="1" x14ac:dyDescent="0.3">
      <c r="A323" s="521" t="s">
        <v>523</v>
      </c>
      <c r="B323" s="522" t="s">
        <v>634</v>
      </c>
      <c r="C323" s="525" t="s">
        <v>534</v>
      </c>
      <c r="D323" s="563" t="s">
        <v>635</v>
      </c>
      <c r="E323" s="525" t="s">
        <v>1612</v>
      </c>
      <c r="F323" s="563" t="s">
        <v>1613</v>
      </c>
      <c r="G323" s="525" t="s">
        <v>1527</v>
      </c>
      <c r="H323" s="525" t="s">
        <v>1528</v>
      </c>
      <c r="I323" s="542">
        <v>3712.28</v>
      </c>
      <c r="J323" s="542">
        <v>1</v>
      </c>
      <c r="K323" s="543">
        <v>3712.28</v>
      </c>
    </row>
    <row r="324" spans="1:11" ht="14.4" customHeight="1" x14ac:dyDescent="0.3">
      <c r="A324" s="521" t="s">
        <v>523</v>
      </c>
      <c r="B324" s="522" t="s">
        <v>634</v>
      </c>
      <c r="C324" s="525" t="s">
        <v>534</v>
      </c>
      <c r="D324" s="563" t="s">
        <v>635</v>
      </c>
      <c r="E324" s="525" t="s">
        <v>1612</v>
      </c>
      <c r="F324" s="563" t="s">
        <v>1613</v>
      </c>
      <c r="G324" s="525" t="s">
        <v>1529</v>
      </c>
      <c r="H324" s="525" t="s">
        <v>1530</v>
      </c>
      <c r="I324" s="542">
        <v>2480.5</v>
      </c>
      <c r="J324" s="542">
        <v>2</v>
      </c>
      <c r="K324" s="543">
        <v>4961</v>
      </c>
    </row>
    <row r="325" spans="1:11" ht="14.4" customHeight="1" x14ac:dyDescent="0.3">
      <c r="A325" s="521" t="s">
        <v>523</v>
      </c>
      <c r="B325" s="522" t="s">
        <v>634</v>
      </c>
      <c r="C325" s="525" t="s">
        <v>534</v>
      </c>
      <c r="D325" s="563" t="s">
        <v>635</v>
      </c>
      <c r="E325" s="525" t="s">
        <v>1612</v>
      </c>
      <c r="F325" s="563" t="s">
        <v>1613</v>
      </c>
      <c r="G325" s="525" t="s">
        <v>1531</v>
      </c>
      <c r="H325" s="525" t="s">
        <v>1532</v>
      </c>
      <c r="I325" s="542">
        <v>2904</v>
      </c>
      <c r="J325" s="542">
        <v>3</v>
      </c>
      <c r="K325" s="543">
        <v>8712</v>
      </c>
    </row>
    <row r="326" spans="1:11" ht="14.4" customHeight="1" x14ac:dyDescent="0.3">
      <c r="A326" s="521" t="s">
        <v>523</v>
      </c>
      <c r="B326" s="522" t="s">
        <v>634</v>
      </c>
      <c r="C326" s="525" t="s">
        <v>534</v>
      </c>
      <c r="D326" s="563" t="s">
        <v>635</v>
      </c>
      <c r="E326" s="525" t="s">
        <v>1612</v>
      </c>
      <c r="F326" s="563" t="s">
        <v>1613</v>
      </c>
      <c r="G326" s="525" t="s">
        <v>1533</v>
      </c>
      <c r="H326" s="525" t="s">
        <v>1534</v>
      </c>
      <c r="I326" s="542">
        <v>7659.3</v>
      </c>
      <c r="J326" s="542">
        <v>3</v>
      </c>
      <c r="K326" s="543">
        <v>22977.9</v>
      </c>
    </row>
    <row r="327" spans="1:11" ht="14.4" customHeight="1" x14ac:dyDescent="0.3">
      <c r="A327" s="521" t="s">
        <v>523</v>
      </c>
      <c r="B327" s="522" t="s">
        <v>634</v>
      </c>
      <c r="C327" s="525" t="s">
        <v>534</v>
      </c>
      <c r="D327" s="563" t="s">
        <v>635</v>
      </c>
      <c r="E327" s="525" t="s">
        <v>1612</v>
      </c>
      <c r="F327" s="563" t="s">
        <v>1613</v>
      </c>
      <c r="G327" s="525" t="s">
        <v>1535</v>
      </c>
      <c r="H327" s="525" t="s">
        <v>1536</v>
      </c>
      <c r="I327" s="542">
        <v>3285.15</v>
      </c>
      <c r="J327" s="542">
        <v>3</v>
      </c>
      <c r="K327" s="543">
        <v>9855.4500000000007</v>
      </c>
    </row>
    <row r="328" spans="1:11" ht="14.4" customHeight="1" x14ac:dyDescent="0.3">
      <c r="A328" s="521" t="s">
        <v>523</v>
      </c>
      <c r="B328" s="522" t="s">
        <v>634</v>
      </c>
      <c r="C328" s="525" t="s">
        <v>534</v>
      </c>
      <c r="D328" s="563" t="s">
        <v>635</v>
      </c>
      <c r="E328" s="525" t="s">
        <v>1612</v>
      </c>
      <c r="F328" s="563" t="s">
        <v>1613</v>
      </c>
      <c r="G328" s="525" t="s">
        <v>1202</v>
      </c>
      <c r="H328" s="525" t="s">
        <v>1203</v>
      </c>
      <c r="I328" s="542">
        <v>1421.4</v>
      </c>
      <c r="J328" s="542">
        <v>1</v>
      </c>
      <c r="K328" s="543">
        <v>1421.4</v>
      </c>
    </row>
    <row r="329" spans="1:11" ht="14.4" customHeight="1" x14ac:dyDescent="0.3">
      <c r="A329" s="521" t="s">
        <v>523</v>
      </c>
      <c r="B329" s="522" t="s">
        <v>634</v>
      </c>
      <c r="C329" s="525" t="s">
        <v>534</v>
      </c>
      <c r="D329" s="563" t="s">
        <v>635</v>
      </c>
      <c r="E329" s="525" t="s">
        <v>1612</v>
      </c>
      <c r="F329" s="563" t="s">
        <v>1613</v>
      </c>
      <c r="G329" s="525" t="s">
        <v>1212</v>
      </c>
      <c r="H329" s="525" t="s">
        <v>1213</v>
      </c>
      <c r="I329" s="542">
        <v>284.35500000000002</v>
      </c>
      <c r="J329" s="542">
        <v>4</v>
      </c>
      <c r="K329" s="543">
        <v>1137.42</v>
      </c>
    </row>
    <row r="330" spans="1:11" ht="14.4" customHeight="1" x14ac:dyDescent="0.3">
      <c r="A330" s="521" t="s">
        <v>523</v>
      </c>
      <c r="B330" s="522" t="s">
        <v>634</v>
      </c>
      <c r="C330" s="525" t="s">
        <v>534</v>
      </c>
      <c r="D330" s="563" t="s">
        <v>635</v>
      </c>
      <c r="E330" s="525" t="s">
        <v>1612</v>
      </c>
      <c r="F330" s="563" t="s">
        <v>1613</v>
      </c>
      <c r="G330" s="525" t="s">
        <v>1537</v>
      </c>
      <c r="H330" s="525" t="s">
        <v>1538</v>
      </c>
      <c r="I330" s="542">
        <v>1868.82</v>
      </c>
      <c r="J330" s="542">
        <v>1</v>
      </c>
      <c r="K330" s="543">
        <v>1868.82</v>
      </c>
    </row>
    <row r="331" spans="1:11" ht="14.4" customHeight="1" x14ac:dyDescent="0.3">
      <c r="A331" s="521" t="s">
        <v>523</v>
      </c>
      <c r="B331" s="522" t="s">
        <v>634</v>
      </c>
      <c r="C331" s="525" t="s">
        <v>534</v>
      </c>
      <c r="D331" s="563" t="s">
        <v>635</v>
      </c>
      <c r="E331" s="525" t="s">
        <v>1612</v>
      </c>
      <c r="F331" s="563" t="s">
        <v>1613</v>
      </c>
      <c r="G331" s="525" t="s">
        <v>1539</v>
      </c>
      <c r="H331" s="525" t="s">
        <v>1540</v>
      </c>
      <c r="I331" s="542">
        <v>2794.5</v>
      </c>
      <c r="J331" s="542">
        <v>1</v>
      </c>
      <c r="K331" s="543">
        <v>2794.5</v>
      </c>
    </row>
    <row r="332" spans="1:11" ht="14.4" customHeight="1" x14ac:dyDescent="0.3">
      <c r="A332" s="521" t="s">
        <v>523</v>
      </c>
      <c r="B332" s="522" t="s">
        <v>634</v>
      </c>
      <c r="C332" s="525" t="s">
        <v>534</v>
      </c>
      <c r="D332" s="563" t="s">
        <v>635</v>
      </c>
      <c r="E332" s="525" t="s">
        <v>1612</v>
      </c>
      <c r="F332" s="563" t="s">
        <v>1613</v>
      </c>
      <c r="G332" s="525" t="s">
        <v>1541</v>
      </c>
      <c r="H332" s="525" t="s">
        <v>1542</v>
      </c>
      <c r="I332" s="542">
        <v>23474</v>
      </c>
      <c r="J332" s="542">
        <v>1</v>
      </c>
      <c r="K332" s="543">
        <v>23474</v>
      </c>
    </row>
    <row r="333" spans="1:11" ht="14.4" customHeight="1" x14ac:dyDescent="0.3">
      <c r="A333" s="521" t="s">
        <v>523</v>
      </c>
      <c r="B333" s="522" t="s">
        <v>634</v>
      </c>
      <c r="C333" s="525" t="s">
        <v>534</v>
      </c>
      <c r="D333" s="563" t="s">
        <v>635</v>
      </c>
      <c r="E333" s="525" t="s">
        <v>1612</v>
      </c>
      <c r="F333" s="563" t="s">
        <v>1613</v>
      </c>
      <c r="G333" s="525" t="s">
        <v>1543</v>
      </c>
      <c r="H333" s="525" t="s">
        <v>1544</v>
      </c>
      <c r="I333" s="542">
        <v>2994.75</v>
      </c>
      <c r="J333" s="542">
        <v>3</v>
      </c>
      <c r="K333" s="543">
        <v>8984.25</v>
      </c>
    </row>
    <row r="334" spans="1:11" ht="14.4" customHeight="1" x14ac:dyDescent="0.3">
      <c r="A334" s="521" t="s">
        <v>523</v>
      </c>
      <c r="B334" s="522" t="s">
        <v>634</v>
      </c>
      <c r="C334" s="525" t="s">
        <v>534</v>
      </c>
      <c r="D334" s="563" t="s">
        <v>635</v>
      </c>
      <c r="E334" s="525" t="s">
        <v>1612</v>
      </c>
      <c r="F334" s="563" t="s">
        <v>1613</v>
      </c>
      <c r="G334" s="525" t="s">
        <v>1545</v>
      </c>
      <c r="H334" s="525" t="s">
        <v>1546</v>
      </c>
      <c r="I334" s="542">
        <v>23159.399999999998</v>
      </c>
      <c r="J334" s="542">
        <v>17</v>
      </c>
      <c r="K334" s="543">
        <v>393709.80000000005</v>
      </c>
    </row>
    <row r="335" spans="1:11" ht="14.4" customHeight="1" x14ac:dyDescent="0.3">
      <c r="A335" s="521" t="s">
        <v>523</v>
      </c>
      <c r="B335" s="522" t="s">
        <v>634</v>
      </c>
      <c r="C335" s="525" t="s">
        <v>534</v>
      </c>
      <c r="D335" s="563" t="s">
        <v>635</v>
      </c>
      <c r="E335" s="525" t="s">
        <v>1612</v>
      </c>
      <c r="F335" s="563" t="s">
        <v>1613</v>
      </c>
      <c r="G335" s="525" t="s">
        <v>1547</v>
      </c>
      <c r="H335" s="525" t="s">
        <v>1548</v>
      </c>
      <c r="I335" s="542">
        <v>4278.5600000000004</v>
      </c>
      <c r="J335" s="542">
        <v>2</v>
      </c>
      <c r="K335" s="543">
        <v>8557.1200000000008</v>
      </c>
    </row>
    <row r="336" spans="1:11" ht="14.4" customHeight="1" x14ac:dyDescent="0.3">
      <c r="A336" s="521" t="s">
        <v>523</v>
      </c>
      <c r="B336" s="522" t="s">
        <v>634</v>
      </c>
      <c r="C336" s="525" t="s">
        <v>534</v>
      </c>
      <c r="D336" s="563" t="s">
        <v>635</v>
      </c>
      <c r="E336" s="525" t="s">
        <v>1612</v>
      </c>
      <c r="F336" s="563" t="s">
        <v>1613</v>
      </c>
      <c r="G336" s="525" t="s">
        <v>1215</v>
      </c>
      <c r="H336" s="525" t="s">
        <v>1216</v>
      </c>
      <c r="I336" s="542">
        <v>193.32899596016759</v>
      </c>
      <c r="J336" s="542">
        <v>46</v>
      </c>
      <c r="K336" s="543">
        <v>8654.8518368763762</v>
      </c>
    </row>
    <row r="337" spans="1:11" ht="14.4" customHeight="1" x14ac:dyDescent="0.3">
      <c r="A337" s="521" t="s">
        <v>523</v>
      </c>
      <c r="B337" s="522" t="s">
        <v>634</v>
      </c>
      <c r="C337" s="525" t="s">
        <v>534</v>
      </c>
      <c r="D337" s="563" t="s">
        <v>635</v>
      </c>
      <c r="E337" s="525" t="s">
        <v>1612</v>
      </c>
      <c r="F337" s="563" t="s">
        <v>1613</v>
      </c>
      <c r="G337" s="525" t="s">
        <v>1549</v>
      </c>
      <c r="H337" s="525" t="s">
        <v>1550</v>
      </c>
      <c r="I337" s="542">
        <v>2204.61</v>
      </c>
      <c r="J337" s="542">
        <v>2</v>
      </c>
      <c r="K337" s="543">
        <v>4409.2299999999996</v>
      </c>
    </row>
    <row r="338" spans="1:11" ht="14.4" customHeight="1" x14ac:dyDescent="0.3">
      <c r="A338" s="521" t="s">
        <v>523</v>
      </c>
      <c r="B338" s="522" t="s">
        <v>634</v>
      </c>
      <c r="C338" s="525" t="s">
        <v>534</v>
      </c>
      <c r="D338" s="563" t="s">
        <v>635</v>
      </c>
      <c r="E338" s="525" t="s">
        <v>1612</v>
      </c>
      <c r="F338" s="563" t="s">
        <v>1613</v>
      </c>
      <c r="G338" s="525" t="s">
        <v>1551</v>
      </c>
      <c r="H338" s="525" t="s">
        <v>1552</v>
      </c>
      <c r="I338" s="542">
        <v>1819.85</v>
      </c>
      <c r="J338" s="542">
        <v>1</v>
      </c>
      <c r="K338" s="543">
        <v>1819.85</v>
      </c>
    </row>
    <row r="339" spans="1:11" ht="14.4" customHeight="1" x14ac:dyDescent="0.3">
      <c r="A339" s="521" t="s">
        <v>523</v>
      </c>
      <c r="B339" s="522" t="s">
        <v>634</v>
      </c>
      <c r="C339" s="525" t="s">
        <v>534</v>
      </c>
      <c r="D339" s="563" t="s">
        <v>635</v>
      </c>
      <c r="E339" s="525" t="s">
        <v>1612</v>
      </c>
      <c r="F339" s="563" t="s">
        <v>1613</v>
      </c>
      <c r="G339" s="525" t="s">
        <v>1553</v>
      </c>
      <c r="H339" s="525" t="s">
        <v>1554</v>
      </c>
      <c r="I339" s="542">
        <v>337.59</v>
      </c>
      <c r="J339" s="542">
        <v>1</v>
      </c>
      <c r="K339" s="543">
        <v>337.59</v>
      </c>
    </row>
    <row r="340" spans="1:11" ht="14.4" customHeight="1" x14ac:dyDescent="0.3">
      <c r="A340" s="521" t="s">
        <v>523</v>
      </c>
      <c r="B340" s="522" t="s">
        <v>634</v>
      </c>
      <c r="C340" s="525" t="s">
        <v>534</v>
      </c>
      <c r="D340" s="563" t="s">
        <v>635</v>
      </c>
      <c r="E340" s="525" t="s">
        <v>1612</v>
      </c>
      <c r="F340" s="563" t="s">
        <v>1613</v>
      </c>
      <c r="G340" s="525" t="s">
        <v>1555</v>
      </c>
      <c r="H340" s="525" t="s">
        <v>1556</v>
      </c>
      <c r="I340" s="542">
        <v>1732.71</v>
      </c>
      <c r="J340" s="542">
        <v>2</v>
      </c>
      <c r="K340" s="543">
        <v>3465.43</v>
      </c>
    </row>
    <row r="341" spans="1:11" ht="14.4" customHeight="1" x14ac:dyDescent="0.3">
      <c r="A341" s="521" t="s">
        <v>523</v>
      </c>
      <c r="B341" s="522" t="s">
        <v>634</v>
      </c>
      <c r="C341" s="525" t="s">
        <v>534</v>
      </c>
      <c r="D341" s="563" t="s">
        <v>635</v>
      </c>
      <c r="E341" s="525" t="s">
        <v>1612</v>
      </c>
      <c r="F341" s="563" t="s">
        <v>1613</v>
      </c>
      <c r="G341" s="525" t="s">
        <v>1557</v>
      </c>
      <c r="H341" s="525" t="s">
        <v>1558</v>
      </c>
      <c r="I341" s="542">
        <v>3963.95</v>
      </c>
      <c r="J341" s="542">
        <v>2</v>
      </c>
      <c r="K341" s="543">
        <v>7927.9</v>
      </c>
    </row>
    <row r="342" spans="1:11" ht="14.4" customHeight="1" x14ac:dyDescent="0.3">
      <c r="A342" s="521" t="s">
        <v>523</v>
      </c>
      <c r="B342" s="522" t="s">
        <v>634</v>
      </c>
      <c r="C342" s="525" t="s">
        <v>534</v>
      </c>
      <c r="D342" s="563" t="s">
        <v>635</v>
      </c>
      <c r="E342" s="525" t="s">
        <v>1612</v>
      </c>
      <c r="F342" s="563" t="s">
        <v>1613</v>
      </c>
      <c r="G342" s="525" t="s">
        <v>1559</v>
      </c>
      <c r="H342" s="525" t="s">
        <v>1560</v>
      </c>
      <c r="I342" s="542">
        <v>1489.7525000000001</v>
      </c>
      <c r="J342" s="542">
        <v>27</v>
      </c>
      <c r="K342" s="543">
        <v>40458.5</v>
      </c>
    </row>
    <row r="343" spans="1:11" ht="14.4" customHeight="1" x14ac:dyDescent="0.3">
      <c r="A343" s="521" t="s">
        <v>523</v>
      </c>
      <c r="B343" s="522" t="s">
        <v>634</v>
      </c>
      <c r="C343" s="525" t="s">
        <v>534</v>
      </c>
      <c r="D343" s="563" t="s">
        <v>635</v>
      </c>
      <c r="E343" s="525" t="s">
        <v>1612</v>
      </c>
      <c r="F343" s="563" t="s">
        <v>1613</v>
      </c>
      <c r="G343" s="525" t="s">
        <v>1561</v>
      </c>
      <c r="H343" s="525" t="s">
        <v>1562</v>
      </c>
      <c r="I343" s="542">
        <v>793.5</v>
      </c>
      <c r="J343" s="542">
        <v>1</v>
      </c>
      <c r="K343" s="543">
        <v>793.5</v>
      </c>
    </row>
    <row r="344" spans="1:11" ht="14.4" customHeight="1" x14ac:dyDescent="0.3">
      <c r="A344" s="521" t="s">
        <v>523</v>
      </c>
      <c r="B344" s="522" t="s">
        <v>634</v>
      </c>
      <c r="C344" s="525" t="s">
        <v>534</v>
      </c>
      <c r="D344" s="563" t="s">
        <v>635</v>
      </c>
      <c r="E344" s="525" t="s">
        <v>1612</v>
      </c>
      <c r="F344" s="563" t="s">
        <v>1613</v>
      </c>
      <c r="G344" s="525" t="s">
        <v>1563</v>
      </c>
      <c r="H344" s="525" t="s">
        <v>1564</v>
      </c>
      <c r="I344" s="542">
        <v>2904.9</v>
      </c>
      <c r="J344" s="542">
        <v>1</v>
      </c>
      <c r="K344" s="543">
        <v>2904.9</v>
      </c>
    </row>
    <row r="345" spans="1:11" ht="14.4" customHeight="1" x14ac:dyDescent="0.3">
      <c r="A345" s="521" t="s">
        <v>523</v>
      </c>
      <c r="B345" s="522" t="s">
        <v>634</v>
      </c>
      <c r="C345" s="525" t="s">
        <v>534</v>
      </c>
      <c r="D345" s="563" t="s">
        <v>635</v>
      </c>
      <c r="E345" s="525" t="s">
        <v>1612</v>
      </c>
      <c r="F345" s="563" t="s">
        <v>1613</v>
      </c>
      <c r="G345" s="525" t="s">
        <v>1565</v>
      </c>
      <c r="H345" s="525" t="s">
        <v>1566</v>
      </c>
      <c r="I345" s="542">
        <v>1731.51</v>
      </c>
      <c r="J345" s="542">
        <v>12</v>
      </c>
      <c r="K345" s="543">
        <v>20778.11</v>
      </c>
    </row>
    <row r="346" spans="1:11" ht="14.4" customHeight="1" x14ac:dyDescent="0.3">
      <c r="A346" s="521" t="s">
        <v>523</v>
      </c>
      <c r="B346" s="522" t="s">
        <v>634</v>
      </c>
      <c r="C346" s="525" t="s">
        <v>534</v>
      </c>
      <c r="D346" s="563" t="s">
        <v>635</v>
      </c>
      <c r="E346" s="525" t="s">
        <v>1612</v>
      </c>
      <c r="F346" s="563" t="s">
        <v>1613</v>
      </c>
      <c r="G346" s="525" t="s">
        <v>1567</v>
      </c>
      <c r="H346" s="525" t="s">
        <v>1568</v>
      </c>
      <c r="I346" s="542">
        <v>901.6</v>
      </c>
      <c r="J346" s="542">
        <v>12</v>
      </c>
      <c r="K346" s="543">
        <v>10819.19</v>
      </c>
    </row>
    <row r="347" spans="1:11" ht="14.4" customHeight="1" x14ac:dyDescent="0.3">
      <c r="A347" s="521" t="s">
        <v>523</v>
      </c>
      <c r="B347" s="522" t="s">
        <v>634</v>
      </c>
      <c r="C347" s="525" t="s">
        <v>534</v>
      </c>
      <c r="D347" s="563" t="s">
        <v>635</v>
      </c>
      <c r="E347" s="525" t="s">
        <v>1612</v>
      </c>
      <c r="F347" s="563" t="s">
        <v>1613</v>
      </c>
      <c r="G347" s="525" t="s">
        <v>1569</v>
      </c>
      <c r="H347" s="525" t="s">
        <v>1570</v>
      </c>
      <c r="I347" s="542">
        <v>2278.42</v>
      </c>
      <c r="J347" s="542">
        <v>1</v>
      </c>
      <c r="K347" s="543">
        <v>2278.42</v>
      </c>
    </row>
    <row r="348" spans="1:11" ht="14.4" customHeight="1" x14ac:dyDescent="0.3">
      <c r="A348" s="521" t="s">
        <v>523</v>
      </c>
      <c r="B348" s="522" t="s">
        <v>634</v>
      </c>
      <c r="C348" s="525" t="s">
        <v>534</v>
      </c>
      <c r="D348" s="563" t="s">
        <v>635</v>
      </c>
      <c r="E348" s="525" t="s">
        <v>1612</v>
      </c>
      <c r="F348" s="563" t="s">
        <v>1613</v>
      </c>
      <c r="G348" s="525" t="s">
        <v>1571</v>
      </c>
      <c r="H348" s="525" t="s">
        <v>1572</v>
      </c>
      <c r="I348" s="542">
        <v>996.24</v>
      </c>
      <c r="J348" s="542">
        <v>1</v>
      </c>
      <c r="K348" s="543">
        <v>996.24</v>
      </c>
    </row>
    <row r="349" spans="1:11" ht="14.4" customHeight="1" x14ac:dyDescent="0.3">
      <c r="A349" s="521" t="s">
        <v>523</v>
      </c>
      <c r="B349" s="522" t="s">
        <v>634</v>
      </c>
      <c r="C349" s="525" t="s">
        <v>534</v>
      </c>
      <c r="D349" s="563" t="s">
        <v>635</v>
      </c>
      <c r="E349" s="525" t="s">
        <v>1612</v>
      </c>
      <c r="F349" s="563" t="s">
        <v>1613</v>
      </c>
      <c r="G349" s="525" t="s">
        <v>1573</v>
      </c>
      <c r="H349" s="525" t="s">
        <v>1574</v>
      </c>
      <c r="I349" s="542">
        <v>1869.9</v>
      </c>
      <c r="J349" s="542">
        <v>1</v>
      </c>
      <c r="K349" s="543">
        <v>1869.9</v>
      </c>
    </row>
    <row r="350" spans="1:11" ht="14.4" customHeight="1" x14ac:dyDescent="0.3">
      <c r="A350" s="521" t="s">
        <v>523</v>
      </c>
      <c r="B350" s="522" t="s">
        <v>634</v>
      </c>
      <c r="C350" s="525" t="s">
        <v>534</v>
      </c>
      <c r="D350" s="563" t="s">
        <v>635</v>
      </c>
      <c r="E350" s="525" t="s">
        <v>1612</v>
      </c>
      <c r="F350" s="563" t="s">
        <v>1613</v>
      </c>
      <c r="G350" s="525" t="s">
        <v>1575</v>
      </c>
      <c r="H350" s="525" t="s">
        <v>1576</v>
      </c>
      <c r="I350" s="542">
        <v>750.2</v>
      </c>
      <c r="J350" s="542">
        <v>1</v>
      </c>
      <c r="K350" s="543">
        <v>750.2</v>
      </c>
    </row>
    <row r="351" spans="1:11" ht="14.4" customHeight="1" x14ac:dyDescent="0.3">
      <c r="A351" s="521" t="s">
        <v>523</v>
      </c>
      <c r="B351" s="522" t="s">
        <v>634</v>
      </c>
      <c r="C351" s="525" t="s">
        <v>534</v>
      </c>
      <c r="D351" s="563" t="s">
        <v>635</v>
      </c>
      <c r="E351" s="525" t="s">
        <v>1612</v>
      </c>
      <c r="F351" s="563" t="s">
        <v>1613</v>
      </c>
      <c r="G351" s="525" t="s">
        <v>1577</v>
      </c>
      <c r="H351" s="525" t="s">
        <v>1578</v>
      </c>
      <c r="I351" s="542">
        <v>996.23</v>
      </c>
      <c r="J351" s="542">
        <v>1</v>
      </c>
      <c r="K351" s="543">
        <v>996.23</v>
      </c>
    </row>
    <row r="352" spans="1:11" ht="14.4" customHeight="1" x14ac:dyDescent="0.3">
      <c r="A352" s="521" t="s">
        <v>523</v>
      </c>
      <c r="B352" s="522" t="s">
        <v>634</v>
      </c>
      <c r="C352" s="525" t="s">
        <v>534</v>
      </c>
      <c r="D352" s="563" t="s">
        <v>635</v>
      </c>
      <c r="E352" s="525" t="s">
        <v>1612</v>
      </c>
      <c r="F352" s="563" t="s">
        <v>1613</v>
      </c>
      <c r="G352" s="525" t="s">
        <v>1223</v>
      </c>
      <c r="H352" s="525" t="s">
        <v>1224</v>
      </c>
      <c r="I352" s="542">
        <v>2002.55</v>
      </c>
      <c r="J352" s="542">
        <v>1</v>
      </c>
      <c r="K352" s="543">
        <v>2002.55</v>
      </c>
    </row>
    <row r="353" spans="1:11" ht="14.4" customHeight="1" x14ac:dyDescent="0.3">
      <c r="A353" s="521" t="s">
        <v>523</v>
      </c>
      <c r="B353" s="522" t="s">
        <v>634</v>
      </c>
      <c r="C353" s="525" t="s">
        <v>534</v>
      </c>
      <c r="D353" s="563" t="s">
        <v>635</v>
      </c>
      <c r="E353" s="525" t="s">
        <v>1612</v>
      </c>
      <c r="F353" s="563" t="s">
        <v>1613</v>
      </c>
      <c r="G353" s="525" t="s">
        <v>1579</v>
      </c>
      <c r="H353" s="525" t="s">
        <v>1580</v>
      </c>
      <c r="I353" s="542">
        <v>996.23</v>
      </c>
      <c r="J353" s="542">
        <v>1</v>
      </c>
      <c r="K353" s="543">
        <v>996.23</v>
      </c>
    </row>
    <row r="354" spans="1:11" ht="14.4" customHeight="1" x14ac:dyDescent="0.3">
      <c r="A354" s="521" t="s">
        <v>523</v>
      </c>
      <c r="B354" s="522" t="s">
        <v>634</v>
      </c>
      <c r="C354" s="525" t="s">
        <v>534</v>
      </c>
      <c r="D354" s="563" t="s">
        <v>635</v>
      </c>
      <c r="E354" s="525" t="s">
        <v>1612</v>
      </c>
      <c r="F354" s="563" t="s">
        <v>1613</v>
      </c>
      <c r="G354" s="525" t="s">
        <v>1232</v>
      </c>
      <c r="H354" s="525" t="s">
        <v>1233</v>
      </c>
      <c r="I354" s="542">
        <v>3550.63</v>
      </c>
      <c r="J354" s="542">
        <v>1</v>
      </c>
      <c r="K354" s="543">
        <v>3550.63</v>
      </c>
    </row>
    <row r="355" spans="1:11" ht="14.4" customHeight="1" x14ac:dyDescent="0.3">
      <c r="A355" s="521" t="s">
        <v>523</v>
      </c>
      <c r="B355" s="522" t="s">
        <v>634</v>
      </c>
      <c r="C355" s="525" t="s">
        <v>534</v>
      </c>
      <c r="D355" s="563" t="s">
        <v>635</v>
      </c>
      <c r="E355" s="525" t="s">
        <v>1612</v>
      </c>
      <c r="F355" s="563" t="s">
        <v>1613</v>
      </c>
      <c r="G355" s="525" t="s">
        <v>1236</v>
      </c>
      <c r="H355" s="525" t="s">
        <v>1237</v>
      </c>
      <c r="I355" s="542">
        <v>1988.35</v>
      </c>
      <c r="J355" s="542">
        <v>1</v>
      </c>
      <c r="K355" s="543">
        <v>1988.35</v>
      </c>
    </row>
    <row r="356" spans="1:11" ht="14.4" customHeight="1" x14ac:dyDescent="0.3">
      <c r="A356" s="521" t="s">
        <v>523</v>
      </c>
      <c r="B356" s="522" t="s">
        <v>634</v>
      </c>
      <c r="C356" s="525" t="s">
        <v>534</v>
      </c>
      <c r="D356" s="563" t="s">
        <v>635</v>
      </c>
      <c r="E356" s="525" t="s">
        <v>1612</v>
      </c>
      <c r="F356" s="563" t="s">
        <v>1613</v>
      </c>
      <c r="G356" s="525" t="s">
        <v>1581</v>
      </c>
      <c r="H356" s="525" t="s">
        <v>1582</v>
      </c>
      <c r="I356" s="542">
        <v>224745.4</v>
      </c>
      <c r="J356" s="542">
        <v>6</v>
      </c>
      <c r="K356" s="543">
        <v>1348472.4</v>
      </c>
    </row>
    <row r="357" spans="1:11" ht="14.4" customHeight="1" x14ac:dyDescent="0.3">
      <c r="A357" s="521" t="s">
        <v>523</v>
      </c>
      <c r="B357" s="522" t="s">
        <v>634</v>
      </c>
      <c r="C357" s="525" t="s">
        <v>534</v>
      </c>
      <c r="D357" s="563" t="s">
        <v>635</v>
      </c>
      <c r="E357" s="525" t="s">
        <v>1612</v>
      </c>
      <c r="F357" s="563" t="s">
        <v>1613</v>
      </c>
      <c r="G357" s="525" t="s">
        <v>1583</v>
      </c>
      <c r="H357" s="525" t="s">
        <v>1584</v>
      </c>
      <c r="I357" s="542">
        <v>2227.61</v>
      </c>
      <c r="J357" s="542">
        <v>2</v>
      </c>
      <c r="K357" s="543">
        <v>4455.22</v>
      </c>
    </row>
    <row r="358" spans="1:11" ht="14.4" customHeight="1" x14ac:dyDescent="0.3">
      <c r="A358" s="521" t="s">
        <v>523</v>
      </c>
      <c r="B358" s="522" t="s">
        <v>634</v>
      </c>
      <c r="C358" s="525" t="s">
        <v>534</v>
      </c>
      <c r="D358" s="563" t="s">
        <v>635</v>
      </c>
      <c r="E358" s="525" t="s">
        <v>1612</v>
      </c>
      <c r="F358" s="563" t="s">
        <v>1613</v>
      </c>
      <c r="G358" s="525" t="s">
        <v>1585</v>
      </c>
      <c r="H358" s="525" t="s">
        <v>1586</v>
      </c>
      <c r="I358" s="542">
        <v>1874.33</v>
      </c>
      <c r="J358" s="542">
        <v>1</v>
      </c>
      <c r="K358" s="543">
        <v>1874.33</v>
      </c>
    </row>
    <row r="359" spans="1:11" ht="14.4" customHeight="1" x14ac:dyDescent="0.3">
      <c r="A359" s="521" t="s">
        <v>523</v>
      </c>
      <c r="B359" s="522" t="s">
        <v>634</v>
      </c>
      <c r="C359" s="525" t="s">
        <v>534</v>
      </c>
      <c r="D359" s="563" t="s">
        <v>635</v>
      </c>
      <c r="E359" s="525" t="s">
        <v>1612</v>
      </c>
      <c r="F359" s="563" t="s">
        <v>1613</v>
      </c>
      <c r="G359" s="525" t="s">
        <v>1587</v>
      </c>
      <c r="H359" s="525" t="s">
        <v>1588</v>
      </c>
      <c r="I359" s="542">
        <v>1708.56</v>
      </c>
      <c r="J359" s="542">
        <v>1</v>
      </c>
      <c r="K359" s="543">
        <v>1708.56</v>
      </c>
    </row>
    <row r="360" spans="1:11" ht="14.4" customHeight="1" x14ac:dyDescent="0.3">
      <c r="A360" s="521" t="s">
        <v>523</v>
      </c>
      <c r="B360" s="522" t="s">
        <v>634</v>
      </c>
      <c r="C360" s="525" t="s">
        <v>534</v>
      </c>
      <c r="D360" s="563" t="s">
        <v>635</v>
      </c>
      <c r="E360" s="525" t="s">
        <v>1612</v>
      </c>
      <c r="F360" s="563" t="s">
        <v>1613</v>
      </c>
      <c r="G360" s="525" t="s">
        <v>1589</v>
      </c>
      <c r="H360" s="525" t="s">
        <v>1590</v>
      </c>
      <c r="I360" s="542">
        <v>1708.56</v>
      </c>
      <c r="J360" s="542">
        <v>1</v>
      </c>
      <c r="K360" s="543">
        <v>1708.56</v>
      </c>
    </row>
    <row r="361" spans="1:11" ht="14.4" customHeight="1" x14ac:dyDescent="0.3">
      <c r="A361" s="521" t="s">
        <v>523</v>
      </c>
      <c r="B361" s="522" t="s">
        <v>634</v>
      </c>
      <c r="C361" s="525" t="s">
        <v>534</v>
      </c>
      <c r="D361" s="563" t="s">
        <v>635</v>
      </c>
      <c r="E361" s="525" t="s">
        <v>1612</v>
      </c>
      <c r="F361" s="563" t="s">
        <v>1613</v>
      </c>
      <c r="G361" s="525" t="s">
        <v>1591</v>
      </c>
      <c r="H361" s="525" t="s">
        <v>1592</v>
      </c>
      <c r="I361" s="542">
        <v>3712.28</v>
      </c>
      <c r="J361" s="542">
        <v>1</v>
      </c>
      <c r="K361" s="543">
        <v>3712.28</v>
      </c>
    </row>
    <row r="362" spans="1:11" ht="14.4" customHeight="1" x14ac:dyDescent="0.3">
      <c r="A362" s="521" t="s">
        <v>523</v>
      </c>
      <c r="B362" s="522" t="s">
        <v>634</v>
      </c>
      <c r="C362" s="525" t="s">
        <v>534</v>
      </c>
      <c r="D362" s="563" t="s">
        <v>635</v>
      </c>
      <c r="E362" s="525" t="s">
        <v>1612</v>
      </c>
      <c r="F362" s="563" t="s">
        <v>1613</v>
      </c>
      <c r="G362" s="525" t="s">
        <v>1593</v>
      </c>
      <c r="H362" s="525" t="s">
        <v>1594</v>
      </c>
      <c r="I362" s="542">
        <v>3051.69</v>
      </c>
      <c r="J362" s="542">
        <v>1</v>
      </c>
      <c r="K362" s="543">
        <v>3051.69</v>
      </c>
    </row>
    <row r="363" spans="1:11" ht="14.4" customHeight="1" x14ac:dyDescent="0.3">
      <c r="A363" s="521" t="s">
        <v>523</v>
      </c>
      <c r="B363" s="522" t="s">
        <v>634</v>
      </c>
      <c r="C363" s="525" t="s">
        <v>534</v>
      </c>
      <c r="D363" s="563" t="s">
        <v>635</v>
      </c>
      <c r="E363" s="525" t="s">
        <v>1612</v>
      </c>
      <c r="F363" s="563" t="s">
        <v>1613</v>
      </c>
      <c r="G363" s="525" t="s">
        <v>1595</v>
      </c>
      <c r="H363" s="525" t="s">
        <v>1596</v>
      </c>
      <c r="I363" s="542">
        <v>713.87</v>
      </c>
      <c r="J363" s="542">
        <v>1</v>
      </c>
      <c r="K363" s="543">
        <v>713.87</v>
      </c>
    </row>
    <row r="364" spans="1:11" ht="14.4" customHeight="1" x14ac:dyDescent="0.3">
      <c r="A364" s="521" t="s">
        <v>523</v>
      </c>
      <c r="B364" s="522" t="s">
        <v>634</v>
      </c>
      <c r="C364" s="525" t="s">
        <v>534</v>
      </c>
      <c r="D364" s="563" t="s">
        <v>635</v>
      </c>
      <c r="E364" s="525" t="s">
        <v>1612</v>
      </c>
      <c r="F364" s="563" t="s">
        <v>1613</v>
      </c>
      <c r="G364" s="525" t="s">
        <v>1597</v>
      </c>
      <c r="H364" s="525" t="s">
        <v>1598</v>
      </c>
      <c r="I364" s="542">
        <v>2035.5</v>
      </c>
      <c r="J364" s="542">
        <v>1</v>
      </c>
      <c r="K364" s="543">
        <v>2035.5</v>
      </c>
    </row>
    <row r="365" spans="1:11" ht="14.4" customHeight="1" x14ac:dyDescent="0.3">
      <c r="A365" s="521" t="s">
        <v>523</v>
      </c>
      <c r="B365" s="522" t="s">
        <v>634</v>
      </c>
      <c r="C365" s="525" t="s">
        <v>534</v>
      </c>
      <c r="D365" s="563" t="s">
        <v>635</v>
      </c>
      <c r="E365" s="525" t="s">
        <v>1612</v>
      </c>
      <c r="F365" s="563" t="s">
        <v>1613</v>
      </c>
      <c r="G365" s="525" t="s">
        <v>1238</v>
      </c>
      <c r="H365" s="525" t="s">
        <v>1239</v>
      </c>
      <c r="I365" s="542">
        <v>229.9</v>
      </c>
      <c r="J365" s="542">
        <v>1</v>
      </c>
      <c r="K365" s="543">
        <v>229.9</v>
      </c>
    </row>
    <row r="366" spans="1:11" ht="14.4" customHeight="1" x14ac:dyDescent="0.3">
      <c r="A366" s="521" t="s">
        <v>523</v>
      </c>
      <c r="B366" s="522" t="s">
        <v>634</v>
      </c>
      <c r="C366" s="525" t="s">
        <v>534</v>
      </c>
      <c r="D366" s="563" t="s">
        <v>635</v>
      </c>
      <c r="E366" s="525" t="s">
        <v>1612</v>
      </c>
      <c r="F366" s="563" t="s">
        <v>1613</v>
      </c>
      <c r="G366" s="525" t="s">
        <v>1599</v>
      </c>
      <c r="H366" s="525" t="s">
        <v>1600</v>
      </c>
      <c r="I366" s="542">
        <v>1724.25</v>
      </c>
      <c r="J366" s="542">
        <v>60</v>
      </c>
      <c r="K366" s="543">
        <v>103455</v>
      </c>
    </row>
    <row r="367" spans="1:11" ht="14.4" customHeight="1" thickBot="1" x14ac:dyDescent="0.35">
      <c r="A367" s="529" t="s">
        <v>523</v>
      </c>
      <c r="B367" s="530" t="s">
        <v>634</v>
      </c>
      <c r="C367" s="533" t="s">
        <v>534</v>
      </c>
      <c r="D367" s="564" t="s">
        <v>635</v>
      </c>
      <c r="E367" s="533" t="s">
        <v>1612</v>
      </c>
      <c r="F367" s="564" t="s">
        <v>1613</v>
      </c>
      <c r="G367" s="533" t="s">
        <v>1601</v>
      </c>
      <c r="H367" s="533" t="s">
        <v>1602</v>
      </c>
      <c r="I367" s="544">
        <v>1815</v>
      </c>
      <c r="J367" s="544">
        <v>4</v>
      </c>
      <c r="K367" s="545">
        <v>7260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223</v>
      </c>
      <c r="B3" s="395" t="s">
        <v>203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74">
        <v>940</v>
      </c>
      <c r="AI3" s="591"/>
    </row>
    <row r="4" spans="1:35" ht="36.6" outlineLevel="1" thickBot="1" x14ac:dyDescent="0.35">
      <c r="A4" s="255">
        <v>2014</v>
      </c>
      <c r="B4" s="396"/>
      <c r="C4" s="239" t="s">
        <v>204</v>
      </c>
      <c r="D4" s="240" t="s">
        <v>205</v>
      </c>
      <c r="E4" s="240" t="s">
        <v>206</v>
      </c>
      <c r="F4" s="258" t="s">
        <v>235</v>
      </c>
      <c r="G4" s="258" t="s">
        <v>236</v>
      </c>
      <c r="H4" s="258" t="s">
        <v>237</v>
      </c>
      <c r="I4" s="258" t="s">
        <v>238</v>
      </c>
      <c r="J4" s="258" t="s">
        <v>239</v>
      </c>
      <c r="K4" s="258" t="s">
        <v>240</v>
      </c>
      <c r="L4" s="258" t="s">
        <v>241</v>
      </c>
      <c r="M4" s="258" t="s">
        <v>242</v>
      </c>
      <c r="N4" s="258" t="s">
        <v>243</v>
      </c>
      <c r="O4" s="258" t="s">
        <v>244</v>
      </c>
      <c r="P4" s="258" t="s">
        <v>245</v>
      </c>
      <c r="Q4" s="258" t="s">
        <v>246</v>
      </c>
      <c r="R4" s="258" t="s">
        <v>247</v>
      </c>
      <c r="S4" s="258" t="s">
        <v>248</v>
      </c>
      <c r="T4" s="258" t="s">
        <v>249</v>
      </c>
      <c r="U4" s="258" t="s">
        <v>250</v>
      </c>
      <c r="V4" s="258" t="s">
        <v>251</v>
      </c>
      <c r="W4" s="258" t="s">
        <v>260</v>
      </c>
      <c r="X4" s="258" t="s">
        <v>252</v>
      </c>
      <c r="Y4" s="258" t="s">
        <v>261</v>
      </c>
      <c r="Z4" s="258" t="s">
        <v>253</v>
      </c>
      <c r="AA4" s="258" t="s">
        <v>254</v>
      </c>
      <c r="AB4" s="258" t="s">
        <v>255</v>
      </c>
      <c r="AC4" s="258" t="s">
        <v>256</v>
      </c>
      <c r="AD4" s="258" t="s">
        <v>257</v>
      </c>
      <c r="AE4" s="240" t="s">
        <v>258</v>
      </c>
      <c r="AF4" s="240" t="s">
        <v>259</v>
      </c>
      <c r="AG4" s="240" t="s">
        <v>225</v>
      </c>
      <c r="AH4" s="575" t="s">
        <v>207</v>
      </c>
      <c r="AI4" s="591"/>
    </row>
    <row r="5" spans="1:35" x14ac:dyDescent="0.3">
      <c r="A5" s="241" t="s">
        <v>208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76"/>
      <c r="AI5" s="591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6.6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24.7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21.7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0.1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5.0999999999999996</v>
      </c>
      <c r="AH6" s="577">
        <f xml:space="preserve">
TRUNC(IF($A$4&lt;=12,SUMIFS('ON Data'!AN:AN,'ON Data'!$D:$D,$A$4,'ON Data'!$E:$E,1),SUMIFS('ON Data'!AN:AN,'ON Data'!$E:$E,1)/'ON Data'!$D$3),1)</f>
        <v>3</v>
      </c>
      <c r="AI6" s="591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77"/>
      <c r="AI7" s="591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77"/>
      <c r="AI8" s="591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78"/>
      <c r="AI9" s="591"/>
    </row>
    <row r="10" spans="1:35" x14ac:dyDescent="0.3">
      <c r="A10" s="244" t="s">
        <v>209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79"/>
      <c r="AI10" s="591"/>
    </row>
    <row r="11" spans="1:35" x14ac:dyDescent="0.3">
      <c r="A11" s="245" t="s">
        <v>210</v>
      </c>
      <c r="B11" s="262">
        <f xml:space="preserve">
IF($A$4&lt;=12,SUMIFS('ON Data'!F:F,'ON Data'!$D:$D,$A$4,'ON Data'!$E:$E,2),SUMIFS('ON Data'!F:F,'ON Data'!$E:$E,2))</f>
        <v>107615.47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10177.07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36026.400000000001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31104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6060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184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1564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10500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7384</v>
      </c>
      <c r="AH11" s="580">
        <f xml:space="preserve">
IF($A$4&lt;=12,SUMIFS('ON Data'!AN:AN,'ON Data'!$D:$D,$A$4,'ON Data'!$E:$E,2),SUMIFS('ON Data'!AN:AN,'ON Data'!$E:$E,2))</f>
        <v>4616</v>
      </c>
      <c r="AI11" s="591"/>
    </row>
    <row r="12" spans="1:35" x14ac:dyDescent="0.3">
      <c r="A12" s="245" t="s">
        <v>211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80">
        <f xml:space="preserve">
IF($A$4&lt;=12,SUMIFS('ON Data'!AN:AN,'ON Data'!$D:$D,$A$4,'ON Data'!$E:$E,3),SUMIFS('ON Data'!AN:AN,'ON Data'!$E:$E,3))</f>
        <v>0</v>
      </c>
      <c r="AI12" s="591"/>
    </row>
    <row r="13" spans="1:35" x14ac:dyDescent="0.3">
      <c r="A13" s="245" t="s">
        <v>218</v>
      </c>
      <c r="B13" s="262">
        <f xml:space="preserve">
IF($A$4&lt;=12,SUMIFS('ON Data'!F:F,'ON Data'!$D:$D,$A$4,'ON Data'!$E:$E,4),SUMIFS('ON Data'!F:F,'ON Data'!$E:$E,4))</f>
        <v>3901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440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365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3096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80">
        <f xml:space="preserve">
IF($A$4&lt;=12,SUMIFS('ON Data'!AN:AN,'ON Data'!$D:$D,$A$4,'ON Data'!$E:$E,4),SUMIFS('ON Data'!AN:AN,'ON Data'!$E:$E,4))</f>
        <v>0</v>
      </c>
      <c r="AI13" s="591"/>
    </row>
    <row r="14" spans="1:35" ht="15" thickBot="1" x14ac:dyDescent="0.35">
      <c r="A14" s="246" t="s">
        <v>212</v>
      </c>
      <c r="B14" s="265">
        <f xml:space="preserve">
IF($A$4&lt;=12,SUMIFS('ON Data'!F:F,'ON Data'!$D:$D,$A$4,'ON Data'!$E:$E,5),SUMIFS('ON Data'!F:F,'ON Data'!$E:$E,5))</f>
        <v>225</v>
      </c>
      <c r="C14" s="266">
        <f xml:space="preserve">
IF($A$4&lt;=12,SUMIFS('ON Data'!G:G,'ON Data'!$D:$D,$A$4,'ON Data'!$E:$E,5),SUMIFS('ON Data'!G:G,'ON Data'!$E:$E,5))</f>
        <v>225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81">
        <f xml:space="preserve">
IF($A$4&lt;=12,SUMIFS('ON Data'!AN:AN,'ON Data'!$D:$D,$A$4,'ON Data'!$E:$E,5),SUMIFS('ON Data'!AN:AN,'ON Data'!$E:$E,5))</f>
        <v>0</v>
      </c>
      <c r="AI14" s="591"/>
    </row>
    <row r="15" spans="1:35" x14ac:dyDescent="0.3">
      <c r="A15" s="163" t="s">
        <v>222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82"/>
      <c r="AI15" s="591"/>
    </row>
    <row r="16" spans="1:35" x14ac:dyDescent="0.3">
      <c r="A16" s="247" t="s">
        <v>213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80">
        <f xml:space="preserve">
IF($A$4&lt;=12,SUMIFS('ON Data'!AN:AN,'ON Data'!$D:$D,$A$4,'ON Data'!$E:$E,7),SUMIFS('ON Data'!AN:AN,'ON Data'!$E:$E,7))</f>
        <v>0</v>
      </c>
      <c r="AI16" s="591"/>
    </row>
    <row r="17" spans="1:35" x14ac:dyDescent="0.3">
      <c r="A17" s="247" t="s">
        <v>214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80">
        <f xml:space="preserve">
IF($A$4&lt;=12,SUMIFS('ON Data'!AN:AN,'ON Data'!$D:$D,$A$4,'ON Data'!$E:$E,8),SUMIFS('ON Data'!AN:AN,'ON Data'!$E:$E,8))</f>
        <v>0</v>
      </c>
      <c r="AI17" s="591"/>
    </row>
    <row r="18" spans="1:35" x14ac:dyDescent="0.3">
      <c r="A18" s="247" t="s">
        <v>215</v>
      </c>
      <c r="B18" s="262">
        <f xml:space="preserve">
B19-B16-B17</f>
        <v>1138163</v>
      </c>
      <c r="C18" s="263">
        <f t="shared" ref="C18" si="0" xml:space="preserve">
C19-C16-C17</f>
        <v>0</v>
      </c>
      <c r="D18" s="264">
        <f t="shared" ref="D18:AH18" si="1" xml:space="preserve">
D19-D16-D17</f>
        <v>243141</v>
      </c>
      <c r="E18" s="264">
        <f t="shared" si="1"/>
        <v>0</v>
      </c>
      <c r="F18" s="264">
        <f t="shared" si="1"/>
        <v>440775</v>
      </c>
      <c r="G18" s="264">
        <f t="shared" si="1"/>
        <v>0</v>
      </c>
      <c r="H18" s="264">
        <f t="shared" si="1"/>
        <v>0</v>
      </c>
      <c r="I18" s="264">
        <f t="shared" si="1"/>
        <v>245269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43779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11808</v>
      </c>
      <c r="AA18" s="264">
        <f t="shared" si="1"/>
        <v>0</v>
      </c>
      <c r="AB18" s="264">
        <f t="shared" si="1"/>
        <v>0</v>
      </c>
      <c r="AC18" s="264">
        <f t="shared" si="1"/>
        <v>79618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49579</v>
      </c>
      <c r="AH18" s="580">
        <f t="shared" si="1"/>
        <v>24194</v>
      </c>
      <c r="AI18" s="591"/>
    </row>
    <row r="19" spans="1:35" ht="15" thickBot="1" x14ac:dyDescent="0.35">
      <c r="A19" s="248" t="s">
        <v>216</v>
      </c>
      <c r="B19" s="271">
        <f xml:space="preserve">
IF($A$4&lt;=12,SUMIFS('ON Data'!F:F,'ON Data'!$D:$D,$A$4,'ON Data'!$E:$E,9),SUMIFS('ON Data'!F:F,'ON Data'!$E:$E,9))</f>
        <v>1138163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243141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440775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245269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43779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11808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79618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49579</v>
      </c>
      <c r="AH19" s="583">
        <f xml:space="preserve">
IF($A$4&lt;=12,SUMIFS('ON Data'!AN:AN,'ON Data'!$D:$D,$A$4,'ON Data'!$E:$E,9),SUMIFS('ON Data'!AN:AN,'ON Data'!$E:$E,9))</f>
        <v>24194</v>
      </c>
      <c r="AI19" s="591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19931978</v>
      </c>
      <c r="C20" s="275">
        <f xml:space="preserve">
IF($A$4&lt;=12,SUMIFS('ON Data'!G:G,'ON Data'!$D:$D,$A$4,'ON Data'!$E:$E,6),SUMIFS('ON Data'!G:G,'ON Data'!$E:$E,6))</f>
        <v>8400</v>
      </c>
      <c r="D20" s="276">
        <f xml:space="preserve">
IF($A$4&lt;=12,SUMIFS('ON Data'!H:H,'ON Data'!$D:$D,$A$4,'ON Data'!$E:$E,6),SUMIFS('ON Data'!H:H,'ON Data'!$E:$E,6))</f>
        <v>3903065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6475116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5754904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1049482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12500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206877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1103115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1040709</v>
      </c>
      <c r="AH20" s="584">
        <f xml:space="preserve">
IF($A$4&lt;=12,SUMIFS('ON Data'!AN:AN,'ON Data'!$D:$D,$A$4,'ON Data'!$E:$E,6),SUMIFS('ON Data'!AN:AN,'ON Data'!$E:$E,6))</f>
        <v>377810</v>
      </c>
      <c r="AI20" s="591"/>
    </row>
    <row r="21" spans="1:35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Data'!AM:AM,'ON Data'!$D:$D,$A$4,'ON Data'!$E:$E,12),SUMIFS('ON Data'!AM:AM,'ON Data'!$E:$E,12))</f>
        <v>0</v>
      </c>
      <c r="AH21" s="580">
        <f xml:space="preserve">
IF($A$4&lt;=12,SUMIFS('ON Data'!AN:AN,'ON Data'!$D:$D,$A$4,'ON Data'!$E:$E,12),SUMIFS('ON Data'!AN:AN,'ON Data'!$E:$E,12))</f>
        <v>0</v>
      </c>
      <c r="AI21" s="591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H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320" t="str">
        <f t="shared" si="2"/>
        <v/>
      </c>
      <c r="AH22" s="585" t="str">
        <f t="shared" si="2"/>
        <v/>
      </c>
      <c r="AI22" s="591"/>
    </row>
    <row r="23" spans="1:35" ht="15" hidden="1" outlineLevel="1" thickBot="1" x14ac:dyDescent="0.35">
      <c r="A23" s="250" t="s">
        <v>68</v>
      </c>
      <c r="B23" s="265">
        <f xml:space="preserve">
IF(B21="","",B20-B21)</f>
        <v>19931978</v>
      </c>
      <c r="C23" s="266">
        <f t="shared" ref="C23:AH23" si="3" xml:space="preserve">
IF(C21="","",C20-C21)</f>
        <v>8400</v>
      </c>
      <c r="D23" s="267">
        <f t="shared" si="3"/>
        <v>3903065</v>
      </c>
      <c r="E23" s="267">
        <f t="shared" si="3"/>
        <v>0</v>
      </c>
      <c r="F23" s="267">
        <f t="shared" si="3"/>
        <v>6475116</v>
      </c>
      <c r="G23" s="267">
        <f t="shared" si="3"/>
        <v>0</v>
      </c>
      <c r="H23" s="267">
        <f t="shared" si="3"/>
        <v>0</v>
      </c>
      <c r="I23" s="267">
        <f t="shared" si="3"/>
        <v>5754904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1049482</v>
      </c>
      <c r="V23" s="267">
        <f t="shared" si="3"/>
        <v>0</v>
      </c>
      <c r="W23" s="267">
        <f t="shared" si="3"/>
        <v>0</v>
      </c>
      <c r="X23" s="267">
        <f t="shared" si="3"/>
        <v>12500</v>
      </c>
      <c r="Y23" s="267">
        <f t="shared" si="3"/>
        <v>0</v>
      </c>
      <c r="Z23" s="267">
        <f t="shared" si="3"/>
        <v>206877</v>
      </c>
      <c r="AA23" s="267">
        <f t="shared" si="3"/>
        <v>0</v>
      </c>
      <c r="AB23" s="267">
        <f t="shared" si="3"/>
        <v>0</v>
      </c>
      <c r="AC23" s="267">
        <f t="shared" si="3"/>
        <v>1103115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267">
        <f t="shared" si="3"/>
        <v>1040709</v>
      </c>
      <c r="AH23" s="581">
        <f t="shared" si="3"/>
        <v>377810</v>
      </c>
      <c r="AI23" s="591"/>
    </row>
    <row r="24" spans="1:35" x14ac:dyDescent="0.3">
      <c r="A24" s="244" t="s">
        <v>217</v>
      </c>
      <c r="B24" s="291" t="s">
        <v>3</v>
      </c>
      <c r="C24" s="592" t="s">
        <v>228</v>
      </c>
      <c r="D24" s="565"/>
      <c r="E24" s="566"/>
      <c r="F24" s="566" t="s">
        <v>229</v>
      </c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 t="s">
        <v>230</v>
      </c>
      <c r="AH24" s="586"/>
      <c r="AI24" s="591"/>
    </row>
    <row r="25" spans="1:35" x14ac:dyDescent="0.3">
      <c r="A25" s="245" t="s">
        <v>73</v>
      </c>
      <c r="B25" s="262">
        <f xml:space="preserve">
SUM(C25:AH25)</f>
        <v>34204.1</v>
      </c>
      <c r="C25" s="593">
        <f xml:space="preserve">
IF($A$4&lt;=12,SUMIFS('ON Data'!H:H,'ON Data'!$D:$D,$A$4,'ON Data'!$E:$E,10),SUMIFS('ON Data'!H:H,'ON Data'!$E:$E,10))</f>
        <v>300</v>
      </c>
      <c r="D25" s="567"/>
      <c r="E25" s="568"/>
      <c r="F25" s="568">
        <f xml:space="preserve">
IF($A$4&lt;=12,SUMIFS('ON Data'!K:K,'ON Data'!$D:$D,$A$4,'ON Data'!$E:$E,10),SUMIFS('ON Data'!K:K,'ON Data'!$E:$E,10))</f>
        <v>33904.1</v>
      </c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>
        <f xml:space="preserve">
IF($A$4&lt;=12,SUMIFS('ON Data'!AM:AM,'ON Data'!$D:$D,$A$4,'ON Data'!$E:$E,10),SUMIFS('ON Data'!AM:AM,'ON Data'!$E:$E,10))</f>
        <v>0</v>
      </c>
      <c r="AH25" s="587"/>
      <c r="AI25" s="591"/>
    </row>
    <row r="26" spans="1:35" x14ac:dyDescent="0.3">
      <c r="A26" s="251" t="s">
        <v>227</v>
      </c>
      <c r="B26" s="271">
        <f xml:space="preserve">
SUM(C26:AH26)</f>
        <v>58450</v>
      </c>
      <c r="C26" s="593">
        <f xml:space="preserve">
IF($A$4&lt;=12,SUMIFS('ON Data'!H:H,'ON Data'!$D:$D,$A$4,'ON Data'!$E:$E,11),SUMIFS('ON Data'!H:H,'ON Data'!$E:$E,11))</f>
        <v>20950</v>
      </c>
      <c r="D26" s="567"/>
      <c r="E26" s="568"/>
      <c r="F26" s="569">
        <f xml:space="preserve">
IF($A$4&lt;=12,SUMIFS('ON Data'!K:K,'ON Data'!$D:$D,$A$4,'ON Data'!$E:$E,11),SUMIFS('ON Data'!K:K,'ON Data'!$E:$E,11))</f>
        <v>37500</v>
      </c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69"/>
      <c r="AD26" s="569"/>
      <c r="AE26" s="569"/>
      <c r="AF26" s="569"/>
      <c r="AG26" s="568">
        <f xml:space="preserve">
IF($A$4&lt;=12,SUMIFS('ON Data'!AM:AM,'ON Data'!$D:$D,$A$4,'ON Data'!$E:$E,11),SUMIFS('ON Data'!AM:AM,'ON Data'!$E:$E,11))</f>
        <v>0</v>
      </c>
      <c r="AH26" s="588"/>
      <c r="AI26" s="591"/>
    </row>
    <row r="27" spans="1:35" x14ac:dyDescent="0.3">
      <c r="A27" s="251" t="s">
        <v>75</v>
      </c>
      <c r="B27" s="292">
        <f xml:space="preserve">
IF(B26=0,0,B25/B26)</f>
        <v>0.5851856287425149</v>
      </c>
      <c r="C27" s="594">
        <f xml:space="preserve">
IF(C26=0,0,C25/C26)</f>
        <v>1.4319809069212411E-2</v>
      </c>
      <c r="D27" s="570"/>
      <c r="E27" s="571"/>
      <c r="F27" s="571">
        <f xml:space="preserve">
IF(F26=0,0,F25/F26)</f>
        <v>0.90410933333333332</v>
      </c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1"/>
      <c r="AG27" s="571">
        <f xml:space="preserve">
IF(AG26=0,0,AG25/AG26)</f>
        <v>0</v>
      </c>
      <c r="AH27" s="589"/>
      <c r="AI27" s="591"/>
    </row>
    <row r="28" spans="1:35" ht="15" thickBot="1" x14ac:dyDescent="0.35">
      <c r="A28" s="251" t="s">
        <v>226</v>
      </c>
      <c r="B28" s="271">
        <f xml:space="preserve">
SUM(C28:AH28)</f>
        <v>24245.9</v>
      </c>
      <c r="C28" s="595">
        <f xml:space="preserve">
C26-C25</f>
        <v>20650</v>
      </c>
      <c r="D28" s="572"/>
      <c r="E28" s="573"/>
      <c r="F28" s="573">
        <f xml:space="preserve">
F26-F25</f>
        <v>3595.9000000000015</v>
      </c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>
        <f xml:space="preserve">
AG26-AG25</f>
        <v>0</v>
      </c>
      <c r="AH28" s="590"/>
      <c r="AI28" s="591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231</v>
      </c>
    </row>
    <row r="34" spans="1:1" x14ac:dyDescent="0.3">
      <c r="A34" s="290" t="s">
        <v>232</v>
      </c>
    </row>
    <row r="35" spans="1:1" x14ac:dyDescent="0.3">
      <c r="A35" s="290" t="s">
        <v>233</v>
      </c>
    </row>
    <row r="36" spans="1:1" x14ac:dyDescent="0.3">
      <c r="A36" s="290" t="s">
        <v>234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80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1619</v>
      </c>
    </row>
    <row r="2" spans="1:40" x14ac:dyDescent="0.3">
      <c r="A2" s="235" t="s">
        <v>277</v>
      </c>
    </row>
    <row r="3" spans="1:40" x14ac:dyDescent="0.3">
      <c r="A3" s="231" t="s">
        <v>190</v>
      </c>
      <c r="B3" s="256">
        <v>2014</v>
      </c>
      <c r="D3" s="232">
        <f>MAX(D5:D1048576)</f>
        <v>10</v>
      </c>
      <c r="F3" s="232">
        <f>SUMIF($E5:$E1048576,"&lt;10",F5:F1048576)</f>
        <v>21182611.420000002</v>
      </c>
      <c r="G3" s="232">
        <f t="shared" ref="G3:AN3" si="0">SUMIF($E5:$E1048576,"&lt;10",G5:G1048576)</f>
        <v>8625</v>
      </c>
      <c r="H3" s="232">
        <f t="shared" si="0"/>
        <v>4156889.0700000003</v>
      </c>
      <c r="I3" s="232">
        <f t="shared" si="0"/>
        <v>0</v>
      </c>
      <c r="J3" s="232">
        <f t="shared" si="0"/>
        <v>0</v>
      </c>
      <c r="K3" s="232">
        <f t="shared" si="0"/>
        <v>6952529.4000000013</v>
      </c>
      <c r="L3" s="232">
        <f t="shared" si="0"/>
        <v>0</v>
      </c>
      <c r="M3" s="232">
        <f t="shared" si="0"/>
        <v>0</v>
      </c>
      <c r="N3" s="232">
        <f t="shared" si="0"/>
        <v>6034590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1099360.2000000002</v>
      </c>
      <c r="AA3" s="232">
        <f t="shared" si="0"/>
        <v>0</v>
      </c>
      <c r="AB3" s="232">
        <f t="shared" si="0"/>
        <v>0</v>
      </c>
      <c r="AC3" s="232">
        <f t="shared" si="0"/>
        <v>12685</v>
      </c>
      <c r="AD3" s="232">
        <f t="shared" si="0"/>
        <v>0</v>
      </c>
      <c r="AE3" s="232">
        <f t="shared" si="0"/>
        <v>220259</v>
      </c>
      <c r="AF3" s="232">
        <f t="shared" si="0"/>
        <v>0</v>
      </c>
      <c r="AG3" s="232">
        <f t="shared" si="0"/>
        <v>0</v>
      </c>
      <c r="AH3" s="232">
        <f t="shared" si="0"/>
        <v>1193300.75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1097723</v>
      </c>
      <c r="AN3" s="232">
        <f t="shared" si="0"/>
        <v>406650</v>
      </c>
    </row>
    <row r="4" spans="1:40" x14ac:dyDescent="0.3">
      <c r="A4" s="231" t="s">
        <v>191</v>
      </c>
      <c r="B4" s="256">
        <v>1</v>
      </c>
      <c r="C4" s="233" t="s">
        <v>5</v>
      </c>
      <c r="D4" s="234" t="s">
        <v>67</v>
      </c>
      <c r="E4" s="234" t="s">
        <v>185</v>
      </c>
      <c r="F4" s="234" t="s">
        <v>3</v>
      </c>
      <c r="G4" s="234" t="s">
        <v>186</v>
      </c>
      <c r="H4" s="234" t="s">
        <v>187</v>
      </c>
      <c r="I4" s="234" t="s">
        <v>188</v>
      </c>
      <c r="J4" s="234" t="s">
        <v>189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192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193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194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195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196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197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198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199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200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201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202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190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35</v>
      </c>
      <c r="D36" s="231">
        <v>5</v>
      </c>
      <c r="E36" s="231">
        <v>1</v>
      </c>
      <c r="F36" s="231">
        <v>71.75</v>
      </c>
      <c r="G36" s="231">
        <v>0</v>
      </c>
      <c r="H36" s="231">
        <v>6.7</v>
      </c>
      <c r="I36" s="231">
        <v>0</v>
      </c>
      <c r="J36" s="231">
        <v>0</v>
      </c>
      <c r="K36" s="231">
        <v>24.4</v>
      </c>
      <c r="L36" s="231">
        <v>0</v>
      </c>
      <c r="M36" s="231">
        <v>0</v>
      </c>
      <c r="N36" s="231">
        <v>21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3.9</v>
      </c>
      <c r="AA36" s="231">
        <v>0</v>
      </c>
      <c r="AB36" s="231">
        <v>0</v>
      </c>
      <c r="AC36" s="231">
        <v>0</v>
      </c>
      <c r="AD36" s="231">
        <v>0</v>
      </c>
      <c r="AE36" s="231">
        <v>1</v>
      </c>
      <c r="AF36" s="231">
        <v>0</v>
      </c>
      <c r="AG36" s="231">
        <v>0</v>
      </c>
      <c r="AH36" s="231">
        <v>6.75</v>
      </c>
      <c r="AI36" s="231">
        <v>0</v>
      </c>
      <c r="AJ36" s="231">
        <v>0</v>
      </c>
      <c r="AK36" s="231">
        <v>0</v>
      </c>
      <c r="AL36" s="231">
        <v>0</v>
      </c>
      <c r="AM36" s="231">
        <v>5</v>
      </c>
      <c r="AN36" s="231">
        <v>3</v>
      </c>
    </row>
    <row r="37" spans="3:40" x14ac:dyDescent="0.3">
      <c r="C37" s="231">
        <v>35</v>
      </c>
      <c r="D37" s="231">
        <v>5</v>
      </c>
      <c r="E37" s="231">
        <v>2</v>
      </c>
      <c r="F37" s="231">
        <v>10949.2</v>
      </c>
      <c r="G37" s="231">
        <v>0</v>
      </c>
      <c r="H37" s="231">
        <v>1128.8</v>
      </c>
      <c r="I37" s="231">
        <v>0</v>
      </c>
      <c r="J37" s="231">
        <v>0</v>
      </c>
      <c r="K37" s="231">
        <v>3680.8</v>
      </c>
      <c r="L37" s="231">
        <v>0</v>
      </c>
      <c r="M37" s="231">
        <v>0</v>
      </c>
      <c r="N37" s="231">
        <v>3048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645.6</v>
      </c>
      <c r="AA37" s="231">
        <v>0</v>
      </c>
      <c r="AB37" s="231">
        <v>0</v>
      </c>
      <c r="AC37" s="231">
        <v>0</v>
      </c>
      <c r="AD37" s="231">
        <v>0</v>
      </c>
      <c r="AE37" s="231">
        <v>152</v>
      </c>
      <c r="AF37" s="231">
        <v>0</v>
      </c>
      <c r="AG37" s="231">
        <v>0</v>
      </c>
      <c r="AH37" s="231">
        <v>1138</v>
      </c>
      <c r="AI37" s="231">
        <v>0</v>
      </c>
      <c r="AJ37" s="231">
        <v>0</v>
      </c>
      <c r="AK37" s="231">
        <v>0</v>
      </c>
      <c r="AL37" s="231">
        <v>0</v>
      </c>
      <c r="AM37" s="231">
        <v>668</v>
      </c>
      <c r="AN37" s="231">
        <v>488</v>
      </c>
    </row>
    <row r="38" spans="3:40" x14ac:dyDescent="0.3">
      <c r="C38" s="231">
        <v>35</v>
      </c>
      <c r="D38" s="231">
        <v>5</v>
      </c>
      <c r="E38" s="231">
        <v>4</v>
      </c>
      <c r="F38" s="231">
        <v>416</v>
      </c>
      <c r="G38" s="231">
        <v>0</v>
      </c>
      <c r="H38" s="231">
        <v>44</v>
      </c>
      <c r="I38" s="231">
        <v>0</v>
      </c>
      <c r="J38" s="231">
        <v>0</v>
      </c>
      <c r="K38" s="231">
        <v>37</v>
      </c>
      <c r="L38" s="231">
        <v>0</v>
      </c>
      <c r="M38" s="231">
        <v>0</v>
      </c>
      <c r="N38" s="231">
        <v>335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35</v>
      </c>
      <c r="D39" s="231">
        <v>5</v>
      </c>
      <c r="E39" s="231">
        <v>5</v>
      </c>
      <c r="F39" s="231">
        <v>42.5</v>
      </c>
      <c r="G39" s="231">
        <v>42.5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35</v>
      </c>
      <c r="D40" s="231">
        <v>5</v>
      </c>
      <c r="E40" s="231">
        <v>6</v>
      </c>
      <c r="F40" s="231">
        <v>1892056</v>
      </c>
      <c r="G40" s="231">
        <v>2400</v>
      </c>
      <c r="H40" s="231">
        <v>369437</v>
      </c>
      <c r="I40" s="231">
        <v>0</v>
      </c>
      <c r="J40" s="231">
        <v>0</v>
      </c>
      <c r="K40" s="231">
        <v>602577</v>
      </c>
      <c r="L40" s="231">
        <v>0</v>
      </c>
      <c r="M40" s="231">
        <v>0</v>
      </c>
      <c r="N40" s="231">
        <v>559192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100321</v>
      </c>
      <c r="AA40" s="231">
        <v>0</v>
      </c>
      <c r="AB40" s="231">
        <v>0</v>
      </c>
      <c r="AC40" s="231">
        <v>0</v>
      </c>
      <c r="AD40" s="231">
        <v>0</v>
      </c>
      <c r="AE40" s="231">
        <v>19778</v>
      </c>
      <c r="AF40" s="231">
        <v>0</v>
      </c>
      <c r="AG40" s="231">
        <v>0</v>
      </c>
      <c r="AH40" s="231">
        <v>105269</v>
      </c>
      <c r="AI40" s="231">
        <v>0</v>
      </c>
      <c r="AJ40" s="231">
        <v>0</v>
      </c>
      <c r="AK40" s="231">
        <v>0</v>
      </c>
      <c r="AL40" s="231">
        <v>0</v>
      </c>
      <c r="AM40" s="231">
        <v>97682</v>
      </c>
      <c r="AN40" s="231">
        <v>35400</v>
      </c>
    </row>
    <row r="41" spans="3:40" x14ac:dyDescent="0.3">
      <c r="C41" s="231">
        <v>35</v>
      </c>
      <c r="D41" s="231">
        <v>5</v>
      </c>
      <c r="E41" s="231">
        <v>9</v>
      </c>
      <c r="F41" s="231">
        <v>24840</v>
      </c>
      <c r="G41" s="231">
        <v>0</v>
      </c>
      <c r="H41" s="231">
        <v>0</v>
      </c>
      <c r="I41" s="231">
        <v>0</v>
      </c>
      <c r="J41" s="231">
        <v>0</v>
      </c>
      <c r="K41" s="231">
        <v>4800</v>
      </c>
      <c r="L41" s="231">
        <v>0</v>
      </c>
      <c r="M41" s="231">
        <v>0</v>
      </c>
      <c r="N41" s="231">
        <v>10480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2800</v>
      </c>
      <c r="AI41" s="231">
        <v>0</v>
      </c>
      <c r="AJ41" s="231">
        <v>0</v>
      </c>
      <c r="AK41" s="231">
        <v>0</v>
      </c>
      <c r="AL41" s="231">
        <v>0</v>
      </c>
      <c r="AM41" s="231">
        <v>6760</v>
      </c>
      <c r="AN41" s="231">
        <v>0</v>
      </c>
    </row>
    <row r="42" spans="3:40" x14ac:dyDescent="0.3">
      <c r="C42" s="231">
        <v>35</v>
      </c>
      <c r="D42" s="231">
        <v>5</v>
      </c>
      <c r="E42" s="231">
        <v>10</v>
      </c>
      <c r="F42" s="231">
        <v>3400</v>
      </c>
      <c r="G42" s="231">
        <v>0</v>
      </c>
      <c r="H42" s="231">
        <v>0</v>
      </c>
      <c r="I42" s="231">
        <v>0</v>
      </c>
      <c r="J42" s="231">
        <v>0</v>
      </c>
      <c r="K42" s="231">
        <v>3400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5</v>
      </c>
      <c r="E43" s="231">
        <v>11</v>
      </c>
      <c r="F43" s="231">
        <v>5845</v>
      </c>
      <c r="G43" s="231">
        <v>0</v>
      </c>
      <c r="H43" s="231">
        <v>2095</v>
      </c>
      <c r="I43" s="231">
        <v>0</v>
      </c>
      <c r="J43" s="231">
        <v>0</v>
      </c>
      <c r="K43" s="231">
        <v>3750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35</v>
      </c>
      <c r="D44" s="231">
        <v>6</v>
      </c>
      <c r="E44" s="231">
        <v>1</v>
      </c>
      <c r="F44" s="231">
        <v>71.75</v>
      </c>
      <c r="G44" s="231">
        <v>0</v>
      </c>
      <c r="H44" s="231">
        <v>6.7</v>
      </c>
      <c r="I44" s="231">
        <v>0</v>
      </c>
      <c r="J44" s="231">
        <v>0</v>
      </c>
      <c r="K44" s="231">
        <v>24.4</v>
      </c>
      <c r="L44" s="231">
        <v>0</v>
      </c>
      <c r="M44" s="231">
        <v>0</v>
      </c>
      <c r="N44" s="231">
        <v>21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3.9</v>
      </c>
      <c r="AA44" s="231">
        <v>0</v>
      </c>
      <c r="AB44" s="231">
        <v>0</v>
      </c>
      <c r="AC44" s="231">
        <v>0</v>
      </c>
      <c r="AD44" s="231">
        <v>0</v>
      </c>
      <c r="AE44" s="231">
        <v>1</v>
      </c>
      <c r="AF44" s="231">
        <v>0</v>
      </c>
      <c r="AG44" s="231">
        <v>0</v>
      </c>
      <c r="AH44" s="231">
        <v>6.75</v>
      </c>
      <c r="AI44" s="231">
        <v>0</v>
      </c>
      <c r="AJ44" s="231">
        <v>0</v>
      </c>
      <c r="AK44" s="231">
        <v>0</v>
      </c>
      <c r="AL44" s="231">
        <v>0</v>
      </c>
      <c r="AM44" s="231">
        <v>5</v>
      </c>
      <c r="AN44" s="231">
        <v>3</v>
      </c>
    </row>
    <row r="45" spans="3:40" x14ac:dyDescent="0.3">
      <c r="C45" s="231">
        <v>35</v>
      </c>
      <c r="D45" s="231">
        <v>6</v>
      </c>
      <c r="E45" s="231">
        <v>2</v>
      </c>
      <c r="F45" s="231">
        <v>10029.6</v>
      </c>
      <c r="G45" s="231">
        <v>0</v>
      </c>
      <c r="H45" s="231">
        <v>1002.4</v>
      </c>
      <c r="I45" s="231">
        <v>0</v>
      </c>
      <c r="J45" s="231">
        <v>0</v>
      </c>
      <c r="K45" s="231">
        <v>3407.6</v>
      </c>
      <c r="L45" s="231">
        <v>0</v>
      </c>
      <c r="M45" s="231">
        <v>0</v>
      </c>
      <c r="N45" s="231">
        <v>2644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577.6</v>
      </c>
      <c r="AA45" s="231">
        <v>0</v>
      </c>
      <c r="AB45" s="231">
        <v>0</v>
      </c>
      <c r="AC45" s="231">
        <v>0</v>
      </c>
      <c r="AD45" s="231">
        <v>0</v>
      </c>
      <c r="AE45" s="231">
        <v>160</v>
      </c>
      <c r="AF45" s="231">
        <v>0</v>
      </c>
      <c r="AG45" s="231">
        <v>0</v>
      </c>
      <c r="AH45" s="231">
        <v>998</v>
      </c>
      <c r="AI45" s="231">
        <v>0</v>
      </c>
      <c r="AJ45" s="231">
        <v>0</v>
      </c>
      <c r="AK45" s="231">
        <v>0</v>
      </c>
      <c r="AL45" s="231">
        <v>0</v>
      </c>
      <c r="AM45" s="231">
        <v>776</v>
      </c>
      <c r="AN45" s="231">
        <v>464</v>
      </c>
    </row>
    <row r="46" spans="3:40" x14ac:dyDescent="0.3">
      <c r="C46" s="231">
        <v>35</v>
      </c>
      <c r="D46" s="231">
        <v>6</v>
      </c>
      <c r="E46" s="231">
        <v>4</v>
      </c>
      <c r="F46" s="231">
        <v>399</v>
      </c>
      <c r="G46" s="231">
        <v>0</v>
      </c>
      <c r="H46" s="231">
        <v>46</v>
      </c>
      <c r="I46" s="231">
        <v>0</v>
      </c>
      <c r="J46" s="231">
        <v>0</v>
      </c>
      <c r="K46" s="231">
        <v>35</v>
      </c>
      <c r="L46" s="231">
        <v>0</v>
      </c>
      <c r="M46" s="231">
        <v>0</v>
      </c>
      <c r="N46" s="231">
        <v>318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35</v>
      </c>
      <c r="D47" s="231">
        <v>6</v>
      </c>
      <c r="E47" s="231">
        <v>5</v>
      </c>
      <c r="F47" s="231">
        <v>17</v>
      </c>
      <c r="G47" s="231">
        <v>17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35</v>
      </c>
      <c r="D48" s="231">
        <v>6</v>
      </c>
      <c r="E48" s="231">
        <v>6</v>
      </c>
      <c r="F48" s="231">
        <v>1867356</v>
      </c>
      <c r="G48" s="231">
        <v>900</v>
      </c>
      <c r="H48" s="231">
        <v>370035</v>
      </c>
      <c r="I48" s="231">
        <v>0</v>
      </c>
      <c r="J48" s="231">
        <v>0</v>
      </c>
      <c r="K48" s="231">
        <v>600469</v>
      </c>
      <c r="L48" s="231">
        <v>0</v>
      </c>
      <c r="M48" s="231">
        <v>0</v>
      </c>
      <c r="N48" s="231">
        <v>533199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100489</v>
      </c>
      <c r="AA48" s="231">
        <v>0</v>
      </c>
      <c r="AB48" s="231">
        <v>0</v>
      </c>
      <c r="AC48" s="231">
        <v>0</v>
      </c>
      <c r="AD48" s="231">
        <v>0</v>
      </c>
      <c r="AE48" s="231">
        <v>20485</v>
      </c>
      <c r="AF48" s="231">
        <v>0</v>
      </c>
      <c r="AG48" s="231">
        <v>0</v>
      </c>
      <c r="AH48" s="231">
        <v>104326</v>
      </c>
      <c r="AI48" s="231">
        <v>0</v>
      </c>
      <c r="AJ48" s="231">
        <v>0</v>
      </c>
      <c r="AK48" s="231">
        <v>0</v>
      </c>
      <c r="AL48" s="231">
        <v>0</v>
      </c>
      <c r="AM48" s="231">
        <v>100897</v>
      </c>
      <c r="AN48" s="231">
        <v>36556</v>
      </c>
    </row>
    <row r="49" spans="3:40" x14ac:dyDescent="0.3">
      <c r="C49" s="231">
        <v>35</v>
      </c>
      <c r="D49" s="231">
        <v>6</v>
      </c>
      <c r="E49" s="231">
        <v>9</v>
      </c>
      <c r="F49" s="231">
        <v>26922</v>
      </c>
      <c r="G49" s="231">
        <v>0</v>
      </c>
      <c r="H49" s="231">
        <v>0</v>
      </c>
      <c r="I49" s="231">
        <v>0</v>
      </c>
      <c r="J49" s="231">
        <v>0</v>
      </c>
      <c r="K49" s="231">
        <v>5978</v>
      </c>
      <c r="L49" s="231">
        <v>0</v>
      </c>
      <c r="M49" s="231">
        <v>0</v>
      </c>
      <c r="N49" s="231">
        <v>13480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1000</v>
      </c>
      <c r="AF49" s="231">
        <v>0</v>
      </c>
      <c r="AG49" s="231">
        <v>0</v>
      </c>
      <c r="AH49" s="231">
        <v>4864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1600</v>
      </c>
    </row>
    <row r="50" spans="3:40" x14ac:dyDescent="0.3">
      <c r="C50" s="231">
        <v>35</v>
      </c>
      <c r="D50" s="231">
        <v>6</v>
      </c>
      <c r="E50" s="231">
        <v>10</v>
      </c>
      <c r="F50" s="231">
        <v>400</v>
      </c>
      <c r="G50" s="231">
        <v>0</v>
      </c>
      <c r="H50" s="231">
        <v>0</v>
      </c>
      <c r="I50" s="231">
        <v>0</v>
      </c>
      <c r="J50" s="231">
        <v>0</v>
      </c>
      <c r="K50" s="231">
        <v>400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</row>
    <row r="51" spans="3:40" x14ac:dyDescent="0.3">
      <c r="C51" s="231">
        <v>35</v>
      </c>
      <c r="D51" s="231">
        <v>6</v>
      </c>
      <c r="E51" s="231">
        <v>11</v>
      </c>
      <c r="F51" s="231">
        <v>5845</v>
      </c>
      <c r="G51" s="231">
        <v>0</v>
      </c>
      <c r="H51" s="231">
        <v>2095</v>
      </c>
      <c r="I51" s="231">
        <v>0</v>
      </c>
      <c r="J51" s="231">
        <v>0</v>
      </c>
      <c r="K51" s="231">
        <v>3750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35</v>
      </c>
      <c r="D52" s="231">
        <v>7</v>
      </c>
      <c r="E52" s="231">
        <v>1</v>
      </c>
      <c r="F52" s="231">
        <v>72.75</v>
      </c>
      <c r="G52" s="231">
        <v>0</v>
      </c>
      <c r="H52" s="231">
        <v>6.7</v>
      </c>
      <c r="I52" s="231">
        <v>0</v>
      </c>
      <c r="J52" s="231">
        <v>0</v>
      </c>
      <c r="K52" s="231">
        <v>24.4</v>
      </c>
      <c r="L52" s="231">
        <v>0</v>
      </c>
      <c r="M52" s="231">
        <v>0</v>
      </c>
      <c r="N52" s="231">
        <v>22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3.9</v>
      </c>
      <c r="AA52" s="231">
        <v>0</v>
      </c>
      <c r="AB52" s="231">
        <v>0</v>
      </c>
      <c r="AC52" s="231">
        <v>0</v>
      </c>
      <c r="AD52" s="231">
        <v>0</v>
      </c>
      <c r="AE52" s="231">
        <v>1</v>
      </c>
      <c r="AF52" s="231">
        <v>0</v>
      </c>
      <c r="AG52" s="231">
        <v>0</v>
      </c>
      <c r="AH52" s="231">
        <v>6.75</v>
      </c>
      <c r="AI52" s="231">
        <v>0</v>
      </c>
      <c r="AJ52" s="231">
        <v>0</v>
      </c>
      <c r="AK52" s="231">
        <v>0</v>
      </c>
      <c r="AL52" s="231">
        <v>0</v>
      </c>
      <c r="AM52" s="231">
        <v>5</v>
      </c>
      <c r="AN52" s="231">
        <v>3</v>
      </c>
    </row>
    <row r="53" spans="3:40" x14ac:dyDescent="0.3">
      <c r="C53" s="231">
        <v>35</v>
      </c>
      <c r="D53" s="231">
        <v>7</v>
      </c>
      <c r="E53" s="231">
        <v>2</v>
      </c>
      <c r="F53" s="231">
        <v>9788.7999999999993</v>
      </c>
      <c r="G53" s="231">
        <v>0</v>
      </c>
      <c r="H53" s="231">
        <v>924.4</v>
      </c>
      <c r="I53" s="231">
        <v>0</v>
      </c>
      <c r="J53" s="231">
        <v>0</v>
      </c>
      <c r="K53" s="231">
        <v>3188</v>
      </c>
      <c r="L53" s="231">
        <v>0</v>
      </c>
      <c r="M53" s="231">
        <v>0</v>
      </c>
      <c r="N53" s="231">
        <v>3048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494.4</v>
      </c>
      <c r="AA53" s="231">
        <v>0</v>
      </c>
      <c r="AB53" s="231">
        <v>0</v>
      </c>
      <c r="AC53" s="231">
        <v>0</v>
      </c>
      <c r="AD53" s="231">
        <v>0</v>
      </c>
      <c r="AE53" s="231">
        <v>144</v>
      </c>
      <c r="AF53" s="231">
        <v>0</v>
      </c>
      <c r="AG53" s="231">
        <v>0</v>
      </c>
      <c r="AH53" s="231">
        <v>918</v>
      </c>
      <c r="AI53" s="231">
        <v>0</v>
      </c>
      <c r="AJ53" s="231">
        <v>0</v>
      </c>
      <c r="AK53" s="231">
        <v>0</v>
      </c>
      <c r="AL53" s="231">
        <v>0</v>
      </c>
      <c r="AM53" s="231">
        <v>640</v>
      </c>
      <c r="AN53" s="231">
        <v>432</v>
      </c>
    </row>
    <row r="54" spans="3:40" x14ac:dyDescent="0.3">
      <c r="C54" s="231">
        <v>35</v>
      </c>
      <c r="D54" s="231">
        <v>7</v>
      </c>
      <c r="E54" s="231">
        <v>4</v>
      </c>
      <c r="F54" s="231">
        <v>366</v>
      </c>
      <c r="G54" s="231">
        <v>0</v>
      </c>
      <c r="H54" s="231">
        <v>48</v>
      </c>
      <c r="I54" s="231">
        <v>0</v>
      </c>
      <c r="J54" s="231">
        <v>0</v>
      </c>
      <c r="K54" s="231">
        <v>37</v>
      </c>
      <c r="L54" s="231">
        <v>0</v>
      </c>
      <c r="M54" s="231">
        <v>0</v>
      </c>
      <c r="N54" s="231">
        <v>281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35</v>
      </c>
      <c r="D55" s="231">
        <v>7</v>
      </c>
      <c r="E55" s="231">
        <v>5</v>
      </c>
      <c r="F55" s="231">
        <v>9</v>
      </c>
      <c r="G55" s="231">
        <v>9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35</v>
      </c>
      <c r="D56" s="231">
        <v>7</v>
      </c>
      <c r="E56" s="231">
        <v>6</v>
      </c>
      <c r="F56" s="231">
        <v>2771505</v>
      </c>
      <c r="G56" s="231">
        <v>500</v>
      </c>
      <c r="H56" s="231">
        <v>607342</v>
      </c>
      <c r="I56" s="231">
        <v>0</v>
      </c>
      <c r="J56" s="231">
        <v>0</v>
      </c>
      <c r="K56" s="231">
        <v>885246</v>
      </c>
      <c r="L56" s="231">
        <v>0</v>
      </c>
      <c r="M56" s="231">
        <v>0</v>
      </c>
      <c r="N56" s="231">
        <v>757724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145059</v>
      </c>
      <c r="AA56" s="231">
        <v>0</v>
      </c>
      <c r="AB56" s="231">
        <v>0</v>
      </c>
      <c r="AC56" s="231">
        <v>0</v>
      </c>
      <c r="AD56" s="231">
        <v>0</v>
      </c>
      <c r="AE56" s="231">
        <v>28071</v>
      </c>
      <c r="AF56" s="231">
        <v>0</v>
      </c>
      <c r="AG56" s="231">
        <v>0</v>
      </c>
      <c r="AH56" s="231">
        <v>155391</v>
      </c>
      <c r="AI56" s="231">
        <v>0</v>
      </c>
      <c r="AJ56" s="231">
        <v>0</v>
      </c>
      <c r="AK56" s="231">
        <v>0</v>
      </c>
      <c r="AL56" s="231">
        <v>0</v>
      </c>
      <c r="AM56" s="231">
        <v>140792</v>
      </c>
      <c r="AN56" s="231">
        <v>51380</v>
      </c>
    </row>
    <row r="57" spans="3:40" x14ac:dyDescent="0.3">
      <c r="C57" s="231">
        <v>35</v>
      </c>
      <c r="D57" s="231">
        <v>7</v>
      </c>
      <c r="E57" s="231">
        <v>9</v>
      </c>
      <c r="F57" s="231">
        <v>862317</v>
      </c>
      <c r="G57" s="231">
        <v>0</v>
      </c>
      <c r="H57" s="231">
        <v>233141</v>
      </c>
      <c r="I57" s="231">
        <v>0</v>
      </c>
      <c r="J57" s="231">
        <v>0</v>
      </c>
      <c r="K57" s="231">
        <v>288473</v>
      </c>
      <c r="L57" s="231">
        <v>0</v>
      </c>
      <c r="M57" s="231">
        <v>0</v>
      </c>
      <c r="N57" s="231">
        <v>185169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43779</v>
      </c>
      <c r="AA57" s="231">
        <v>0</v>
      </c>
      <c r="AB57" s="231">
        <v>0</v>
      </c>
      <c r="AC57" s="231">
        <v>0</v>
      </c>
      <c r="AD57" s="231">
        <v>0</v>
      </c>
      <c r="AE57" s="231">
        <v>8328</v>
      </c>
      <c r="AF57" s="231">
        <v>0</v>
      </c>
      <c r="AG57" s="231">
        <v>0</v>
      </c>
      <c r="AH57" s="231">
        <v>51374</v>
      </c>
      <c r="AI57" s="231">
        <v>0</v>
      </c>
      <c r="AJ57" s="231">
        <v>0</v>
      </c>
      <c r="AK57" s="231">
        <v>0</v>
      </c>
      <c r="AL57" s="231">
        <v>0</v>
      </c>
      <c r="AM57" s="231">
        <v>36059</v>
      </c>
      <c r="AN57" s="231">
        <v>15994</v>
      </c>
    </row>
    <row r="58" spans="3:40" x14ac:dyDescent="0.3">
      <c r="C58" s="231">
        <v>35</v>
      </c>
      <c r="D58" s="231">
        <v>7</v>
      </c>
      <c r="E58" s="231">
        <v>10</v>
      </c>
      <c r="F58" s="231">
        <v>10550</v>
      </c>
      <c r="G58" s="231">
        <v>0</v>
      </c>
      <c r="H58" s="231">
        <v>0</v>
      </c>
      <c r="I58" s="231">
        <v>0</v>
      </c>
      <c r="J58" s="231">
        <v>0</v>
      </c>
      <c r="K58" s="231">
        <v>10550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35</v>
      </c>
      <c r="D59" s="231">
        <v>7</v>
      </c>
      <c r="E59" s="231">
        <v>11</v>
      </c>
      <c r="F59" s="231">
        <v>5845</v>
      </c>
      <c r="G59" s="231">
        <v>0</v>
      </c>
      <c r="H59" s="231">
        <v>2095</v>
      </c>
      <c r="I59" s="231">
        <v>0</v>
      </c>
      <c r="J59" s="231">
        <v>0</v>
      </c>
      <c r="K59" s="231">
        <v>3750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35</v>
      </c>
      <c r="D60" s="231">
        <v>8</v>
      </c>
      <c r="E60" s="231">
        <v>1</v>
      </c>
      <c r="F60" s="231">
        <v>72.75</v>
      </c>
      <c r="G60" s="231">
        <v>0</v>
      </c>
      <c r="H60" s="231">
        <v>6.7</v>
      </c>
      <c r="I60" s="231">
        <v>0</v>
      </c>
      <c r="J60" s="231">
        <v>0</v>
      </c>
      <c r="K60" s="231">
        <v>24.4</v>
      </c>
      <c r="L60" s="231">
        <v>0</v>
      </c>
      <c r="M60" s="231">
        <v>0</v>
      </c>
      <c r="N60" s="231">
        <v>22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3.9</v>
      </c>
      <c r="AA60" s="231">
        <v>0</v>
      </c>
      <c r="AB60" s="231">
        <v>0</v>
      </c>
      <c r="AC60" s="231">
        <v>0</v>
      </c>
      <c r="AD60" s="231">
        <v>0</v>
      </c>
      <c r="AE60" s="231">
        <v>1</v>
      </c>
      <c r="AF60" s="231">
        <v>0</v>
      </c>
      <c r="AG60" s="231">
        <v>0</v>
      </c>
      <c r="AH60" s="231">
        <v>6.75</v>
      </c>
      <c r="AI60" s="231">
        <v>0</v>
      </c>
      <c r="AJ60" s="231">
        <v>0</v>
      </c>
      <c r="AK60" s="231">
        <v>0</v>
      </c>
      <c r="AL60" s="231">
        <v>0</v>
      </c>
      <c r="AM60" s="231">
        <v>5</v>
      </c>
      <c r="AN60" s="231">
        <v>3</v>
      </c>
    </row>
    <row r="61" spans="3:40" x14ac:dyDescent="0.3">
      <c r="C61" s="231">
        <v>35</v>
      </c>
      <c r="D61" s="231">
        <v>8</v>
      </c>
      <c r="E61" s="231">
        <v>2</v>
      </c>
      <c r="F61" s="231">
        <v>8924</v>
      </c>
      <c r="G61" s="231">
        <v>0</v>
      </c>
      <c r="H61" s="231">
        <v>765.6</v>
      </c>
      <c r="I61" s="231">
        <v>0</v>
      </c>
      <c r="J61" s="231">
        <v>0</v>
      </c>
      <c r="K61" s="231">
        <v>2955.2</v>
      </c>
      <c r="L61" s="231">
        <v>0</v>
      </c>
      <c r="M61" s="231">
        <v>0</v>
      </c>
      <c r="N61" s="231">
        <v>2736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511.2</v>
      </c>
      <c r="AA61" s="231">
        <v>0</v>
      </c>
      <c r="AB61" s="231">
        <v>0</v>
      </c>
      <c r="AC61" s="231">
        <v>0</v>
      </c>
      <c r="AD61" s="231">
        <v>0</v>
      </c>
      <c r="AE61" s="231">
        <v>88</v>
      </c>
      <c r="AF61" s="231">
        <v>0</v>
      </c>
      <c r="AG61" s="231">
        <v>0</v>
      </c>
      <c r="AH61" s="231">
        <v>876</v>
      </c>
      <c r="AI61" s="231">
        <v>0</v>
      </c>
      <c r="AJ61" s="231">
        <v>0</v>
      </c>
      <c r="AK61" s="231">
        <v>0</v>
      </c>
      <c r="AL61" s="231">
        <v>0</v>
      </c>
      <c r="AM61" s="231">
        <v>656</v>
      </c>
      <c r="AN61" s="231">
        <v>336</v>
      </c>
    </row>
    <row r="62" spans="3:40" x14ac:dyDescent="0.3">
      <c r="C62" s="231">
        <v>35</v>
      </c>
      <c r="D62" s="231">
        <v>8</v>
      </c>
      <c r="E62" s="231">
        <v>4</v>
      </c>
      <c r="F62" s="231">
        <v>454</v>
      </c>
      <c r="G62" s="231">
        <v>0</v>
      </c>
      <c r="H62" s="231">
        <v>51</v>
      </c>
      <c r="I62" s="231">
        <v>0</v>
      </c>
      <c r="J62" s="231">
        <v>0</v>
      </c>
      <c r="K62" s="231">
        <v>45</v>
      </c>
      <c r="L62" s="231">
        <v>0</v>
      </c>
      <c r="M62" s="231">
        <v>0</v>
      </c>
      <c r="N62" s="231">
        <v>358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35</v>
      </c>
      <c r="D63" s="231">
        <v>8</v>
      </c>
      <c r="E63" s="231">
        <v>5</v>
      </c>
      <c r="F63" s="231">
        <v>9</v>
      </c>
      <c r="G63" s="231">
        <v>9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35</v>
      </c>
      <c r="D64" s="231">
        <v>8</v>
      </c>
      <c r="E64" s="231">
        <v>6</v>
      </c>
      <c r="F64" s="231">
        <v>1911104</v>
      </c>
      <c r="G64" s="231">
        <v>900</v>
      </c>
      <c r="H64" s="231">
        <v>370832</v>
      </c>
      <c r="I64" s="231">
        <v>0</v>
      </c>
      <c r="J64" s="231">
        <v>0</v>
      </c>
      <c r="K64" s="231">
        <v>596409</v>
      </c>
      <c r="L64" s="231">
        <v>0</v>
      </c>
      <c r="M64" s="231">
        <v>0</v>
      </c>
      <c r="N64" s="231">
        <v>582105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98953</v>
      </c>
      <c r="AA64" s="231">
        <v>0</v>
      </c>
      <c r="AB64" s="231">
        <v>0</v>
      </c>
      <c r="AC64" s="231">
        <v>0</v>
      </c>
      <c r="AD64" s="231">
        <v>0</v>
      </c>
      <c r="AE64" s="231">
        <v>19282</v>
      </c>
      <c r="AF64" s="231">
        <v>0</v>
      </c>
      <c r="AG64" s="231">
        <v>0</v>
      </c>
      <c r="AH64" s="231">
        <v>104269</v>
      </c>
      <c r="AI64" s="231">
        <v>0</v>
      </c>
      <c r="AJ64" s="231">
        <v>0</v>
      </c>
      <c r="AK64" s="231">
        <v>0</v>
      </c>
      <c r="AL64" s="231">
        <v>0</v>
      </c>
      <c r="AM64" s="231">
        <v>101841</v>
      </c>
      <c r="AN64" s="231">
        <v>36513</v>
      </c>
    </row>
    <row r="65" spans="3:40" x14ac:dyDescent="0.3">
      <c r="C65" s="231">
        <v>35</v>
      </c>
      <c r="D65" s="231">
        <v>8</v>
      </c>
      <c r="E65" s="231">
        <v>9</v>
      </c>
      <c r="F65" s="231">
        <v>8210</v>
      </c>
      <c r="G65" s="231">
        <v>0</v>
      </c>
      <c r="H65" s="231">
        <v>0</v>
      </c>
      <c r="I65" s="231">
        <v>0</v>
      </c>
      <c r="J65" s="231">
        <v>0</v>
      </c>
      <c r="K65" s="231">
        <v>3500</v>
      </c>
      <c r="L65" s="231">
        <v>0</v>
      </c>
      <c r="M65" s="231">
        <v>0</v>
      </c>
      <c r="N65" s="231">
        <v>1500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1">
        <v>0</v>
      </c>
      <c r="Z65" s="231">
        <v>0</v>
      </c>
      <c r="AA65" s="231">
        <v>0</v>
      </c>
      <c r="AB65" s="231">
        <v>0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2210</v>
      </c>
      <c r="AI65" s="231">
        <v>0</v>
      </c>
      <c r="AJ65" s="231">
        <v>0</v>
      </c>
      <c r="AK65" s="231">
        <v>0</v>
      </c>
      <c r="AL65" s="231">
        <v>0</v>
      </c>
      <c r="AM65" s="231">
        <v>0</v>
      </c>
      <c r="AN65" s="231">
        <v>1000</v>
      </c>
    </row>
    <row r="66" spans="3:40" x14ac:dyDescent="0.3">
      <c r="C66" s="231">
        <v>35</v>
      </c>
      <c r="D66" s="231">
        <v>8</v>
      </c>
      <c r="E66" s="231">
        <v>11</v>
      </c>
      <c r="F66" s="231">
        <v>5845</v>
      </c>
      <c r="G66" s="231">
        <v>0</v>
      </c>
      <c r="H66" s="231">
        <v>2095</v>
      </c>
      <c r="I66" s="231">
        <v>0</v>
      </c>
      <c r="J66" s="231">
        <v>0</v>
      </c>
      <c r="K66" s="231">
        <v>3750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35</v>
      </c>
      <c r="D67" s="231">
        <v>9</v>
      </c>
      <c r="E67" s="231">
        <v>1</v>
      </c>
      <c r="F67" s="231">
        <v>73.75</v>
      </c>
      <c r="G67" s="231">
        <v>0</v>
      </c>
      <c r="H67" s="231">
        <v>6.7</v>
      </c>
      <c r="I67" s="231">
        <v>0</v>
      </c>
      <c r="J67" s="231">
        <v>0</v>
      </c>
      <c r="K67" s="231">
        <v>25.4</v>
      </c>
      <c r="L67" s="231">
        <v>0</v>
      </c>
      <c r="M67" s="231">
        <v>0</v>
      </c>
      <c r="N67" s="231">
        <v>22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3.9</v>
      </c>
      <c r="AA67" s="231">
        <v>0</v>
      </c>
      <c r="AB67" s="231">
        <v>0</v>
      </c>
      <c r="AC67" s="231">
        <v>0</v>
      </c>
      <c r="AD67" s="231">
        <v>0</v>
      </c>
      <c r="AE67" s="231">
        <v>1</v>
      </c>
      <c r="AF67" s="231">
        <v>0</v>
      </c>
      <c r="AG67" s="231">
        <v>0</v>
      </c>
      <c r="AH67" s="231">
        <v>6.75</v>
      </c>
      <c r="AI67" s="231">
        <v>0</v>
      </c>
      <c r="AJ67" s="231">
        <v>0</v>
      </c>
      <c r="AK67" s="231">
        <v>0</v>
      </c>
      <c r="AL67" s="231">
        <v>0</v>
      </c>
      <c r="AM67" s="231">
        <v>5</v>
      </c>
      <c r="AN67" s="231">
        <v>3</v>
      </c>
    </row>
    <row r="68" spans="3:40" x14ac:dyDescent="0.3">
      <c r="C68" s="231">
        <v>35</v>
      </c>
      <c r="D68" s="231">
        <v>9</v>
      </c>
      <c r="E68" s="231">
        <v>2</v>
      </c>
      <c r="F68" s="231">
        <v>11249.07</v>
      </c>
      <c r="G68" s="231">
        <v>0</v>
      </c>
      <c r="H68" s="231">
        <v>1079.8699999999999</v>
      </c>
      <c r="I68" s="231">
        <v>0</v>
      </c>
      <c r="J68" s="231">
        <v>0</v>
      </c>
      <c r="K68" s="231">
        <v>3747.2</v>
      </c>
      <c r="L68" s="231">
        <v>0</v>
      </c>
      <c r="M68" s="231">
        <v>0</v>
      </c>
      <c r="N68" s="231">
        <v>3268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620</v>
      </c>
      <c r="AA68" s="231">
        <v>0</v>
      </c>
      <c r="AB68" s="231">
        <v>0</v>
      </c>
      <c r="AC68" s="231">
        <v>0</v>
      </c>
      <c r="AD68" s="231">
        <v>0</v>
      </c>
      <c r="AE68" s="231">
        <v>176</v>
      </c>
      <c r="AF68" s="231">
        <v>0</v>
      </c>
      <c r="AG68" s="231">
        <v>0</v>
      </c>
      <c r="AH68" s="231">
        <v>1038</v>
      </c>
      <c r="AI68" s="231">
        <v>0</v>
      </c>
      <c r="AJ68" s="231">
        <v>0</v>
      </c>
      <c r="AK68" s="231">
        <v>0</v>
      </c>
      <c r="AL68" s="231">
        <v>0</v>
      </c>
      <c r="AM68" s="231">
        <v>832</v>
      </c>
      <c r="AN68" s="231">
        <v>488</v>
      </c>
    </row>
    <row r="69" spans="3:40" x14ac:dyDescent="0.3">
      <c r="C69" s="231">
        <v>35</v>
      </c>
      <c r="D69" s="231">
        <v>9</v>
      </c>
      <c r="E69" s="231">
        <v>4</v>
      </c>
      <c r="F69" s="231">
        <v>360</v>
      </c>
      <c r="G69" s="231">
        <v>0</v>
      </c>
      <c r="H69" s="231">
        <v>43</v>
      </c>
      <c r="I69" s="231">
        <v>0</v>
      </c>
      <c r="J69" s="231">
        <v>0</v>
      </c>
      <c r="K69" s="231">
        <v>34</v>
      </c>
      <c r="L69" s="231">
        <v>0</v>
      </c>
      <c r="M69" s="231">
        <v>0</v>
      </c>
      <c r="N69" s="231">
        <v>283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35</v>
      </c>
      <c r="D70" s="231">
        <v>9</v>
      </c>
      <c r="E70" s="231">
        <v>5</v>
      </c>
      <c r="F70" s="231">
        <v>13</v>
      </c>
      <c r="G70" s="231">
        <v>13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35</v>
      </c>
      <c r="D71" s="231">
        <v>9</v>
      </c>
      <c r="E71" s="231">
        <v>6</v>
      </c>
      <c r="F71" s="231">
        <v>1910775</v>
      </c>
      <c r="G71" s="231">
        <v>1000</v>
      </c>
      <c r="H71" s="231">
        <v>364136</v>
      </c>
      <c r="I71" s="231">
        <v>0</v>
      </c>
      <c r="J71" s="231">
        <v>0</v>
      </c>
      <c r="K71" s="231">
        <v>615306</v>
      </c>
      <c r="L71" s="231">
        <v>0</v>
      </c>
      <c r="M71" s="231">
        <v>0</v>
      </c>
      <c r="N71" s="231">
        <v>569658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0</v>
      </c>
      <c r="Y71" s="231">
        <v>0</v>
      </c>
      <c r="Z71" s="231">
        <v>99702</v>
      </c>
      <c r="AA71" s="231">
        <v>0</v>
      </c>
      <c r="AB71" s="231">
        <v>0</v>
      </c>
      <c r="AC71" s="231">
        <v>0</v>
      </c>
      <c r="AD71" s="231">
        <v>0</v>
      </c>
      <c r="AE71" s="231">
        <v>19400</v>
      </c>
      <c r="AF71" s="231">
        <v>0</v>
      </c>
      <c r="AG71" s="231">
        <v>0</v>
      </c>
      <c r="AH71" s="231">
        <v>104023</v>
      </c>
      <c r="AI71" s="231">
        <v>0</v>
      </c>
      <c r="AJ71" s="231">
        <v>0</v>
      </c>
      <c r="AK71" s="231">
        <v>0</v>
      </c>
      <c r="AL71" s="231">
        <v>0</v>
      </c>
      <c r="AM71" s="231">
        <v>101804</v>
      </c>
      <c r="AN71" s="231">
        <v>35746</v>
      </c>
    </row>
    <row r="72" spans="3:40" x14ac:dyDescent="0.3">
      <c r="C72" s="231">
        <v>35</v>
      </c>
      <c r="D72" s="231">
        <v>9</v>
      </c>
      <c r="E72" s="231">
        <v>9</v>
      </c>
      <c r="F72" s="231">
        <v>11500</v>
      </c>
      <c r="G72" s="231">
        <v>0</v>
      </c>
      <c r="H72" s="231">
        <v>0</v>
      </c>
      <c r="I72" s="231">
        <v>0</v>
      </c>
      <c r="J72" s="231">
        <v>0</v>
      </c>
      <c r="K72" s="231">
        <v>5500</v>
      </c>
      <c r="L72" s="231">
        <v>0</v>
      </c>
      <c r="M72" s="231">
        <v>0</v>
      </c>
      <c r="N72" s="231">
        <v>4500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0</v>
      </c>
      <c r="Y72" s="231">
        <v>0</v>
      </c>
      <c r="Z72" s="231">
        <v>0</v>
      </c>
      <c r="AA72" s="231">
        <v>0</v>
      </c>
      <c r="AB72" s="231">
        <v>0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1500</v>
      </c>
      <c r="AI72" s="231">
        <v>0</v>
      </c>
      <c r="AJ72" s="231">
        <v>0</v>
      </c>
      <c r="AK72" s="231">
        <v>0</v>
      </c>
      <c r="AL72" s="231">
        <v>0</v>
      </c>
      <c r="AM72" s="231">
        <v>0</v>
      </c>
      <c r="AN72" s="231">
        <v>0</v>
      </c>
    </row>
    <row r="73" spans="3:40" x14ac:dyDescent="0.3">
      <c r="C73" s="231">
        <v>35</v>
      </c>
      <c r="D73" s="231">
        <v>9</v>
      </c>
      <c r="E73" s="231">
        <v>11</v>
      </c>
      <c r="F73" s="231">
        <v>5845</v>
      </c>
      <c r="G73" s="231">
        <v>0</v>
      </c>
      <c r="H73" s="231">
        <v>2095</v>
      </c>
      <c r="I73" s="231">
        <v>0</v>
      </c>
      <c r="J73" s="231">
        <v>0</v>
      </c>
      <c r="K73" s="231">
        <v>3750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  <row r="74" spans="3:40" x14ac:dyDescent="0.3">
      <c r="C74" s="231">
        <v>35</v>
      </c>
      <c r="D74" s="231">
        <v>10</v>
      </c>
      <c r="E74" s="231">
        <v>1</v>
      </c>
      <c r="F74" s="231">
        <v>76</v>
      </c>
      <c r="G74" s="231">
        <v>0</v>
      </c>
      <c r="H74" s="231">
        <v>6.7</v>
      </c>
      <c r="I74" s="231">
        <v>0</v>
      </c>
      <c r="J74" s="231">
        <v>0</v>
      </c>
      <c r="K74" s="231">
        <v>26.4</v>
      </c>
      <c r="L74" s="231">
        <v>0</v>
      </c>
      <c r="M74" s="231">
        <v>0</v>
      </c>
      <c r="N74" s="231">
        <v>22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3.9</v>
      </c>
      <c r="AA74" s="231">
        <v>0</v>
      </c>
      <c r="AB74" s="231">
        <v>0</v>
      </c>
      <c r="AC74" s="231">
        <v>1</v>
      </c>
      <c r="AD74" s="231">
        <v>0</v>
      </c>
      <c r="AE74" s="231">
        <v>1</v>
      </c>
      <c r="AF74" s="231">
        <v>0</v>
      </c>
      <c r="AG74" s="231">
        <v>0</v>
      </c>
      <c r="AH74" s="231">
        <v>7</v>
      </c>
      <c r="AI74" s="231">
        <v>0</v>
      </c>
      <c r="AJ74" s="231">
        <v>0</v>
      </c>
      <c r="AK74" s="231">
        <v>0</v>
      </c>
      <c r="AL74" s="231">
        <v>0</v>
      </c>
      <c r="AM74" s="231">
        <v>5</v>
      </c>
      <c r="AN74" s="231">
        <v>3</v>
      </c>
    </row>
    <row r="75" spans="3:40" x14ac:dyDescent="0.3">
      <c r="C75" s="231">
        <v>35</v>
      </c>
      <c r="D75" s="231">
        <v>10</v>
      </c>
      <c r="E75" s="231">
        <v>2</v>
      </c>
      <c r="F75" s="231">
        <v>12069.6</v>
      </c>
      <c r="G75" s="231">
        <v>0</v>
      </c>
      <c r="H75" s="231">
        <v>1148.8</v>
      </c>
      <c r="I75" s="231">
        <v>0</v>
      </c>
      <c r="J75" s="231">
        <v>0</v>
      </c>
      <c r="K75" s="231">
        <v>4007.2</v>
      </c>
      <c r="L75" s="231">
        <v>0</v>
      </c>
      <c r="M75" s="231">
        <v>0</v>
      </c>
      <c r="N75" s="231">
        <v>3412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653.6</v>
      </c>
      <c r="AA75" s="231">
        <v>0</v>
      </c>
      <c r="AB75" s="231">
        <v>0</v>
      </c>
      <c r="AC75" s="231">
        <v>184</v>
      </c>
      <c r="AD75" s="231">
        <v>0</v>
      </c>
      <c r="AE75" s="231">
        <v>160</v>
      </c>
      <c r="AF75" s="231">
        <v>0</v>
      </c>
      <c r="AG75" s="231">
        <v>0</v>
      </c>
      <c r="AH75" s="231">
        <v>1192</v>
      </c>
      <c r="AI75" s="231">
        <v>0</v>
      </c>
      <c r="AJ75" s="231">
        <v>0</v>
      </c>
      <c r="AK75" s="231">
        <v>0</v>
      </c>
      <c r="AL75" s="231">
        <v>0</v>
      </c>
      <c r="AM75" s="231">
        <v>864</v>
      </c>
      <c r="AN75" s="231">
        <v>448</v>
      </c>
    </row>
    <row r="76" spans="3:40" x14ac:dyDescent="0.3">
      <c r="C76" s="231">
        <v>35</v>
      </c>
      <c r="D76" s="231">
        <v>10</v>
      </c>
      <c r="E76" s="231">
        <v>4</v>
      </c>
      <c r="F76" s="231">
        <v>381</v>
      </c>
      <c r="G76" s="231">
        <v>0</v>
      </c>
      <c r="H76" s="231">
        <v>44</v>
      </c>
      <c r="I76" s="231">
        <v>0</v>
      </c>
      <c r="J76" s="231">
        <v>0</v>
      </c>
      <c r="K76" s="231">
        <v>32</v>
      </c>
      <c r="L76" s="231">
        <v>0</v>
      </c>
      <c r="M76" s="231">
        <v>0</v>
      </c>
      <c r="N76" s="231">
        <v>305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v>0</v>
      </c>
      <c r="AF76" s="231">
        <v>0</v>
      </c>
      <c r="AG76" s="231">
        <v>0</v>
      </c>
      <c r="AH76" s="231">
        <v>0</v>
      </c>
      <c r="AI76" s="231">
        <v>0</v>
      </c>
      <c r="AJ76" s="231">
        <v>0</v>
      </c>
      <c r="AK76" s="231">
        <v>0</v>
      </c>
      <c r="AL76" s="231">
        <v>0</v>
      </c>
      <c r="AM76" s="231">
        <v>0</v>
      </c>
      <c r="AN76" s="231">
        <v>0</v>
      </c>
    </row>
    <row r="77" spans="3:40" x14ac:dyDescent="0.3">
      <c r="C77" s="231">
        <v>35</v>
      </c>
      <c r="D77" s="231">
        <v>10</v>
      </c>
      <c r="E77" s="231">
        <v>5</v>
      </c>
      <c r="F77" s="231">
        <v>13.5</v>
      </c>
      <c r="G77" s="231">
        <v>13.5</v>
      </c>
      <c r="H77" s="231">
        <v>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0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>
        <v>0</v>
      </c>
      <c r="U77" s="231">
        <v>0</v>
      </c>
      <c r="V77" s="231">
        <v>0</v>
      </c>
      <c r="W77" s="231">
        <v>0</v>
      </c>
      <c r="X77" s="231">
        <v>0</v>
      </c>
      <c r="Y77" s="231">
        <v>0</v>
      </c>
      <c r="Z77" s="231">
        <v>0</v>
      </c>
      <c r="AA77" s="231">
        <v>0</v>
      </c>
      <c r="AB77" s="231">
        <v>0</v>
      </c>
      <c r="AC77" s="231">
        <v>0</v>
      </c>
      <c r="AD77" s="231">
        <v>0</v>
      </c>
      <c r="AE77" s="231">
        <v>0</v>
      </c>
      <c r="AF77" s="231">
        <v>0</v>
      </c>
      <c r="AG77" s="231">
        <v>0</v>
      </c>
      <c r="AH77" s="231">
        <v>0</v>
      </c>
      <c r="AI77" s="231">
        <v>0</v>
      </c>
      <c r="AJ77" s="231">
        <v>0</v>
      </c>
      <c r="AK77" s="231">
        <v>0</v>
      </c>
      <c r="AL77" s="231">
        <v>0</v>
      </c>
      <c r="AM77" s="231">
        <v>0</v>
      </c>
      <c r="AN77" s="231">
        <v>0</v>
      </c>
    </row>
    <row r="78" spans="3:40" x14ac:dyDescent="0.3">
      <c r="C78" s="231">
        <v>35</v>
      </c>
      <c r="D78" s="231">
        <v>10</v>
      </c>
      <c r="E78" s="231">
        <v>6</v>
      </c>
      <c r="F78" s="231">
        <v>2110848</v>
      </c>
      <c r="G78" s="231">
        <v>400</v>
      </c>
      <c r="H78" s="231">
        <v>384833</v>
      </c>
      <c r="I78" s="231">
        <v>0</v>
      </c>
      <c r="J78" s="231">
        <v>0</v>
      </c>
      <c r="K78" s="231">
        <v>783488</v>
      </c>
      <c r="L78" s="231">
        <v>0</v>
      </c>
      <c r="M78" s="231">
        <v>0</v>
      </c>
      <c r="N78" s="231">
        <v>559430</v>
      </c>
      <c r="O78" s="231">
        <v>0</v>
      </c>
      <c r="P78" s="231">
        <v>0</v>
      </c>
      <c r="Q78" s="231">
        <v>0</v>
      </c>
      <c r="R78" s="231">
        <v>0</v>
      </c>
      <c r="S78" s="231">
        <v>0</v>
      </c>
      <c r="T78" s="231">
        <v>0</v>
      </c>
      <c r="U78" s="231">
        <v>0</v>
      </c>
      <c r="V78" s="231">
        <v>0</v>
      </c>
      <c r="W78" s="231">
        <v>0</v>
      </c>
      <c r="X78" s="231">
        <v>0</v>
      </c>
      <c r="Y78" s="231">
        <v>0</v>
      </c>
      <c r="Z78" s="231">
        <v>100771</v>
      </c>
      <c r="AA78" s="231">
        <v>0</v>
      </c>
      <c r="AB78" s="231">
        <v>0</v>
      </c>
      <c r="AC78" s="231">
        <v>12500</v>
      </c>
      <c r="AD78" s="231">
        <v>0</v>
      </c>
      <c r="AE78" s="231">
        <v>20691</v>
      </c>
      <c r="AF78" s="231">
        <v>0</v>
      </c>
      <c r="AG78" s="231">
        <v>0</v>
      </c>
      <c r="AH78" s="231">
        <v>109835</v>
      </c>
      <c r="AI78" s="231">
        <v>0</v>
      </c>
      <c r="AJ78" s="231">
        <v>0</v>
      </c>
      <c r="AK78" s="231">
        <v>0</v>
      </c>
      <c r="AL78" s="231">
        <v>0</v>
      </c>
      <c r="AM78" s="231">
        <v>102311</v>
      </c>
      <c r="AN78" s="231">
        <v>36589</v>
      </c>
    </row>
    <row r="79" spans="3:40" x14ac:dyDescent="0.3">
      <c r="C79" s="231">
        <v>35</v>
      </c>
      <c r="D79" s="231">
        <v>10</v>
      </c>
      <c r="E79" s="231">
        <v>9</v>
      </c>
      <c r="F79" s="231">
        <v>108430</v>
      </c>
      <c r="G79" s="231">
        <v>0</v>
      </c>
      <c r="H79" s="231">
        <v>10000</v>
      </c>
      <c r="I79" s="231">
        <v>0</v>
      </c>
      <c r="J79" s="231">
        <v>0</v>
      </c>
      <c r="K79" s="231">
        <v>90730</v>
      </c>
      <c r="L79" s="231">
        <v>0</v>
      </c>
      <c r="M79" s="231">
        <v>0</v>
      </c>
      <c r="N79" s="231">
        <v>3700</v>
      </c>
      <c r="O79" s="231">
        <v>0</v>
      </c>
      <c r="P79" s="231">
        <v>0</v>
      </c>
      <c r="Q79" s="231">
        <v>0</v>
      </c>
      <c r="R79" s="231">
        <v>0</v>
      </c>
      <c r="S79" s="231">
        <v>0</v>
      </c>
      <c r="T79" s="231">
        <v>0</v>
      </c>
      <c r="U79" s="231">
        <v>0</v>
      </c>
      <c r="V79" s="231">
        <v>0</v>
      </c>
      <c r="W79" s="231">
        <v>0</v>
      </c>
      <c r="X79" s="231">
        <v>0</v>
      </c>
      <c r="Y79" s="231">
        <v>0</v>
      </c>
      <c r="Z79" s="231">
        <v>0</v>
      </c>
      <c r="AA79" s="231">
        <v>0</v>
      </c>
      <c r="AB79" s="231">
        <v>0</v>
      </c>
      <c r="AC79" s="231">
        <v>0</v>
      </c>
      <c r="AD79" s="231">
        <v>0</v>
      </c>
      <c r="AE79" s="231">
        <v>1000</v>
      </c>
      <c r="AF79" s="231">
        <v>0</v>
      </c>
      <c r="AG79" s="231">
        <v>0</v>
      </c>
      <c r="AH79" s="231">
        <v>3000</v>
      </c>
      <c r="AI79" s="231">
        <v>0</v>
      </c>
      <c r="AJ79" s="231">
        <v>0</v>
      </c>
      <c r="AK79" s="231">
        <v>0</v>
      </c>
      <c r="AL79" s="231">
        <v>0</v>
      </c>
      <c r="AM79" s="231">
        <v>0</v>
      </c>
      <c r="AN79" s="231">
        <v>0</v>
      </c>
    </row>
    <row r="80" spans="3:40" x14ac:dyDescent="0.3">
      <c r="C80" s="231">
        <v>35</v>
      </c>
      <c r="D80" s="231">
        <v>10</v>
      </c>
      <c r="E80" s="231">
        <v>11</v>
      </c>
      <c r="F80" s="231">
        <v>5845</v>
      </c>
      <c r="G80" s="231">
        <v>0</v>
      </c>
      <c r="H80" s="231">
        <v>2095</v>
      </c>
      <c r="I80" s="231">
        <v>0</v>
      </c>
      <c r="J80" s="231">
        <v>0</v>
      </c>
      <c r="K80" s="231">
        <v>3750</v>
      </c>
      <c r="L80" s="231">
        <v>0</v>
      </c>
      <c r="M80" s="231">
        <v>0</v>
      </c>
      <c r="N80" s="231">
        <v>0</v>
      </c>
      <c r="O80" s="231">
        <v>0</v>
      </c>
      <c r="P80" s="231">
        <v>0</v>
      </c>
      <c r="Q80" s="231">
        <v>0</v>
      </c>
      <c r="R80" s="231">
        <v>0</v>
      </c>
      <c r="S80" s="231">
        <v>0</v>
      </c>
      <c r="T80" s="231">
        <v>0</v>
      </c>
      <c r="U80" s="231">
        <v>0</v>
      </c>
      <c r="V80" s="231">
        <v>0</v>
      </c>
      <c r="W80" s="231">
        <v>0</v>
      </c>
      <c r="X80" s="231">
        <v>0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v>0</v>
      </c>
      <c r="AF80" s="231">
        <v>0</v>
      </c>
      <c r="AG80" s="231">
        <v>0</v>
      </c>
      <c r="AH80" s="231">
        <v>0</v>
      </c>
      <c r="AI80" s="231">
        <v>0</v>
      </c>
      <c r="AJ80" s="231">
        <v>0</v>
      </c>
      <c r="AK80" s="231">
        <v>0</v>
      </c>
      <c r="AL80" s="231">
        <v>0</v>
      </c>
      <c r="AM80" s="231">
        <v>0</v>
      </c>
      <c r="AN80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1625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14174628</v>
      </c>
      <c r="C3" s="223">
        <f t="shared" ref="C3:R3" si="0">SUBTOTAL(9,C6:C1048576)</f>
        <v>2</v>
      </c>
      <c r="D3" s="223">
        <f t="shared" si="0"/>
        <v>12821561</v>
      </c>
      <c r="E3" s="223">
        <f t="shared" si="0"/>
        <v>2.0566234470706988</v>
      </c>
      <c r="F3" s="223">
        <f t="shared" si="0"/>
        <v>12597158</v>
      </c>
      <c r="G3" s="224">
        <f>IF(B3&lt;&gt;0,F3/B3,"")</f>
        <v>0.88871171786659942</v>
      </c>
      <c r="H3" s="225">
        <f t="shared" si="0"/>
        <v>543914.30000000016</v>
      </c>
      <c r="I3" s="223">
        <f t="shared" si="0"/>
        <v>1</v>
      </c>
      <c r="J3" s="223">
        <f t="shared" si="0"/>
        <v>424808.78999999992</v>
      </c>
      <c r="K3" s="223">
        <f t="shared" si="0"/>
        <v>0.78102155063766443</v>
      </c>
      <c r="L3" s="223">
        <f t="shared" si="0"/>
        <v>298584</v>
      </c>
      <c r="M3" s="226">
        <f>IF(H3&lt;&gt;0,L3/H3,"")</f>
        <v>0.54895412751604422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2012</v>
      </c>
      <c r="C5" s="598"/>
      <c r="D5" s="598">
        <v>2013</v>
      </c>
      <c r="E5" s="598"/>
      <c r="F5" s="598">
        <v>2014</v>
      </c>
      <c r="G5" s="599" t="s">
        <v>2</v>
      </c>
      <c r="H5" s="597">
        <v>2012</v>
      </c>
      <c r="I5" s="598"/>
      <c r="J5" s="598">
        <v>2013</v>
      </c>
      <c r="K5" s="598"/>
      <c r="L5" s="598">
        <v>2014</v>
      </c>
      <c r="M5" s="599" t="s">
        <v>2</v>
      </c>
      <c r="N5" s="597">
        <v>2012</v>
      </c>
      <c r="O5" s="598"/>
      <c r="P5" s="598">
        <v>2013</v>
      </c>
      <c r="Q5" s="598"/>
      <c r="R5" s="598">
        <v>2014</v>
      </c>
      <c r="S5" s="599" t="s">
        <v>2</v>
      </c>
    </row>
    <row r="6" spans="1:19" ht="14.4" customHeight="1" x14ac:dyDescent="0.3">
      <c r="A6" s="553" t="s">
        <v>1620</v>
      </c>
      <c r="B6" s="600">
        <v>841809</v>
      </c>
      <c r="C6" s="515">
        <v>1</v>
      </c>
      <c r="D6" s="600">
        <v>983875</v>
      </c>
      <c r="E6" s="515">
        <v>1.168762747844226</v>
      </c>
      <c r="F6" s="600">
        <v>841950</v>
      </c>
      <c r="G6" s="520">
        <v>1.0001674964273368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thickBot="1" x14ac:dyDescent="0.35">
      <c r="A7" s="602" t="s">
        <v>1621</v>
      </c>
      <c r="B7" s="601">
        <v>13332819</v>
      </c>
      <c r="C7" s="530">
        <v>1</v>
      </c>
      <c r="D7" s="601">
        <v>11837686</v>
      </c>
      <c r="E7" s="530">
        <v>0.8878606992264727</v>
      </c>
      <c r="F7" s="601">
        <v>11755208</v>
      </c>
      <c r="G7" s="535">
        <v>0.88167461059810381</v>
      </c>
      <c r="H7" s="601">
        <v>543914.30000000016</v>
      </c>
      <c r="I7" s="530">
        <v>1</v>
      </c>
      <c r="J7" s="601">
        <v>424808.78999999992</v>
      </c>
      <c r="K7" s="530">
        <v>0.78102155063766443</v>
      </c>
      <c r="L7" s="601">
        <v>298584</v>
      </c>
      <c r="M7" s="535">
        <v>0.54895412751604422</v>
      </c>
      <c r="N7" s="601"/>
      <c r="O7" s="530"/>
      <c r="P7" s="601"/>
      <c r="Q7" s="530"/>
      <c r="R7" s="601"/>
      <c r="S7" s="536"/>
    </row>
    <row r="8" spans="1:19" ht="14.4" customHeight="1" x14ac:dyDescent="0.3">
      <c r="A8" s="603" t="s">
        <v>1622</v>
      </c>
    </row>
    <row r="9" spans="1:19" ht="14.4" customHeight="1" x14ac:dyDescent="0.3">
      <c r="A9" s="604" t="s">
        <v>1623</v>
      </c>
    </row>
    <row r="10" spans="1:19" ht="14.4" customHeight="1" x14ac:dyDescent="0.3">
      <c r="A10" s="603" t="s">
        <v>1624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277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31286.435141113383</v>
      </c>
      <c r="D4" s="161">
        <f ca="1">IF(ISERROR(VLOOKUP("Náklady celkem",INDIRECT("HI!$A:$G"),5,0)),0,VLOOKUP("Náklady celkem",INDIRECT("HI!$A:$G"),5,0))</f>
        <v>23637.894000000008</v>
      </c>
      <c r="E4" s="162">
        <f ca="1">IF(C4=0,0,D4/C4)</f>
        <v>0.75553171505108752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165.55419416698416</v>
      </c>
      <c r="D7" s="169">
        <f>IF(ISERROR(HI!E5),"",HI!E5)</f>
        <v>113.74571999999999</v>
      </c>
      <c r="E7" s="166">
        <f t="shared" ref="E7:E14" si="0">IF(C7=0,0,D7/C7)</f>
        <v>0.68706033436562652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273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151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0.95248030337558443</v>
      </c>
      <c r="E10" s="166">
        <f t="shared" si="0"/>
        <v>1.5874671722926408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144</v>
      </c>
      <c r="C11" s="171">
        <v>0.8</v>
      </c>
      <c r="D11" s="171">
        <f>IF(ISERROR(VLOOKUP("Celkem",'LRp PL'!A:F,5,0)),0,VLOOKUP("Celkem",'LRp PL'!A:F,5,0))</f>
        <v>0.96285881929119499</v>
      </c>
      <c r="E11" s="166">
        <f t="shared" si="0"/>
        <v>1.2035735241139938</v>
      </c>
    </row>
    <row r="12" spans="1:5" ht="14.4" customHeight="1" x14ac:dyDescent="0.3">
      <c r="A12" s="172" t="s">
        <v>152</v>
      </c>
      <c r="B12" s="168"/>
      <c r="C12" s="169"/>
      <c r="D12" s="169"/>
      <c r="E12" s="166"/>
    </row>
    <row r="13" spans="1:5" ht="14.4" customHeight="1" x14ac:dyDescent="0.3">
      <c r="A13" s="173" t="s">
        <v>156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33940.849663775145</v>
      </c>
      <c r="D14" s="169">
        <f>IF(ISERROR(HI!E6),"",HI!E6)</f>
        <v>34006.200490000017</v>
      </c>
      <c r="E14" s="166">
        <f t="shared" si="0"/>
        <v>1.0019254328301221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26976.800049584228</v>
      </c>
      <c r="D15" s="165">
        <f ca="1">IF(ISERROR(VLOOKUP("Osobní náklady (Kč) *",INDIRECT("HI!$A:$G"),5,0)),0,VLOOKUP("Osobní náklady (Kč) *",INDIRECT("HI!$A:$G"),5,0))</f>
        <v>26859.176280000011</v>
      </c>
      <c r="E15" s="166">
        <f ca="1">IF(C15=0,0,D15/C15)</f>
        <v>0.99563981757035602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14174.628000000001</v>
      </c>
      <c r="D17" s="185">
        <f ca="1">IF(ISERROR(VLOOKUP("Výnosy celkem",INDIRECT("HI!$A:$G"),5,0)),0,VLOOKUP("Výnosy celkem",INDIRECT("HI!$A:$G"),5,0))</f>
        <v>12597.157999999999</v>
      </c>
      <c r="E17" s="186">
        <f t="shared" ref="E17:E20" ca="1" si="1">IF(C17=0,0,D17/C17)</f>
        <v>0.8887117178665993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14174.628000000001</v>
      </c>
      <c r="D18" s="165">
        <f ca="1">IF(ISERROR(VLOOKUP("Ambulance *",INDIRECT("HI!$A:$G"),5,0)),0,VLOOKUP("Ambulance *",INDIRECT("HI!$A:$G"),5,0))</f>
        <v>12597.157999999999</v>
      </c>
      <c r="E18" s="166">
        <f t="shared" ca="1" si="1"/>
        <v>0.8887117178665993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0.88871171786659942</v>
      </c>
      <c r="E19" s="166">
        <f t="shared" si="1"/>
        <v>0.88871171786659942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1.1047396199714965</v>
      </c>
      <c r="E20" s="166">
        <f t="shared" si="1"/>
        <v>1.2996936705547018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153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154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1628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62703</v>
      </c>
      <c r="C3" s="316">
        <f t="shared" si="0"/>
        <v>55205</v>
      </c>
      <c r="D3" s="316">
        <f t="shared" si="0"/>
        <v>54372</v>
      </c>
      <c r="E3" s="225">
        <f t="shared" si="0"/>
        <v>14174628</v>
      </c>
      <c r="F3" s="223">
        <f t="shared" si="0"/>
        <v>12821561</v>
      </c>
      <c r="G3" s="317">
        <f t="shared" si="0"/>
        <v>12597158</v>
      </c>
    </row>
    <row r="4" spans="1:7" ht="14.4" customHeight="1" x14ac:dyDescent="0.3">
      <c r="A4" s="398" t="s">
        <v>136</v>
      </c>
      <c r="B4" s="399" t="s">
        <v>275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596"/>
      <c r="B5" s="597">
        <v>2012</v>
      </c>
      <c r="C5" s="598">
        <v>2013</v>
      </c>
      <c r="D5" s="598">
        <v>2014</v>
      </c>
      <c r="E5" s="597">
        <v>2012</v>
      </c>
      <c r="F5" s="598">
        <v>2013</v>
      </c>
      <c r="G5" s="605">
        <v>2014</v>
      </c>
    </row>
    <row r="6" spans="1:7" ht="14.4" customHeight="1" x14ac:dyDescent="0.3">
      <c r="A6" s="553" t="s">
        <v>1626</v>
      </c>
      <c r="B6" s="116">
        <v>62377</v>
      </c>
      <c r="C6" s="116">
        <v>54904</v>
      </c>
      <c r="D6" s="116">
        <v>54068</v>
      </c>
      <c r="E6" s="600">
        <v>13346421</v>
      </c>
      <c r="F6" s="600">
        <v>11850136</v>
      </c>
      <c r="G6" s="606">
        <v>11768470</v>
      </c>
    </row>
    <row r="7" spans="1:7" ht="14.4" customHeight="1" x14ac:dyDescent="0.3">
      <c r="A7" s="554" t="s">
        <v>648</v>
      </c>
      <c r="B7" s="542"/>
      <c r="C7" s="542"/>
      <c r="D7" s="542">
        <v>4</v>
      </c>
      <c r="E7" s="607"/>
      <c r="F7" s="607"/>
      <c r="G7" s="608">
        <v>9103</v>
      </c>
    </row>
    <row r="8" spans="1:7" ht="14.4" customHeight="1" x14ac:dyDescent="0.3">
      <c r="A8" s="554" t="s">
        <v>644</v>
      </c>
      <c r="B8" s="542">
        <v>64</v>
      </c>
      <c r="C8" s="542">
        <v>48</v>
      </c>
      <c r="D8" s="542">
        <v>46</v>
      </c>
      <c r="E8" s="607">
        <v>20038</v>
      </c>
      <c r="F8" s="607">
        <v>28461</v>
      </c>
      <c r="G8" s="608">
        <v>127153</v>
      </c>
    </row>
    <row r="9" spans="1:7" ht="14.4" customHeight="1" x14ac:dyDescent="0.3">
      <c r="A9" s="554" t="s">
        <v>651</v>
      </c>
      <c r="B9" s="542">
        <v>2</v>
      </c>
      <c r="C9" s="542"/>
      <c r="D9" s="542">
        <v>1</v>
      </c>
      <c r="E9" s="607">
        <v>68</v>
      </c>
      <c r="F9" s="607"/>
      <c r="G9" s="608">
        <v>35</v>
      </c>
    </row>
    <row r="10" spans="1:7" ht="14.4" customHeight="1" x14ac:dyDescent="0.3">
      <c r="A10" s="554" t="s">
        <v>645</v>
      </c>
      <c r="B10" s="542">
        <v>21</v>
      </c>
      <c r="C10" s="542">
        <v>7</v>
      </c>
      <c r="D10" s="542">
        <v>22</v>
      </c>
      <c r="E10" s="607">
        <v>714</v>
      </c>
      <c r="F10" s="607">
        <v>238</v>
      </c>
      <c r="G10" s="608">
        <v>761</v>
      </c>
    </row>
    <row r="11" spans="1:7" ht="14.4" customHeight="1" x14ac:dyDescent="0.3">
      <c r="A11" s="554" t="s">
        <v>1627</v>
      </c>
      <c r="B11" s="542">
        <v>34</v>
      </c>
      <c r="C11" s="542">
        <v>52</v>
      </c>
      <c r="D11" s="542"/>
      <c r="E11" s="607">
        <v>108548</v>
      </c>
      <c r="F11" s="607">
        <v>163740</v>
      </c>
      <c r="G11" s="608"/>
    </row>
    <row r="12" spans="1:7" ht="14.4" customHeight="1" x14ac:dyDescent="0.3">
      <c r="A12" s="554" t="s">
        <v>649</v>
      </c>
      <c r="B12" s="542"/>
      <c r="C12" s="542"/>
      <c r="D12" s="542">
        <v>8</v>
      </c>
      <c r="E12" s="607"/>
      <c r="F12" s="607"/>
      <c r="G12" s="608">
        <v>280</v>
      </c>
    </row>
    <row r="13" spans="1:7" ht="14.4" customHeight="1" x14ac:dyDescent="0.3">
      <c r="A13" s="554" t="s">
        <v>647</v>
      </c>
      <c r="B13" s="542"/>
      <c r="C13" s="542"/>
      <c r="D13" s="542">
        <v>3</v>
      </c>
      <c r="E13" s="607"/>
      <c r="F13" s="607"/>
      <c r="G13" s="608">
        <v>105</v>
      </c>
    </row>
    <row r="14" spans="1:7" ht="14.4" customHeight="1" thickBot="1" x14ac:dyDescent="0.35">
      <c r="A14" s="602" t="s">
        <v>646</v>
      </c>
      <c r="B14" s="544">
        <v>205</v>
      </c>
      <c r="C14" s="544">
        <v>194</v>
      </c>
      <c r="D14" s="544">
        <v>220</v>
      </c>
      <c r="E14" s="601">
        <v>698839</v>
      </c>
      <c r="F14" s="601">
        <v>778986</v>
      </c>
      <c r="G14" s="609">
        <v>691251</v>
      </c>
    </row>
    <row r="15" spans="1:7" ht="14.4" customHeight="1" x14ac:dyDescent="0.3">
      <c r="A15" s="603" t="s">
        <v>1622</v>
      </c>
    </row>
    <row r="16" spans="1:7" ht="14.4" customHeight="1" x14ac:dyDescent="0.3">
      <c r="A16" s="604" t="s">
        <v>1623</v>
      </c>
    </row>
    <row r="17" spans="1:1" ht="14.4" customHeight="1" x14ac:dyDescent="0.3">
      <c r="A17" s="603" t="s">
        <v>1624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1710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63335</v>
      </c>
      <c r="G3" s="103">
        <f t="shared" si="0"/>
        <v>14718542.300000001</v>
      </c>
      <c r="H3" s="74"/>
      <c r="I3" s="74"/>
      <c r="J3" s="103">
        <f t="shared" si="0"/>
        <v>55702</v>
      </c>
      <c r="K3" s="103">
        <f t="shared" si="0"/>
        <v>13246369.789999999</v>
      </c>
      <c r="L3" s="74"/>
      <c r="M3" s="74"/>
      <c r="N3" s="103">
        <f t="shared" si="0"/>
        <v>54768</v>
      </c>
      <c r="O3" s="103">
        <f t="shared" si="0"/>
        <v>12895742</v>
      </c>
      <c r="P3" s="75">
        <f>IF(G3=0,0,O3/G3)</f>
        <v>0.87615619381003507</v>
      </c>
      <c r="Q3" s="104">
        <f>IF(N3=0,0,O3/N3)</f>
        <v>235.46125474729769</v>
      </c>
    </row>
    <row r="4" spans="1:17" ht="14.4" customHeight="1" x14ac:dyDescent="0.3">
      <c r="A4" s="406" t="s">
        <v>95</v>
      </c>
      <c r="B4" s="407" t="s">
        <v>96</v>
      </c>
      <c r="C4" s="408" t="s">
        <v>136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10"/>
      <c r="B5" s="611"/>
      <c r="C5" s="612"/>
      <c r="D5" s="613"/>
      <c r="E5" s="614"/>
      <c r="F5" s="615" t="s">
        <v>72</v>
      </c>
      <c r="G5" s="616" t="s">
        <v>14</v>
      </c>
      <c r="H5" s="617"/>
      <c r="I5" s="617"/>
      <c r="J5" s="615" t="s">
        <v>72</v>
      </c>
      <c r="K5" s="616" t="s">
        <v>14</v>
      </c>
      <c r="L5" s="617"/>
      <c r="M5" s="617"/>
      <c r="N5" s="615" t="s">
        <v>72</v>
      </c>
      <c r="O5" s="616" t="s">
        <v>14</v>
      </c>
      <c r="P5" s="618"/>
      <c r="Q5" s="619"/>
    </row>
    <row r="6" spans="1:17" ht="14.4" customHeight="1" x14ac:dyDescent="0.3">
      <c r="A6" s="514" t="s">
        <v>1629</v>
      </c>
      <c r="B6" s="515" t="s">
        <v>1630</v>
      </c>
      <c r="C6" s="515" t="s">
        <v>1626</v>
      </c>
      <c r="D6" s="515" t="s">
        <v>1631</v>
      </c>
      <c r="E6" s="515" t="s">
        <v>1632</v>
      </c>
      <c r="F6" s="116">
        <v>134</v>
      </c>
      <c r="G6" s="116">
        <v>3350</v>
      </c>
      <c r="H6" s="515">
        <v>1</v>
      </c>
      <c r="I6" s="515">
        <v>25</v>
      </c>
      <c r="J6" s="116">
        <v>132</v>
      </c>
      <c r="K6" s="116">
        <v>4620</v>
      </c>
      <c r="L6" s="515">
        <v>1.3791044776119403</v>
      </c>
      <c r="M6" s="515">
        <v>35</v>
      </c>
      <c r="N6" s="116">
        <v>128</v>
      </c>
      <c r="O6" s="116">
        <v>4577</v>
      </c>
      <c r="P6" s="520">
        <v>1.366268656716418</v>
      </c>
      <c r="Q6" s="541">
        <v>35.7578125</v>
      </c>
    </row>
    <row r="7" spans="1:17" ht="14.4" customHeight="1" x14ac:dyDescent="0.3">
      <c r="A7" s="521" t="s">
        <v>1629</v>
      </c>
      <c r="B7" s="522" t="s">
        <v>1630</v>
      </c>
      <c r="C7" s="522" t="s">
        <v>1626</v>
      </c>
      <c r="D7" s="522" t="s">
        <v>1633</v>
      </c>
      <c r="E7" s="522" t="s">
        <v>1634</v>
      </c>
      <c r="F7" s="542">
        <v>233</v>
      </c>
      <c r="G7" s="542">
        <v>10252</v>
      </c>
      <c r="H7" s="522">
        <v>1</v>
      </c>
      <c r="I7" s="522">
        <v>44</v>
      </c>
      <c r="J7" s="542">
        <v>174</v>
      </c>
      <c r="K7" s="542">
        <v>7830</v>
      </c>
      <c r="L7" s="522">
        <v>0.76375341396800622</v>
      </c>
      <c r="M7" s="522">
        <v>45</v>
      </c>
      <c r="N7" s="542">
        <v>193</v>
      </c>
      <c r="O7" s="542">
        <v>8685</v>
      </c>
      <c r="P7" s="527">
        <v>0.84715177526336327</v>
      </c>
      <c r="Q7" s="543">
        <v>45</v>
      </c>
    </row>
    <row r="8" spans="1:17" ht="14.4" customHeight="1" x14ac:dyDescent="0.3">
      <c r="A8" s="521" t="s">
        <v>1629</v>
      </c>
      <c r="B8" s="522" t="s">
        <v>1630</v>
      </c>
      <c r="C8" s="522" t="s">
        <v>648</v>
      </c>
      <c r="D8" s="522" t="s">
        <v>1635</v>
      </c>
      <c r="E8" s="522" t="s">
        <v>1636</v>
      </c>
      <c r="F8" s="542"/>
      <c r="G8" s="542"/>
      <c r="H8" s="522"/>
      <c r="I8" s="522"/>
      <c r="J8" s="542"/>
      <c r="K8" s="542"/>
      <c r="L8" s="522"/>
      <c r="M8" s="522"/>
      <c r="N8" s="542">
        <v>3</v>
      </c>
      <c r="O8" s="542">
        <v>105</v>
      </c>
      <c r="P8" s="527"/>
      <c r="Q8" s="543">
        <v>35</v>
      </c>
    </row>
    <row r="9" spans="1:17" ht="14.4" customHeight="1" x14ac:dyDescent="0.3">
      <c r="A9" s="521" t="s">
        <v>1629</v>
      </c>
      <c r="B9" s="522" t="s">
        <v>1630</v>
      </c>
      <c r="C9" s="522" t="s">
        <v>648</v>
      </c>
      <c r="D9" s="522" t="s">
        <v>1637</v>
      </c>
      <c r="E9" s="522" t="s">
        <v>1638</v>
      </c>
      <c r="F9" s="542"/>
      <c r="G9" s="542"/>
      <c r="H9" s="522"/>
      <c r="I9" s="522"/>
      <c r="J9" s="542"/>
      <c r="K9" s="542"/>
      <c r="L9" s="522"/>
      <c r="M9" s="522"/>
      <c r="N9" s="542">
        <v>1</v>
      </c>
      <c r="O9" s="542">
        <v>8998</v>
      </c>
      <c r="P9" s="527"/>
      <c r="Q9" s="543">
        <v>8998</v>
      </c>
    </row>
    <row r="10" spans="1:17" ht="14.4" customHeight="1" x14ac:dyDescent="0.3">
      <c r="A10" s="521" t="s">
        <v>1629</v>
      </c>
      <c r="B10" s="522" t="s">
        <v>1630</v>
      </c>
      <c r="C10" s="522" t="s">
        <v>644</v>
      </c>
      <c r="D10" s="522" t="s">
        <v>1635</v>
      </c>
      <c r="E10" s="522" t="s">
        <v>1636</v>
      </c>
      <c r="F10" s="542">
        <v>62</v>
      </c>
      <c r="G10" s="542">
        <v>2108</v>
      </c>
      <c r="H10" s="522">
        <v>1</v>
      </c>
      <c r="I10" s="522">
        <v>34</v>
      </c>
      <c r="J10" s="542">
        <v>45</v>
      </c>
      <c r="K10" s="542">
        <v>1530</v>
      </c>
      <c r="L10" s="522">
        <v>0.72580645161290325</v>
      </c>
      <c r="M10" s="522">
        <v>34</v>
      </c>
      <c r="N10" s="542">
        <v>31</v>
      </c>
      <c r="O10" s="542">
        <v>1080</v>
      </c>
      <c r="P10" s="527">
        <v>0.51233396584440227</v>
      </c>
      <c r="Q10" s="543">
        <v>34.838709677419352</v>
      </c>
    </row>
    <row r="11" spans="1:17" ht="14.4" customHeight="1" x14ac:dyDescent="0.3">
      <c r="A11" s="521" t="s">
        <v>1629</v>
      </c>
      <c r="B11" s="522" t="s">
        <v>1630</v>
      </c>
      <c r="C11" s="522" t="s">
        <v>644</v>
      </c>
      <c r="D11" s="522" t="s">
        <v>1637</v>
      </c>
      <c r="E11" s="522" t="s">
        <v>1638</v>
      </c>
      <c r="F11" s="542">
        <v>2</v>
      </c>
      <c r="G11" s="542">
        <v>17930</v>
      </c>
      <c r="H11" s="522">
        <v>1</v>
      </c>
      <c r="I11" s="522">
        <v>8965</v>
      </c>
      <c r="J11" s="542">
        <v>3</v>
      </c>
      <c r="K11" s="542">
        <v>26931</v>
      </c>
      <c r="L11" s="522">
        <v>1.5020078081427775</v>
      </c>
      <c r="M11" s="522">
        <v>8977</v>
      </c>
      <c r="N11" s="542">
        <v>14</v>
      </c>
      <c r="O11" s="542">
        <v>125909</v>
      </c>
      <c r="P11" s="527">
        <v>7.0222532069157833</v>
      </c>
      <c r="Q11" s="543">
        <v>8993.5</v>
      </c>
    </row>
    <row r="12" spans="1:17" ht="14.4" customHeight="1" x14ac:dyDescent="0.3">
      <c r="A12" s="521" t="s">
        <v>1629</v>
      </c>
      <c r="B12" s="522" t="s">
        <v>1630</v>
      </c>
      <c r="C12" s="522" t="s">
        <v>644</v>
      </c>
      <c r="D12" s="522" t="s">
        <v>1639</v>
      </c>
      <c r="E12" s="522" t="s">
        <v>1640</v>
      </c>
      <c r="F12" s="542"/>
      <c r="G12" s="542"/>
      <c r="H12" s="522"/>
      <c r="I12" s="522"/>
      <c r="J12" s="542"/>
      <c r="K12" s="542"/>
      <c r="L12" s="522"/>
      <c r="M12" s="522"/>
      <c r="N12" s="542">
        <v>1</v>
      </c>
      <c r="O12" s="542">
        <v>164</v>
      </c>
      <c r="P12" s="527"/>
      <c r="Q12" s="543">
        <v>164</v>
      </c>
    </row>
    <row r="13" spans="1:17" ht="14.4" customHeight="1" x14ac:dyDescent="0.3">
      <c r="A13" s="521" t="s">
        <v>1629</v>
      </c>
      <c r="B13" s="522" t="s">
        <v>1630</v>
      </c>
      <c r="C13" s="522" t="s">
        <v>651</v>
      </c>
      <c r="D13" s="522" t="s">
        <v>1635</v>
      </c>
      <c r="E13" s="522" t="s">
        <v>1636</v>
      </c>
      <c r="F13" s="542">
        <v>2</v>
      </c>
      <c r="G13" s="542">
        <v>68</v>
      </c>
      <c r="H13" s="522">
        <v>1</v>
      </c>
      <c r="I13" s="522">
        <v>34</v>
      </c>
      <c r="J13" s="542"/>
      <c r="K13" s="542"/>
      <c r="L13" s="522"/>
      <c r="M13" s="522"/>
      <c r="N13" s="542">
        <v>1</v>
      </c>
      <c r="O13" s="542">
        <v>35</v>
      </c>
      <c r="P13" s="527">
        <v>0.51470588235294112</v>
      </c>
      <c r="Q13" s="543">
        <v>35</v>
      </c>
    </row>
    <row r="14" spans="1:17" ht="14.4" customHeight="1" x14ac:dyDescent="0.3">
      <c r="A14" s="521" t="s">
        <v>1629</v>
      </c>
      <c r="B14" s="522" t="s">
        <v>1630</v>
      </c>
      <c r="C14" s="522" t="s">
        <v>645</v>
      </c>
      <c r="D14" s="522" t="s">
        <v>1635</v>
      </c>
      <c r="E14" s="522" t="s">
        <v>1636</v>
      </c>
      <c r="F14" s="542">
        <v>21</v>
      </c>
      <c r="G14" s="542">
        <v>714</v>
      </c>
      <c r="H14" s="522">
        <v>1</v>
      </c>
      <c r="I14" s="522">
        <v>34</v>
      </c>
      <c r="J14" s="542">
        <v>7</v>
      </c>
      <c r="K14" s="542">
        <v>238</v>
      </c>
      <c r="L14" s="522">
        <v>0.33333333333333331</v>
      </c>
      <c r="M14" s="522">
        <v>34</v>
      </c>
      <c r="N14" s="542">
        <v>22</v>
      </c>
      <c r="O14" s="542">
        <v>761</v>
      </c>
      <c r="P14" s="527">
        <v>1.0658263305322129</v>
      </c>
      <c r="Q14" s="543">
        <v>34.590909090909093</v>
      </c>
    </row>
    <row r="15" spans="1:17" ht="14.4" customHeight="1" x14ac:dyDescent="0.3">
      <c r="A15" s="521" t="s">
        <v>1629</v>
      </c>
      <c r="B15" s="522" t="s">
        <v>1630</v>
      </c>
      <c r="C15" s="522" t="s">
        <v>1627</v>
      </c>
      <c r="D15" s="522" t="s">
        <v>1635</v>
      </c>
      <c r="E15" s="522" t="s">
        <v>1636</v>
      </c>
      <c r="F15" s="542">
        <v>18</v>
      </c>
      <c r="G15" s="542">
        <v>612</v>
      </c>
      <c r="H15" s="522">
        <v>1</v>
      </c>
      <c r="I15" s="522">
        <v>34</v>
      </c>
      <c r="J15" s="542">
        <v>25</v>
      </c>
      <c r="K15" s="542">
        <v>850</v>
      </c>
      <c r="L15" s="522">
        <v>1.3888888888888888</v>
      </c>
      <c r="M15" s="522">
        <v>34</v>
      </c>
      <c r="N15" s="542"/>
      <c r="O15" s="542"/>
      <c r="P15" s="527"/>
      <c r="Q15" s="543"/>
    </row>
    <row r="16" spans="1:17" ht="14.4" customHeight="1" x14ac:dyDescent="0.3">
      <c r="A16" s="521" t="s">
        <v>1629</v>
      </c>
      <c r="B16" s="522" t="s">
        <v>1630</v>
      </c>
      <c r="C16" s="522" t="s">
        <v>1627</v>
      </c>
      <c r="D16" s="522" t="s">
        <v>1641</v>
      </c>
      <c r="E16" s="522" t="s">
        <v>1642</v>
      </c>
      <c r="F16" s="542">
        <v>2</v>
      </c>
      <c r="G16" s="542">
        <v>0</v>
      </c>
      <c r="H16" s="522"/>
      <c r="I16" s="522">
        <v>0</v>
      </c>
      <c r="J16" s="542">
        <v>1</v>
      </c>
      <c r="K16" s="542">
        <v>0</v>
      </c>
      <c r="L16" s="522"/>
      <c r="M16" s="522">
        <v>0</v>
      </c>
      <c r="N16" s="542"/>
      <c r="O16" s="542"/>
      <c r="P16" s="527"/>
      <c r="Q16" s="543"/>
    </row>
    <row r="17" spans="1:17" ht="14.4" customHeight="1" x14ac:dyDescent="0.3">
      <c r="A17" s="521" t="s">
        <v>1629</v>
      </c>
      <c r="B17" s="522" t="s">
        <v>1630</v>
      </c>
      <c r="C17" s="522" t="s">
        <v>1627</v>
      </c>
      <c r="D17" s="522" t="s">
        <v>1637</v>
      </c>
      <c r="E17" s="522" t="s">
        <v>1638</v>
      </c>
      <c r="F17" s="542">
        <v>12</v>
      </c>
      <c r="G17" s="542">
        <v>107580</v>
      </c>
      <c r="H17" s="522">
        <v>1</v>
      </c>
      <c r="I17" s="522">
        <v>8965</v>
      </c>
      <c r="J17" s="542">
        <v>18</v>
      </c>
      <c r="K17" s="542">
        <v>161586</v>
      </c>
      <c r="L17" s="522">
        <v>1.5020078081427775</v>
      </c>
      <c r="M17" s="522">
        <v>8977</v>
      </c>
      <c r="N17" s="542"/>
      <c r="O17" s="542"/>
      <c r="P17" s="527"/>
      <c r="Q17" s="543"/>
    </row>
    <row r="18" spans="1:17" ht="14.4" customHeight="1" x14ac:dyDescent="0.3">
      <c r="A18" s="521" t="s">
        <v>1629</v>
      </c>
      <c r="B18" s="522" t="s">
        <v>1630</v>
      </c>
      <c r="C18" s="522" t="s">
        <v>1627</v>
      </c>
      <c r="D18" s="522" t="s">
        <v>1639</v>
      </c>
      <c r="E18" s="522" t="s">
        <v>1640</v>
      </c>
      <c r="F18" s="542">
        <v>2</v>
      </c>
      <c r="G18" s="542">
        <v>356</v>
      </c>
      <c r="H18" s="522">
        <v>1</v>
      </c>
      <c r="I18" s="522">
        <v>178</v>
      </c>
      <c r="J18" s="542">
        <v>8</v>
      </c>
      <c r="K18" s="542">
        <v>1304</v>
      </c>
      <c r="L18" s="522">
        <v>3.6629213483146068</v>
      </c>
      <c r="M18" s="522">
        <v>163</v>
      </c>
      <c r="N18" s="542"/>
      <c r="O18" s="542"/>
      <c r="P18" s="527"/>
      <c r="Q18" s="543"/>
    </row>
    <row r="19" spans="1:17" ht="14.4" customHeight="1" x14ac:dyDescent="0.3">
      <c r="A19" s="521" t="s">
        <v>1629</v>
      </c>
      <c r="B19" s="522" t="s">
        <v>1630</v>
      </c>
      <c r="C19" s="522" t="s">
        <v>649</v>
      </c>
      <c r="D19" s="522" t="s">
        <v>1635</v>
      </c>
      <c r="E19" s="522" t="s">
        <v>1636</v>
      </c>
      <c r="F19" s="542"/>
      <c r="G19" s="542"/>
      <c r="H19" s="522"/>
      <c r="I19" s="522"/>
      <c r="J19" s="542"/>
      <c r="K19" s="542"/>
      <c r="L19" s="522"/>
      <c r="M19" s="522"/>
      <c r="N19" s="542">
        <v>8</v>
      </c>
      <c r="O19" s="542">
        <v>280</v>
      </c>
      <c r="P19" s="527"/>
      <c r="Q19" s="543">
        <v>35</v>
      </c>
    </row>
    <row r="20" spans="1:17" ht="14.4" customHeight="1" x14ac:dyDescent="0.3">
      <c r="A20" s="521" t="s">
        <v>1629</v>
      </c>
      <c r="B20" s="522" t="s">
        <v>1630</v>
      </c>
      <c r="C20" s="522" t="s">
        <v>647</v>
      </c>
      <c r="D20" s="522" t="s">
        <v>1635</v>
      </c>
      <c r="E20" s="522" t="s">
        <v>1636</v>
      </c>
      <c r="F20" s="542"/>
      <c r="G20" s="542"/>
      <c r="H20" s="522"/>
      <c r="I20" s="522"/>
      <c r="J20" s="542"/>
      <c r="K20" s="542"/>
      <c r="L20" s="522"/>
      <c r="M20" s="522"/>
      <c r="N20" s="542">
        <v>3</v>
      </c>
      <c r="O20" s="542">
        <v>105</v>
      </c>
      <c r="P20" s="527"/>
      <c r="Q20" s="543">
        <v>35</v>
      </c>
    </row>
    <row r="21" spans="1:17" ht="14.4" customHeight="1" x14ac:dyDescent="0.3">
      <c r="A21" s="521" t="s">
        <v>1629</v>
      </c>
      <c r="B21" s="522" t="s">
        <v>1630</v>
      </c>
      <c r="C21" s="522" t="s">
        <v>646</v>
      </c>
      <c r="D21" s="522" t="s">
        <v>1635</v>
      </c>
      <c r="E21" s="522" t="s">
        <v>1636</v>
      </c>
      <c r="F21" s="542">
        <v>73</v>
      </c>
      <c r="G21" s="542">
        <v>2482</v>
      </c>
      <c r="H21" s="522">
        <v>1</v>
      </c>
      <c r="I21" s="522">
        <v>34</v>
      </c>
      <c r="J21" s="542">
        <v>61</v>
      </c>
      <c r="K21" s="542">
        <v>2074</v>
      </c>
      <c r="L21" s="522">
        <v>0.83561643835616439</v>
      </c>
      <c r="M21" s="522">
        <v>34</v>
      </c>
      <c r="N21" s="542">
        <v>101</v>
      </c>
      <c r="O21" s="542">
        <v>3487</v>
      </c>
      <c r="P21" s="527">
        <v>1.4049153908138599</v>
      </c>
      <c r="Q21" s="543">
        <v>34.524752475247524</v>
      </c>
    </row>
    <row r="22" spans="1:17" ht="14.4" customHeight="1" x14ac:dyDescent="0.3">
      <c r="A22" s="521" t="s">
        <v>1629</v>
      </c>
      <c r="B22" s="522" t="s">
        <v>1630</v>
      </c>
      <c r="C22" s="522" t="s">
        <v>646</v>
      </c>
      <c r="D22" s="522" t="s">
        <v>1641</v>
      </c>
      <c r="E22" s="522" t="s">
        <v>1642</v>
      </c>
      <c r="F22" s="542">
        <v>21</v>
      </c>
      <c r="G22" s="542">
        <v>0</v>
      </c>
      <c r="H22" s="522"/>
      <c r="I22" s="522">
        <v>0</v>
      </c>
      <c r="J22" s="542">
        <v>17</v>
      </c>
      <c r="K22" s="542">
        <v>0</v>
      </c>
      <c r="L22" s="522"/>
      <c r="M22" s="522">
        <v>0</v>
      </c>
      <c r="N22" s="542">
        <v>16</v>
      </c>
      <c r="O22" s="542">
        <v>0</v>
      </c>
      <c r="P22" s="527"/>
      <c r="Q22" s="543">
        <v>0</v>
      </c>
    </row>
    <row r="23" spans="1:17" ht="14.4" customHeight="1" x14ac:dyDescent="0.3">
      <c r="A23" s="521" t="s">
        <v>1629</v>
      </c>
      <c r="B23" s="522" t="s">
        <v>1630</v>
      </c>
      <c r="C23" s="522" t="s">
        <v>646</v>
      </c>
      <c r="D23" s="522" t="s">
        <v>1637</v>
      </c>
      <c r="E23" s="522" t="s">
        <v>1638</v>
      </c>
      <c r="F23" s="542">
        <v>77</v>
      </c>
      <c r="G23" s="542">
        <v>690305</v>
      </c>
      <c r="H23" s="522">
        <v>1</v>
      </c>
      <c r="I23" s="522">
        <v>8965</v>
      </c>
      <c r="J23" s="542">
        <v>86</v>
      </c>
      <c r="K23" s="542">
        <v>772022</v>
      </c>
      <c r="L23" s="522">
        <v>1.1183781082275226</v>
      </c>
      <c r="M23" s="522">
        <v>8977</v>
      </c>
      <c r="N23" s="542">
        <v>76</v>
      </c>
      <c r="O23" s="542">
        <v>683344</v>
      </c>
      <c r="P23" s="527">
        <v>0.98991605160037954</v>
      </c>
      <c r="Q23" s="543">
        <v>8991.3684210526317</v>
      </c>
    </row>
    <row r="24" spans="1:17" ht="14.4" customHeight="1" x14ac:dyDescent="0.3">
      <c r="A24" s="521" t="s">
        <v>1629</v>
      </c>
      <c r="B24" s="522" t="s">
        <v>1630</v>
      </c>
      <c r="C24" s="522" t="s">
        <v>646</v>
      </c>
      <c r="D24" s="522" t="s">
        <v>1639</v>
      </c>
      <c r="E24" s="522" t="s">
        <v>1640</v>
      </c>
      <c r="F24" s="542">
        <v>34</v>
      </c>
      <c r="G24" s="542">
        <v>6052</v>
      </c>
      <c r="H24" s="522">
        <v>1</v>
      </c>
      <c r="I24" s="522">
        <v>178</v>
      </c>
      <c r="J24" s="542">
        <v>30</v>
      </c>
      <c r="K24" s="542">
        <v>4890</v>
      </c>
      <c r="L24" s="522">
        <v>0.8079973562458691</v>
      </c>
      <c r="M24" s="522">
        <v>163</v>
      </c>
      <c r="N24" s="542">
        <v>27</v>
      </c>
      <c r="O24" s="542">
        <v>4420</v>
      </c>
      <c r="P24" s="527">
        <v>0.7303370786516854</v>
      </c>
      <c r="Q24" s="543">
        <v>163.7037037037037</v>
      </c>
    </row>
    <row r="25" spans="1:17" ht="14.4" customHeight="1" x14ac:dyDescent="0.3">
      <c r="A25" s="521" t="s">
        <v>1643</v>
      </c>
      <c r="B25" s="522" t="s">
        <v>1644</v>
      </c>
      <c r="C25" s="522" t="s">
        <v>1626</v>
      </c>
      <c r="D25" s="522" t="s">
        <v>1645</v>
      </c>
      <c r="E25" s="522" t="s">
        <v>1622</v>
      </c>
      <c r="F25" s="542">
        <v>474</v>
      </c>
      <c r="G25" s="542">
        <v>383029.22000000003</v>
      </c>
      <c r="H25" s="522">
        <v>1</v>
      </c>
      <c r="I25" s="522">
        <v>808.07852320675113</v>
      </c>
      <c r="J25" s="542">
        <v>368</v>
      </c>
      <c r="K25" s="542">
        <v>327542.78999999992</v>
      </c>
      <c r="L25" s="522">
        <v>0.85513786650532797</v>
      </c>
      <c r="M25" s="522">
        <v>890.06192934782587</v>
      </c>
      <c r="N25" s="542">
        <v>311</v>
      </c>
      <c r="O25" s="542">
        <v>234494</v>
      </c>
      <c r="P25" s="527">
        <v>0.61220916774965628</v>
      </c>
      <c r="Q25" s="543">
        <v>754</v>
      </c>
    </row>
    <row r="26" spans="1:17" ht="14.4" customHeight="1" x14ac:dyDescent="0.3">
      <c r="A26" s="521" t="s">
        <v>1643</v>
      </c>
      <c r="B26" s="522" t="s">
        <v>1644</v>
      </c>
      <c r="C26" s="522" t="s">
        <v>1626</v>
      </c>
      <c r="D26" s="522" t="s">
        <v>1645</v>
      </c>
      <c r="E26" s="522" t="s">
        <v>1646</v>
      </c>
      <c r="F26" s="542">
        <v>158</v>
      </c>
      <c r="G26" s="542">
        <v>160885.07999999996</v>
      </c>
      <c r="H26" s="522">
        <v>1</v>
      </c>
      <c r="I26" s="522">
        <v>1018.2599999999998</v>
      </c>
      <c r="J26" s="542">
        <v>129</v>
      </c>
      <c r="K26" s="542">
        <v>97266</v>
      </c>
      <c r="L26" s="522">
        <v>0.60456817997044865</v>
      </c>
      <c r="M26" s="522">
        <v>754</v>
      </c>
      <c r="N26" s="542">
        <v>85</v>
      </c>
      <c r="O26" s="542">
        <v>64090</v>
      </c>
      <c r="P26" s="527">
        <v>0.3983588782751018</v>
      </c>
      <c r="Q26" s="543">
        <v>754</v>
      </c>
    </row>
    <row r="27" spans="1:17" ht="14.4" customHeight="1" x14ac:dyDescent="0.3">
      <c r="A27" s="521" t="s">
        <v>1643</v>
      </c>
      <c r="B27" s="522" t="s">
        <v>1630</v>
      </c>
      <c r="C27" s="522" t="s">
        <v>1626</v>
      </c>
      <c r="D27" s="522" t="s">
        <v>1647</v>
      </c>
      <c r="E27" s="522" t="s">
        <v>1648</v>
      </c>
      <c r="F27" s="542">
        <v>2004</v>
      </c>
      <c r="G27" s="542">
        <v>404808</v>
      </c>
      <c r="H27" s="522">
        <v>1</v>
      </c>
      <c r="I27" s="522">
        <v>202</v>
      </c>
      <c r="J27" s="542">
        <v>1816</v>
      </c>
      <c r="K27" s="542">
        <v>368648</v>
      </c>
      <c r="L27" s="522">
        <v>0.91067370210074905</v>
      </c>
      <c r="M27" s="522">
        <v>203</v>
      </c>
      <c r="N27" s="542">
        <v>2266</v>
      </c>
      <c r="O27" s="542">
        <v>463234</v>
      </c>
      <c r="P27" s="527">
        <v>1.144330151578032</v>
      </c>
      <c r="Q27" s="543">
        <v>204.42806707855252</v>
      </c>
    </row>
    <row r="28" spans="1:17" ht="14.4" customHeight="1" x14ac:dyDescent="0.3">
      <c r="A28" s="521" t="s">
        <v>1643</v>
      </c>
      <c r="B28" s="522" t="s">
        <v>1630</v>
      </c>
      <c r="C28" s="522" t="s">
        <v>1626</v>
      </c>
      <c r="D28" s="522" t="s">
        <v>1649</v>
      </c>
      <c r="E28" s="522" t="s">
        <v>1648</v>
      </c>
      <c r="F28" s="542"/>
      <c r="G28" s="542"/>
      <c r="H28" s="522"/>
      <c r="I28" s="522"/>
      <c r="J28" s="542">
        <v>6</v>
      </c>
      <c r="K28" s="542">
        <v>504</v>
      </c>
      <c r="L28" s="522"/>
      <c r="M28" s="522">
        <v>84</v>
      </c>
      <c r="N28" s="542">
        <v>242</v>
      </c>
      <c r="O28" s="542">
        <v>20486</v>
      </c>
      <c r="P28" s="527"/>
      <c r="Q28" s="543">
        <v>84.652892561983478</v>
      </c>
    </row>
    <row r="29" spans="1:17" ht="14.4" customHeight="1" x14ac:dyDescent="0.3">
      <c r="A29" s="521" t="s">
        <v>1643</v>
      </c>
      <c r="B29" s="522" t="s">
        <v>1630</v>
      </c>
      <c r="C29" s="522" t="s">
        <v>1626</v>
      </c>
      <c r="D29" s="522" t="s">
        <v>1650</v>
      </c>
      <c r="E29" s="522" t="s">
        <v>1651</v>
      </c>
      <c r="F29" s="542">
        <v>11913</v>
      </c>
      <c r="G29" s="542">
        <v>3466683</v>
      </c>
      <c r="H29" s="522">
        <v>1</v>
      </c>
      <c r="I29" s="522">
        <v>291</v>
      </c>
      <c r="J29" s="542">
        <v>10578</v>
      </c>
      <c r="K29" s="542">
        <v>3088776</v>
      </c>
      <c r="L29" s="522">
        <v>0.89098887899470469</v>
      </c>
      <c r="M29" s="522">
        <v>292</v>
      </c>
      <c r="N29" s="542">
        <v>11559</v>
      </c>
      <c r="O29" s="542">
        <v>3391460</v>
      </c>
      <c r="P29" s="527">
        <v>0.97830115992722722</v>
      </c>
      <c r="Q29" s="543">
        <v>293.40427372610088</v>
      </c>
    </row>
    <row r="30" spans="1:17" ht="14.4" customHeight="1" x14ac:dyDescent="0.3">
      <c r="A30" s="521" t="s">
        <v>1643</v>
      </c>
      <c r="B30" s="522" t="s">
        <v>1630</v>
      </c>
      <c r="C30" s="522" t="s">
        <v>1626</v>
      </c>
      <c r="D30" s="522" t="s">
        <v>1652</v>
      </c>
      <c r="E30" s="522" t="s">
        <v>1653</v>
      </c>
      <c r="F30" s="542">
        <v>294</v>
      </c>
      <c r="G30" s="542">
        <v>27048</v>
      </c>
      <c r="H30" s="522">
        <v>1</v>
      </c>
      <c r="I30" s="522">
        <v>92</v>
      </c>
      <c r="J30" s="542">
        <v>323</v>
      </c>
      <c r="K30" s="542">
        <v>30039</v>
      </c>
      <c r="L30" s="522">
        <v>1.110581188997338</v>
      </c>
      <c r="M30" s="522">
        <v>93</v>
      </c>
      <c r="N30" s="542">
        <v>305</v>
      </c>
      <c r="O30" s="542">
        <v>28570</v>
      </c>
      <c r="P30" s="527">
        <v>1.0562703342206448</v>
      </c>
      <c r="Q30" s="543">
        <v>93.672131147540981</v>
      </c>
    </row>
    <row r="31" spans="1:17" ht="14.4" customHeight="1" x14ac:dyDescent="0.3">
      <c r="A31" s="521" t="s">
        <v>1643</v>
      </c>
      <c r="B31" s="522" t="s">
        <v>1630</v>
      </c>
      <c r="C31" s="522" t="s">
        <v>1626</v>
      </c>
      <c r="D31" s="522" t="s">
        <v>1654</v>
      </c>
      <c r="E31" s="522" t="s">
        <v>1655</v>
      </c>
      <c r="F31" s="542">
        <v>66</v>
      </c>
      <c r="G31" s="542">
        <v>14454</v>
      </c>
      <c r="H31" s="522">
        <v>1</v>
      </c>
      <c r="I31" s="522">
        <v>219</v>
      </c>
      <c r="J31" s="542">
        <v>40</v>
      </c>
      <c r="K31" s="542">
        <v>8800</v>
      </c>
      <c r="L31" s="522">
        <v>0.60882800608828003</v>
      </c>
      <c r="M31" s="522">
        <v>220</v>
      </c>
      <c r="N31" s="542">
        <v>20</v>
      </c>
      <c r="O31" s="542">
        <v>4430</v>
      </c>
      <c r="P31" s="527">
        <v>0.3064895530648955</v>
      </c>
      <c r="Q31" s="543">
        <v>221.5</v>
      </c>
    </row>
    <row r="32" spans="1:17" ht="14.4" customHeight="1" x14ac:dyDescent="0.3">
      <c r="A32" s="521" t="s">
        <v>1643</v>
      </c>
      <c r="B32" s="522" t="s">
        <v>1630</v>
      </c>
      <c r="C32" s="522" t="s">
        <v>1626</v>
      </c>
      <c r="D32" s="522" t="s">
        <v>1656</v>
      </c>
      <c r="E32" s="522" t="s">
        <v>1657</v>
      </c>
      <c r="F32" s="542">
        <v>3640</v>
      </c>
      <c r="G32" s="542">
        <v>484120</v>
      </c>
      <c r="H32" s="522">
        <v>1</v>
      </c>
      <c r="I32" s="522">
        <v>133</v>
      </c>
      <c r="J32" s="542">
        <v>3110</v>
      </c>
      <c r="K32" s="542">
        <v>416740</v>
      </c>
      <c r="L32" s="522">
        <v>0.86081963149632323</v>
      </c>
      <c r="M32" s="522">
        <v>134</v>
      </c>
      <c r="N32" s="542">
        <v>2870</v>
      </c>
      <c r="O32" s="542">
        <v>386526</v>
      </c>
      <c r="P32" s="527">
        <v>0.7984094852515905</v>
      </c>
      <c r="Q32" s="543">
        <v>134.67804878048781</v>
      </c>
    </row>
    <row r="33" spans="1:17" ht="14.4" customHeight="1" x14ac:dyDescent="0.3">
      <c r="A33" s="521" t="s">
        <v>1643</v>
      </c>
      <c r="B33" s="522" t="s">
        <v>1630</v>
      </c>
      <c r="C33" s="522" t="s">
        <v>1626</v>
      </c>
      <c r="D33" s="522" t="s">
        <v>1658</v>
      </c>
      <c r="E33" s="522" t="s">
        <v>1657</v>
      </c>
      <c r="F33" s="542">
        <v>113</v>
      </c>
      <c r="G33" s="542">
        <v>19662</v>
      </c>
      <c r="H33" s="522">
        <v>1</v>
      </c>
      <c r="I33" s="522">
        <v>174</v>
      </c>
      <c r="J33" s="542">
        <v>179</v>
      </c>
      <c r="K33" s="542">
        <v>31325</v>
      </c>
      <c r="L33" s="522">
        <v>1.5931746516122469</v>
      </c>
      <c r="M33" s="522">
        <v>175</v>
      </c>
      <c r="N33" s="542">
        <v>207</v>
      </c>
      <c r="O33" s="542">
        <v>36509</v>
      </c>
      <c r="P33" s="527">
        <v>1.8568304343403519</v>
      </c>
      <c r="Q33" s="543">
        <v>176.37198067632849</v>
      </c>
    </row>
    <row r="34" spans="1:17" ht="14.4" customHeight="1" x14ac:dyDescent="0.3">
      <c r="A34" s="521" t="s">
        <v>1643</v>
      </c>
      <c r="B34" s="522" t="s">
        <v>1630</v>
      </c>
      <c r="C34" s="522" t="s">
        <v>1626</v>
      </c>
      <c r="D34" s="522" t="s">
        <v>1659</v>
      </c>
      <c r="E34" s="522" t="s">
        <v>1660</v>
      </c>
      <c r="F34" s="542">
        <v>82</v>
      </c>
      <c r="G34" s="542">
        <v>49938</v>
      </c>
      <c r="H34" s="522">
        <v>1</v>
      </c>
      <c r="I34" s="522">
        <v>609</v>
      </c>
      <c r="J34" s="542">
        <v>85</v>
      </c>
      <c r="K34" s="542">
        <v>52020</v>
      </c>
      <c r="L34" s="522">
        <v>1.0416916977051545</v>
      </c>
      <c r="M34" s="522">
        <v>612</v>
      </c>
      <c r="N34" s="542">
        <v>69</v>
      </c>
      <c r="O34" s="542">
        <v>42486</v>
      </c>
      <c r="P34" s="527">
        <v>0.85077496095158001</v>
      </c>
      <c r="Q34" s="543">
        <v>615.73913043478262</v>
      </c>
    </row>
    <row r="35" spans="1:17" ht="14.4" customHeight="1" x14ac:dyDescent="0.3">
      <c r="A35" s="521" t="s">
        <v>1643</v>
      </c>
      <c r="B35" s="522" t="s">
        <v>1630</v>
      </c>
      <c r="C35" s="522" t="s">
        <v>1626</v>
      </c>
      <c r="D35" s="522" t="s">
        <v>1661</v>
      </c>
      <c r="E35" s="522" t="s">
        <v>1662</v>
      </c>
      <c r="F35" s="542">
        <v>221</v>
      </c>
      <c r="G35" s="542">
        <v>128622</v>
      </c>
      <c r="H35" s="522">
        <v>1</v>
      </c>
      <c r="I35" s="522">
        <v>582</v>
      </c>
      <c r="J35" s="542">
        <v>97</v>
      </c>
      <c r="K35" s="542">
        <v>56745</v>
      </c>
      <c r="L35" s="522">
        <v>0.44117647058823528</v>
      </c>
      <c r="M35" s="522">
        <v>585</v>
      </c>
      <c r="N35" s="542">
        <v>135</v>
      </c>
      <c r="O35" s="542">
        <v>79515</v>
      </c>
      <c r="P35" s="527">
        <v>0.61820683864346693</v>
      </c>
      <c r="Q35" s="543">
        <v>589</v>
      </c>
    </row>
    <row r="36" spans="1:17" ht="14.4" customHeight="1" x14ac:dyDescent="0.3">
      <c r="A36" s="521" t="s">
        <v>1643</v>
      </c>
      <c r="B36" s="522" t="s">
        <v>1630</v>
      </c>
      <c r="C36" s="522" t="s">
        <v>1626</v>
      </c>
      <c r="D36" s="522" t="s">
        <v>1663</v>
      </c>
      <c r="E36" s="522" t="s">
        <v>1664</v>
      </c>
      <c r="F36" s="542">
        <v>927</v>
      </c>
      <c r="G36" s="542">
        <v>146466</v>
      </c>
      <c r="H36" s="522">
        <v>1</v>
      </c>
      <c r="I36" s="522">
        <v>158</v>
      </c>
      <c r="J36" s="542">
        <v>940</v>
      </c>
      <c r="K36" s="542">
        <v>149460</v>
      </c>
      <c r="L36" s="522">
        <v>1.0204416041948301</v>
      </c>
      <c r="M36" s="522">
        <v>159</v>
      </c>
      <c r="N36" s="542">
        <v>1028</v>
      </c>
      <c r="O36" s="542">
        <v>164176</v>
      </c>
      <c r="P36" s="527">
        <v>1.1209154342987451</v>
      </c>
      <c r="Q36" s="543">
        <v>159.70428015564201</v>
      </c>
    </row>
    <row r="37" spans="1:17" ht="14.4" customHeight="1" x14ac:dyDescent="0.3">
      <c r="A37" s="521" t="s">
        <v>1643</v>
      </c>
      <c r="B37" s="522" t="s">
        <v>1630</v>
      </c>
      <c r="C37" s="522" t="s">
        <v>1626</v>
      </c>
      <c r="D37" s="522" t="s">
        <v>1665</v>
      </c>
      <c r="E37" s="522" t="s">
        <v>1666</v>
      </c>
      <c r="F37" s="542">
        <v>3031</v>
      </c>
      <c r="G37" s="542">
        <v>1157842</v>
      </c>
      <c r="H37" s="522">
        <v>1</v>
      </c>
      <c r="I37" s="522">
        <v>382</v>
      </c>
      <c r="J37" s="542">
        <v>2841</v>
      </c>
      <c r="K37" s="542">
        <v>1085262</v>
      </c>
      <c r="L37" s="522">
        <v>0.93731441768393264</v>
      </c>
      <c r="M37" s="522">
        <v>382</v>
      </c>
      <c r="N37" s="542">
        <v>2306</v>
      </c>
      <c r="O37" s="542">
        <v>882430</v>
      </c>
      <c r="P37" s="527">
        <v>0.76213334807339861</v>
      </c>
      <c r="Q37" s="543">
        <v>382.66695576756285</v>
      </c>
    </row>
    <row r="38" spans="1:17" ht="14.4" customHeight="1" x14ac:dyDescent="0.3">
      <c r="A38" s="521" t="s">
        <v>1643</v>
      </c>
      <c r="B38" s="522" t="s">
        <v>1630</v>
      </c>
      <c r="C38" s="522" t="s">
        <v>1626</v>
      </c>
      <c r="D38" s="522" t="s">
        <v>1667</v>
      </c>
      <c r="E38" s="522" t="s">
        <v>1668</v>
      </c>
      <c r="F38" s="542">
        <v>9634</v>
      </c>
      <c r="G38" s="542">
        <v>154144</v>
      </c>
      <c r="H38" s="522">
        <v>1</v>
      </c>
      <c r="I38" s="522">
        <v>16</v>
      </c>
      <c r="J38" s="542">
        <v>8603</v>
      </c>
      <c r="K38" s="542">
        <v>137648</v>
      </c>
      <c r="L38" s="522">
        <v>0.89298318455470205</v>
      </c>
      <c r="M38" s="522">
        <v>16</v>
      </c>
      <c r="N38" s="542">
        <v>7956</v>
      </c>
      <c r="O38" s="542">
        <v>127296</v>
      </c>
      <c r="P38" s="527">
        <v>0.82582520240813784</v>
      </c>
      <c r="Q38" s="543">
        <v>16</v>
      </c>
    </row>
    <row r="39" spans="1:17" ht="14.4" customHeight="1" x14ac:dyDescent="0.3">
      <c r="A39" s="521" t="s">
        <v>1643</v>
      </c>
      <c r="B39" s="522" t="s">
        <v>1630</v>
      </c>
      <c r="C39" s="522" t="s">
        <v>1626</v>
      </c>
      <c r="D39" s="522" t="s">
        <v>1669</v>
      </c>
      <c r="E39" s="522" t="s">
        <v>1670</v>
      </c>
      <c r="F39" s="542"/>
      <c r="G39" s="542"/>
      <c r="H39" s="522"/>
      <c r="I39" s="522"/>
      <c r="J39" s="542">
        <v>1</v>
      </c>
      <c r="K39" s="542">
        <v>106</v>
      </c>
      <c r="L39" s="522"/>
      <c r="M39" s="522">
        <v>106</v>
      </c>
      <c r="N39" s="542"/>
      <c r="O39" s="542"/>
      <c r="P39" s="527"/>
      <c r="Q39" s="543"/>
    </row>
    <row r="40" spans="1:17" ht="14.4" customHeight="1" x14ac:dyDescent="0.3">
      <c r="A40" s="521" t="s">
        <v>1643</v>
      </c>
      <c r="B40" s="522" t="s">
        <v>1630</v>
      </c>
      <c r="C40" s="522" t="s">
        <v>1626</v>
      </c>
      <c r="D40" s="522" t="s">
        <v>1671</v>
      </c>
      <c r="E40" s="522" t="s">
        <v>1672</v>
      </c>
      <c r="F40" s="542">
        <v>1050</v>
      </c>
      <c r="G40" s="542">
        <v>274050</v>
      </c>
      <c r="H40" s="522">
        <v>1</v>
      </c>
      <c r="I40" s="522">
        <v>261</v>
      </c>
      <c r="J40" s="542">
        <v>1044</v>
      </c>
      <c r="K40" s="542">
        <v>273528</v>
      </c>
      <c r="L40" s="522">
        <v>0.99809523809523815</v>
      </c>
      <c r="M40" s="522">
        <v>262</v>
      </c>
      <c r="N40" s="542">
        <v>1264</v>
      </c>
      <c r="O40" s="542">
        <v>333970</v>
      </c>
      <c r="P40" s="527">
        <v>1.2186462324393359</v>
      </c>
      <c r="Q40" s="543">
        <v>264.21677215189874</v>
      </c>
    </row>
    <row r="41" spans="1:17" ht="14.4" customHeight="1" x14ac:dyDescent="0.3">
      <c r="A41" s="521" t="s">
        <v>1643</v>
      </c>
      <c r="B41" s="522" t="s">
        <v>1630</v>
      </c>
      <c r="C41" s="522" t="s">
        <v>1626</v>
      </c>
      <c r="D41" s="522" t="s">
        <v>1673</v>
      </c>
      <c r="E41" s="522" t="s">
        <v>1670</v>
      </c>
      <c r="F41" s="542">
        <v>1084</v>
      </c>
      <c r="G41" s="542">
        <v>151760</v>
      </c>
      <c r="H41" s="522">
        <v>1</v>
      </c>
      <c r="I41" s="522">
        <v>140</v>
      </c>
      <c r="J41" s="542">
        <v>942</v>
      </c>
      <c r="K41" s="542">
        <v>132822</v>
      </c>
      <c r="L41" s="522">
        <v>0.8752108592514497</v>
      </c>
      <c r="M41" s="522">
        <v>141</v>
      </c>
      <c r="N41" s="542">
        <v>1163</v>
      </c>
      <c r="O41" s="542">
        <v>163983</v>
      </c>
      <c r="P41" s="527">
        <v>1.0805416447021614</v>
      </c>
      <c r="Q41" s="543">
        <v>141</v>
      </c>
    </row>
    <row r="42" spans="1:17" ht="14.4" customHeight="1" x14ac:dyDescent="0.3">
      <c r="A42" s="521" t="s">
        <v>1643</v>
      </c>
      <c r="B42" s="522" t="s">
        <v>1630</v>
      </c>
      <c r="C42" s="522" t="s">
        <v>1626</v>
      </c>
      <c r="D42" s="522" t="s">
        <v>1674</v>
      </c>
      <c r="E42" s="522" t="s">
        <v>1670</v>
      </c>
      <c r="F42" s="542">
        <v>3637</v>
      </c>
      <c r="G42" s="542">
        <v>283686</v>
      </c>
      <c r="H42" s="522">
        <v>1</v>
      </c>
      <c r="I42" s="522">
        <v>78</v>
      </c>
      <c r="J42" s="542">
        <v>3113</v>
      </c>
      <c r="K42" s="542">
        <v>242814</v>
      </c>
      <c r="L42" s="522">
        <v>0.85592521308770964</v>
      </c>
      <c r="M42" s="522">
        <v>78</v>
      </c>
      <c r="N42" s="542">
        <v>2873</v>
      </c>
      <c r="O42" s="542">
        <v>224094</v>
      </c>
      <c r="P42" s="527">
        <v>0.78993676106681332</v>
      </c>
      <c r="Q42" s="543">
        <v>78</v>
      </c>
    </row>
    <row r="43" spans="1:17" ht="14.4" customHeight="1" x14ac:dyDescent="0.3">
      <c r="A43" s="521" t="s">
        <v>1643</v>
      </c>
      <c r="B43" s="522" t="s">
        <v>1630</v>
      </c>
      <c r="C43" s="522" t="s">
        <v>1626</v>
      </c>
      <c r="D43" s="522" t="s">
        <v>1675</v>
      </c>
      <c r="E43" s="522" t="s">
        <v>1676</v>
      </c>
      <c r="F43" s="542">
        <v>1082</v>
      </c>
      <c r="G43" s="542">
        <v>326764</v>
      </c>
      <c r="H43" s="522">
        <v>1</v>
      </c>
      <c r="I43" s="522">
        <v>302</v>
      </c>
      <c r="J43" s="542">
        <v>943</v>
      </c>
      <c r="K43" s="542">
        <v>285729</v>
      </c>
      <c r="L43" s="522">
        <v>0.87442007075442829</v>
      </c>
      <c r="M43" s="522">
        <v>303</v>
      </c>
      <c r="N43" s="542">
        <v>1165</v>
      </c>
      <c r="O43" s="542">
        <v>355617</v>
      </c>
      <c r="P43" s="527">
        <v>1.0882992006463381</v>
      </c>
      <c r="Q43" s="543">
        <v>305.25064377682401</v>
      </c>
    </row>
    <row r="44" spans="1:17" ht="14.4" customHeight="1" x14ac:dyDescent="0.3">
      <c r="A44" s="521" t="s">
        <v>1643</v>
      </c>
      <c r="B44" s="522" t="s">
        <v>1630</v>
      </c>
      <c r="C44" s="522" t="s">
        <v>1626</v>
      </c>
      <c r="D44" s="522" t="s">
        <v>1633</v>
      </c>
      <c r="E44" s="522" t="s">
        <v>1634</v>
      </c>
      <c r="F44" s="542">
        <v>3</v>
      </c>
      <c r="G44" s="542">
        <v>132</v>
      </c>
      <c r="H44" s="522">
        <v>1</v>
      </c>
      <c r="I44" s="522">
        <v>44</v>
      </c>
      <c r="J44" s="542"/>
      <c r="K44" s="542"/>
      <c r="L44" s="522"/>
      <c r="M44" s="522"/>
      <c r="N44" s="542"/>
      <c r="O44" s="542"/>
      <c r="P44" s="527"/>
      <c r="Q44" s="543"/>
    </row>
    <row r="45" spans="1:17" ht="14.4" customHeight="1" x14ac:dyDescent="0.3">
      <c r="A45" s="521" t="s">
        <v>1643</v>
      </c>
      <c r="B45" s="522" t="s">
        <v>1630</v>
      </c>
      <c r="C45" s="522" t="s">
        <v>1626</v>
      </c>
      <c r="D45" s="522" t="s">
        <v>1677</v>
      </c>
      <c r="E45" s="522" t="s">
        <v>1678</v>
      </c>
      <c r="F45" s="542">
        <v>4248</v>
      </c>
      <c r="G45" s="542">
        <v>2064528</v>
      </c>
      <c r="H45" s="522">
        <v>1</v>
      </c>
      <c r="I45" s="522">
        <v>486</v>
      </c>
      <c r="J45" s="542">
        <v>3463</v>
      </c>
      <c r="K45" s="542">
        <v>1683018</v>
      </c>
      <c r="L45" s="522">
        <v>0.81520715630885121</v>
      </c>
      <c r="M45" s="522">
        <v>486</v>
      </c>
      <c r="N45" s="542">
        <v>3083</v>
      </c>
      <c r="O45" s="542">
        <v>1500409</v>
      </c>
      <c r="P45" s="527">
        <v>0.72675643052552452</v>
      </c>
      <c r="Q45" s="543">
        <v>486.6717482971132</v>
      </c>
    </row>
    <row r="46" spans="1:17" ht="14.4" customHeight="1" x14ac:dyDescent="0.3">
      <c r="A46" s="521" t="s">
        <v>1643</v>
      </c>
      <c r="B46" s="522" t="s">
        <v>1630</v>
      </c>
      <c r="C46" s="522" t="s">
        <v>1626</v>
      </c>
      <c r="D46" s="522" t="s">
        <v>1679</v>
      </c>
      <c r="E46" s="522" t="s">
        <v>1680</v>
      </c>
      <c r="F46" s="542">
        <v>3139</v>
      </c>
      <c r="G46" s="542">
        <v>499101</v>
      </c>
      <c r="H46" s="522">
        <v>1</v>
      </c>
      <c r="I46" s="522">
        <v>159</v>
      </c>
      <c r="J46" s="542">
        <v>2636</v>
      </c>
      <c r="K46" s="542">
        <v>421760</v>
      </c>
      <c r="L46" s="522">
        <v>0.84503938080669039</v>
      </c>
      <c r="M46" s="522">
        <v>160</v>
      </c>
      <c r="N46" s="542">
        <v>2508</v>
      </c>
      <c r="O46" s="542">
        <v>402975</v>
      </c>
      <c r="P46" s="527">
        <v>0.80740170827147206</v>
      </c>
      <c r="Q46" s="543">
        <v>160.67583732057417</v>
      </c>
    </row>
    <row r="47" spans="1:17" ht="14.4" customHeight="1" x14ac:dyDescent="0.3">
      <c r="A47" s="521" t="s">
        <v>1643</v>
      </c>
      <c r="B47" s="522" t="s">
        <v>1630</v>
      </c>
      <c r="C47" s="522" t="s">
        <v>1626</v>
      </c>
      <c r="D47" s="522" t="s">
        <v>1681</v>
      </c>
      <c r="E47" s="522" t="s">
        <v>1682</v>
      </c>
      <c r="F47" s="542">
        <v>3776</v>
      </c>
      <c r="G47" s="542">
        <v>883584</v>
      </c>
      <c r="H47" s="522">
        <v>1</v>
      </c>
      <c r="I47" s="522">
        <v>234</v>
      </c>
      <c r="J47" s="542">
        <v>3205</v>
      </c>
      <c r="K47" s="542">
        <v>749970</v>
      </c>
      <c r="L47" s="522">
        <v>0.84878177966101698</v>
      </c>
      <c r="M47" s="522">
        <v>234</v>
      </c>
      <c r="N47" s="542">
        <v>2836</v>
      </c>
      <c r="O47" s="542">
        <v>665524</v>
      </c>
      <c r="P47" s="527">
        <v>0.75320965522236705</v>
      </c>
      <c r="Q47" s="543">
        <v>234.66995768688292</v>
      </c>
    </row>
    <row r="48" spans="1:17" ht="14.4" customHeight="1" x14ac:dyDescent="0.3">
      <c r="A48" s="521" t="s">
        <v>1643</v>
      </c>
      <c r="B48" s="522" t="s">
        <v>1630</v>
      </c>
      <c r="C48" s="522" t="s">
        <v>1626</v>
      </c>
      <c r="D48" s="522" t="s">
        <v>1683</v>
      </c>
      <c r="E48" s="522" t="s">
        <v>1648</v>
      </c>
      <c r="F48" s="542">
        <v>2318</v>
      </c>
      <c r="G48" s="542">
        <v>162260</v>
      </c>
      <c r="H48" s="522">
        <v>1</v>
      </c>
      <c r="I48" s="522">
        <v>70</v>
      </c>
      <c r="J48" s="542">
        <v>2303</v>
      </c>
      <c r="K48" s="542">
        <v>161210</v>
      </c>
      <c r="L48" s="522">
        <v>0.99352890422778262</v>
      </c>
      <c r="M48" s="522">
        <v>70</v>
      </c>
      <c r="N48" s="542">
        <v>2426</v>
      </c>
      <c r="O48" s="542">
        <v>171467</v>
      </c>
      <c r="P48" s="527">
        <v>1.0567422654998151</v>
      </c>
      <c r="Q48" s="543">
        <v>70.678895300906845</v>
      </c>
    </row>
    <row r="49" spans="1:17" ht="14.4" customHeight="1" x14ac:dyDescent="0.3">
      <c r="A49" s="521" t="s">
        <v>1643</v>
      </c>
      <c r="B49" s="522" t="s">
        <v>1630</v>
      </c>
      <c r="C49" s="522" t="s">
        <v>1626</v>
      </c>
      <c r="D49" s="522" t="s">
        <v>1684</v>
      </c>
      <c r="E49" s="522" t="s">
        <v>1685</v>
      </c>
      <c r="F49" s="542">
        <v>2144</v>
      </c>
      <c r="G49" s="542">
        <v>152224</v>
      </c>
      <c r="H49" s="522">
        <v>1</v>
      </c>
      <c r="I49" s="522">
        <v>71</v>
      </c>
      <c r="J49" s="542">
        <v>1211</v>
      </c>
      <c r="K49" s="542">
        <v>87192</v>
      </c>
      <c r="L49" s="522">
        <v>0.5727874710952281</v>
      </c>
      <c r="M49" s="522">
        <v>72</v>
      </c>
      <c r="N49" s="542">
        <v>1093</v>
      </c>
      <c r="O49" s="542">
        <v>79433</v>
      </c>
      <c r="P49" s="527">
        <v>0.52181653352953539</v>
      </c>
      <c r="Q49" s="543">
        <v>72.674290942360471</v>
      </c>
    </row>
    <row r="50" spans="1:17" ht="14.4" customHeight="1" x14ac:dyDescent="0.3">
      <c r="A50" s="521" t="s">
        <v>1643</v>
      </c>
      <c r="B50" s="522" t="s">
        <v>1630</v>
      </c>
      <c r="C50" s="522" t="s">
        <v>1626</v>
      </c>
      <c r="D50" s="522" t="s">
        <v>1686</v>
      </c>
      <c r="E50" s="522" t="s">
        <v>1687</v>
      </c>
      <c r="F50" s="542">
        <v>5045</v>
      </c>
      <c r="G50" s="542">
        <v>1427735</v>
      </c>
      <c r="H50" s="522">
        <v>1</v>
      </c>
      <c r="I50" s="522">
        <v>283</v>
      </c>
      <c r="J50" s="542">
        <v>4790</v>
      </c>
      <c r="K50" s="542">
        <v>1355570</v>
      </c>
      <c r="L50" s="522">
        <v>0.94945490584737369</v>
      </c>
      <c r="M50" s="522">
        <v>283</v>
      </c>
      <c r="N50" s="542">
        <v>4180</v>
      </c>
      <c r="O50" s="542">
        <v>1185773</v>
      </c>
      <c r="P50" s="527">
        <v>0.83052737377734664</v>
      </c>
      <c r="Q50" s="543">
        <v>283.67775119617227</v>
      </c>
    </row>
    <row r="51" spans="1:17" ht="14.4" customHeight="1" x14ac:dyDescent="0.3">
      <c r="A51" s="521" t="s">
        <v>1643</v>
      </c>
      <c r="B51" s="522" t="s">
        <v>1630</v>
      </c>
      <c r="C51" s="522" t="s">
        <v>1626</v>
      </c>
      <c r="D51" s="522" t="s">
        <v>1688</v>
      </c>
      <c r="E51" s="522" t="s">
        <v>1689</v>
      </c>
      <c r="F51" s="542">
        <v>216</v>
      </c>
      <c r="G51" s="542">
        <v>46440</v>
      </c>
      <c r="H51" s="522">
        <v>1</v>
      </c>
      <c r="I51" s="522">
        <v>215</v>
      </c>
      <c r="J51" s="542">
        <v>238</v>
      </c>
      <c r="K51" s="542">
        <v>51408</v>
      </c>
      <c r="L51" s="522">
        <v>1.1069767441860465</v>
      </c>
      <c r="M51" s="522">
        <v>216</v>
      </c>
      <c r="N51" s="542">
        <v>226</v>
      </c>
      <c r="O51" s="542">
        <v>49284</v>
      </c>
      <c r="P51" s="527">
        <v>1.0612403100775194</v>
      </c>
      <c r="Q51" s="543">
        <v>218.07079646017698</v>
      </c>
    </row>
    <row r="52" spans="1:17" ht="14.4" customHeight="1" x14ac:dyDescent="0.3">
      <c r="A52" s="521" t="s">
        <v>1643</v>
      </c>
      <c r="B52" s="522" t="s">
        <v>1630</v>
      </c>
      <c r="C52" s="522" t="s">
        <v>1626</v>
      </c>
      <c r="D52" s="522" t="s">
        <v>1690</v>
      </c>
      <c r="E52" s="522" t="s">
        <v>1691</v>
      </c>
      <c r="F52" s="542">
        <v>652</v>
      </c>
      <c r="G52" s="542">
        <v>773272</v>
      </c>
      <c r="H52" s="522">
        <v>1</v>
      </c>
      <c r="I52" s="522">
        <v>1186</v>
      </c>
      <c r="J52" s="542">
        <v>646</v>
      </c>
      <c r="K52" s="542">
        <v>768094</v>
      </c>
      <c r="L52" s="522">
        <v>0.99330377926525204</v>
      </c>
      <c r="M52" s="522">
        <v>1189</v>
      </c>
      <c r="N52" s="542">
        <v>684</v>
      </c>
      <c r="O52" s="542">
        <v>815084</v>
      </c>
      <c r="P52" s="527">
        <v>1.0540715298109851</v>
      </c>
      <c r="Q52" s="543">
        <v>1191.6432748538011</v>
      </c>
    </row>
    <row r="53" spans="1:17" ht="14.4" customHeight="1" x14ac:dyDescent="0.3">
      <c r="A53" s="521" t="s">
        <v>1643</v>
      </c>
      <c r="B53" s="522" t="s">
        <v>1630</v>
      </c>
      <c r="C53" s="522" t="s">
        <v>1626</v>
      </c>
      <c r="D53" s="522" t="s">
        <v>1692</v>
      </c>
      <c r="E53" s="522" t="s">
        <v>1693</v>
      </c>
      <c r="F53" s="542">
        <v>810</v>
      </c>
      <c r="G53" s="542">
        <v>86670</v>
      </c>
      <c r="H53" s="522">
        <v>1</v>
      </c>
      <c r="I53" s="522">
        <v>107</v>
      </c>
      <c r="J53" s="542">
        <v>769</v>
      </c>
      <c r="K53" s="542">
        <v>83052</v>
      </c>
      <c r="L53" s="522">
        <v>0.95825545171339566</v>
      </c>
      <c r="M53" s="522">
        <v>108</v>
      </c>
      <c r="N53" s="542">
        <v>769</v>
      </c>
      <c r="O53" s="542">
        <v>83582</v>
      </c>
      <c r="P53" s="527">
        <v>0.9643706011307257</v>
      </c>
      <c r="Q53" s="543">
        <v>108.6892067620286</v>
      </c>
    </row>
    <row r="54" spans="1:17" ht="14.4" customHeight="1" x14ac:dyDescent="0.3">
      <c r="A54" s="521" t="s">
        <v>1643</v>
      </c>
      <c r="B54" s="522" t="s">
        <v>1630</v>
      </c>
      <c r="C54" s="522" t="s">
        <v>1626</v>
      </c>
      <c r="D54" s="522" t="s">
        <v>1694</v>
      </c>
      <c r="E54" s="522" t="s">
        <v>1695</v>
      </c>
      <c r="F54" s="542">
        <v>147</v>
      </c>
      <c r="G54" s="542">
        <v>46746</v>
      </c>
      <c r="H54" s="522">
        <v>1</v>
      </c>
      <c r="I54" s="522">
        <v>318</v>
      </c>
      <c r="J54" s="542">
        <v>72</v>
      </c>
      <c r="K54" s="542">
        <v>22968</v>
      </c>
      <c r="L54" s="522">
        <v>0.49133615710435119</v>
      </c>
      <c r="M54" s="522">
        <v>319</v>
      </c>
      <c r="N54" s="542">
        <v>39</v>
      </c>
      <c r="O54" s="542">
        <v>12510</v>
      </c>
      <c r="P54" s="527">
        <v>0.26761648055448595</v>
      </c>
      <c r="Q54" s="543">
        <v>320.76923076923077</v>
      </c>
    </row>
    <row r="55" spans="1:17" ht="14.4" customHeight="1" x14ac:dyDescent="0.3">
      <c r="A55" s="521" t="s">
        <v>1643</v>
      </c>
      <c r="B55" s="522" t="s">
        <v>1630</v>
      </c>
      <c r="C55" s="522" t="s">
        <v>1626</v>
      </c>
      <c r="D55" s="522" t="s">
        <v>1696</v>
      </c>
      <c r="E55" s="522" t="s">
        <v>1697</v>
      </c>
      <c r="F55" s="542">
        <v>632</v>
      </c>
      <c r="G55" s="542">
        <v>35392</v>
      </c>
      <c r="H55" s="522">
        <v>1</v>
      </c>
      <c r="I55" s="522">
        <v>56</v>
      </c>
      <c r="J55" s="542">
        <v>497</v>
      </c>
      <c r="K55" s="542">
        <v>27832</v>
      </c>
      <c r="L55" s="522">
        <v>0.78639240506329111</v>
      </c>
      <c r="M55" s="522">
        <v>56</v>
      </c>
      <c r="N55" s="542">
        <v>393</v>
      </c>
      <c r="O55" s="542">
        <v>22264</v>
      </c>
      <c r="P55" s="527">
        <v>0.62906871609403259</v>
      </c>
      <c r="Q55" s="543">
        <v>56.651399491094146</v>
      </c>
    </row>
    <row r="56" spans="1:17" ht="14.4" customHeight="1" x14ac:dyDescent="0.3">
      <c r="A56" s="521" t="s">
        <v>1643</v>
      </c>
      <c r="B56" s="522" t="s">
        <v>1630</v>
      </c>
      <c r="C56" s="522" t="s">
        <v>1626</v>
      </c>
      <c r="D56" s="522" t="s">
        <v>1698</v>
      </c>
      <c r="E56" s="522" t="s">
        <v>1699</v>
      </c>
      <c r="F56" s="542">
        <v>29</v>
      </c>
      <c r="G56" s="542">
        <v>4147</v>
      </c>
      <c r="H56" s="522">
        <v>1</v>
      </c>
      <c r="I56" s="522">
        <v>143</v>
      </c>
      <c r="J56" s="542">
        <v>25</v>
      </c>
      <c r="K56" s="542">
        <v>3600</v>
      </c>
      <c r="L56" s="522">
        <v>0.86809741982155775</v>
      </c>
      <c r="M56" s="522">
        <v>144</v>
      </c>
      <c r="N56" s="542">
        <v>4</v>
      </c>
      <c r="O56" s="542">
        <v>577</v>
      </c>
      <c r="P56" s="527">
        <v>0.1391367253436219</v>
      </c>
      <c r="Q56" s="543">
        <v>144.25</v>
      </c>
    </row>
    <row r="57" spans="1:17" ht="14.4" customHeight="1" x14ac:dyDescent="0.3">
      <c r="A57" s="521" t="s">
        <v>1643</v>
      </c>
      <c r="B57" s="522" t="s">
        <v>1630</v>
      </c>
      <c r="C57" s="522" t="s">
        <v>1626</v>
      </c>
      <c r="D57" s="522" t="s">
        <v>1700</v>
      </c>
      <c r="E57" s="522" t="s">
        <v>1701</v>
      </c>
      <c r="F57" s="542">
        <v>53</v>
      </c>
      <c r="G57" s="542">
        <v>53795</v>
      </c>
      <c r="H57" s="522">
        <v>1</v>
      </c>
      <c r="I57" s="522">
        <v>1015</v>
      </c>
      <c r="J57" s="542">
        <v>52</v>
      </c>
      <c r="K57" s="542">
        <v>53040</v>
      </c>
      <c r="L57" s="522">
        <v>0.98596523840505623</v>
      </c>
      <c r="M57" s="522">
        <v>1020</v>
      </c>
      <c r="N57" s="542">
        <v>51</v>
      </c>
      <c r="O57" s="542">
        <v>52344</v>
      </c>
      <c r="P57" s="527">
        <v>0.97302723301422067</v>
      </c>
      <c r="Q57" s="543">
        <v>1026.3529411764705</v>
      </c>
    </row>
    <row r="58" spans="1:17" ht="14.4" customHeight="1" x14ac:dyDescent="0.3">
      <c r="A58" s="521" t="s">
        <v>1643</v>
      </c>
      <c r="B58" s="522" t="s">
        <v>1630</v>
      </c>
      <c r="C58" s="522" t="s">
        <v>1626</v>
      </c>
      <c r="D58" s="522" t="s">
        <v>1702</v>
      </c>
      <c r="E58" s="522" t="s">
        <v>1703</v>
      </c>
      <c r="F58" s="542">
        <v>18</v>
      </c>
      <c r="G58" s="542">
        <v>5220</v>
      </c>
      <c r="H58" s="522">
        <v>1</v>
      </c>
      <c r="I58" s="522">
        <v>290</v>
      </c>
      <c r="J58" s="542">
        <v>22</v>
      </c>
      <c r="K58" s="542">
        <v>6402</v>
      </c>
      <c r="L58" s="522">
        <v>1.2264367816091954</v>
      </c>
      <c r="M58" s="522">
        <v>291</v>
      </c>
      <c r="N58" s="542">
        <v>24</v>
      </c>
      <c r="O58" s="542">
        <v>7016</v>
      </c>
      <c r="P58" s="527">
        <v>1.3440613026819923</v>
      </c>
      <c r="Q58" s="543">
        <v>292.33333333333331</v>
      </c>
    </row>
    <row r="59" spans="1:17" ht="14.4" customHeight="1" x14ac:dyDescent="0.3">
      <c r="A59" s="521" t="s">
        <v>1643</v>
      </c>
      <c r="B59" s="522" t="s">
        <v>1630</v>
      </c>
      <c r="C59" s="522" t="s">
        <v>1626</v>
      </c>
      <c r="D59" s="522" t="s">
        <v>1704</v>
      </c>
      <c r="E59" s="522" t="s">
        <v>1705</v>
      </c>
      <c r="F59" s="542">
        <v>2</v>
      </c>
      <c r="G59" s="542">
        <v>1526</v>
      </c>
      <c r="H59" s="522">
        <v>1</v>
      </c>
      <c r="I59" s="522">
        <v>763</v>
      </c>
      <c r="J59" s="542"/>
      <c r="K59" s="542"/>
      <c r="L59" s="522"/>
      <c r="M59" s="522"/>
      <c r="N59" s="542"/>
      <c r="O59" s="542"/>
      <c r="P59" s="527"/>
      <c r="Q59" s="543"/>
    </row>
    <row r="60" spans="1:17" ht="14.4" customHeight="1" x14ac:dyDescent="0.3">
      <c r="A60" s="521" t="s">
        <v>1643</v>
      </c>
      <c r="B60" s="522" t="s">
        <v>1630</v>
      </c>
      <c r="C60" s="522" t="s">
        <v>1626</v>
      </c>
      <c r="D60" s="522" t="s">
        <v>1706</v>
      </c>
      <c r="E60" s="522" t="s">
        <v>1707</v>
      </c>
      <c r="F60" s="542"/>
      <c r="G60" s="542"/>
      <c r="H60" s="522"/>
      <c r="I60" s="522"/>
      <c r="J60" s="542">
        <v>6</v>
      </c>
      <c r="K60" s="542">
        <v>156</v>
      </c>
      <c r="L60" s="522"/>
      <c r="M60" s="522">
        <v>26</v>
      </c>
      <c r="N60" s="542"/>
      <c r="O60" s="542"/>
      <c r="P60" s="527"/>
      <c r="Q60" s="543"/>
    </row>
    <row r="61" spans="1:17" ht="14.4" customHeight="1" thickBot="1" x14ac:dyDescent="0.35">
      <c r="A61" s="529" t="s">
        <v>1643</v>
      </c>
      <c r="B61" s="530" t="s">
        <v>1630</v>
      </c>
      <c r="C61" s="530" t="s">
        <v>1626</v>
      </c>
      <c r="D61" s="530" t="s">
        <v>1708</v>
      </c>
      <c r="E61" s="530" t="s">
        <v>1709</v>
      </c>
      <c r="F61" s="544"/>
      <c r="G61" s="544"/>
      <c r="H61" s="530"/>
      <c r="I61" s="530"/>
      <c r="J61" s="544">
        <v>2</v>
      </c>
      <c r="K61" s="544">
        <v>1448</v>
      </c>
      <c r="L61" s="530"/>
      <c r="M61" s="530">
        <v>724</v>
      </c>
      <c r="N61" s="544">
        <v>3</v>
      </c>
      <c r="O61" s="544">
        <v>2184</v>
      </c>
      <c r="P61" s="535"/>
      <c r="Q61" s="545">
        <v>728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10729932</v>
      </c>
      <c r="C3" s="223">
        <f t="shared" ref="C3:R3" si="0">SUBTOTAL(9,C6:C1048576)</f>
        <v>26</v>
      </c>
      <c r="D3" s="223">
        <f t="shared" si="0"/>
        <v>11151466</v>
      </c>
      <c r="E3" s="223">
        <f t="shared" si="0"/>
        <v>29.393089158666282</v>
      </c>
      <c r="F3" s="223">
        <f t="shared" si="0"/>
        <v>11853781</v>
      </c>
      <c r="G3" s="226">
        <f>IF(B3&lt;&gt;0,F3/B3,"")</f>
        <v>1.1047396199714965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2012</v>
      </c>
      <c r="C5" s="598"/>
      <c r="D5" s="598">
        <v>2013</v>
      </c>
      <c r="E5" s="598"/>
      <c r="F5" s="598">
        <v>2014</v>
      </c>
      <c r="G5" s="599" t="s">
        <v>2</v>
      </c>
      <c r="H5" s="597">
        <v>2012</v>
      </c>
      <c r="I5" s="598"/>
      <c r="J5" s="598">
        <v>2013</v>
      </c>
      <c r="K5" s="598"/>
      <c r="L5" s="598">
        <v>2014</v>
      </c>
      <c r="M5" s="599" t="s">
        <v>2</v>
      </c>
      <c r="N5" s="597">
        <v>2012</v>
      </c>
      <c r="O5" s="598"/>
      <c r="P5" s="598">
        <v>2013</v>
      </c>
      <c r="Q5" s="598"/>
      <c r="R5" s="598">
        <v>2014</v>
      </c>
      <c r="S5" s="599" t="s">
        <v>2</v>
      </c>
    </row>
    <row r="6" spans="1:19" ht="14.4" customHeight="1" x14ac:dyDescent="0.3">
      <c r="A6" s="553" t="s">
        <v>1711</v>
      </c>
      <c r="B6" s="600">
        <v>483221</v>
      </c>
      <c r="C6" s="515">
        <v>1</v>
      </c>
      <c r="D6" s="600">
        <v>459316</v>
      </c>
      <c r="E6" s="515">
        <v>0.95052988177252229</v>
      </c>
      <c r="F6" s="600">
        <v>458207</v>
      </c>
      <c r="G6" s="520">
        <v>0.94823486562049253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x14ac:dyDescent="0.3">
      <c r="A7" s="554" t="s">
        <v>1712</v>
      </c>
      <c r="B7" s="607">
        <v>671354</v>
      </c>
      <c r="C7" s="522">
        <v>1</v>
      </c>
      <c r="D7" s="607">
        <v>750086</v>
      </c>
      <c r="E7" s="522">
        <v>1.1172734503704453</v>
      </c>
      <c r="F7" s="607">
        <v>880190</v>
      </c>
      <c r="G7" s="527">
        <v>1.3110668887055115</v>
      </c>
      <c r="H7" s="607"/>
      <c r="I7" s="522"/>
      <c r="J7" s="607"/>
      <c r="K7" s="522"/>
      <c r="L7" s="607"/>
      <c r="M7" s="527"/>
      <c r="N7" s="607"/>
      <c r="O7" s="522"/>
      <c r="P7" s="607"/>
      <c r="Q7" s="522"/>
      <c r="R7" s="607"/>
      <c r="S7" s="528"/>
    </row>
    <row r="8" spans="1:19" ht="14.4" customHeight="1" x14ac:dyDescent="0.3">
      <c r="A8" s="554" t="s">
        <v>1713</v>
      </c>
      <c r="B8" s="607">
        <v>429774</v>
      </c>
      <c r="C8" s="522">
        <v>1</v>
      </c>
      <c r="D8" s="607">
        <v>402103</v>
      </c>
      <c r="E8" s="522">
        <v>0.93561499764992762</v>
      </c>
      <c r="F8" s="607">
        <v>414379</v>
      </c>
      <c r="G8" s="527">
        <v>0.964178847487284</v>
      </c>
      <c r="H8" s="607"/>
      <c r="I8" s="522"/>
      <c r="J8" s="607"/>
      <c r="K8" s="522"/>
      <c r="L8" s="607"/>
      <c r="M8" s="527"/>
      <c r="N8" s="607"/>
      <c r="O8" s="522"/>
      <c r="P8" s="607"/>
      <c r="Q8" s="522"/>
      <c r="R8" s="607"/>
      <c r="S8" s="528"/>
    </row>
    <row r="9" spans="1:19" ht="14.4" customHeight="1" x14ac:dyDescent="0.3">
      <c r="A9" s="554" t="s">
        <v>1714</v>
      </c>
      <c r="B9" s="607">
        <v>958904</v>
      </c>
      <c r="C9" s="522">
        <v>1</v>
      </c>
      <c r="D9" s="607">
        <v>879822</v>
      </c>
      <c r="E9" s="522">
        <v>0.91752876200328704</v>
      </c>
      <c r="F9" s="607">
        <v>1056271</v>
      </c>
      <c r="G9" s="527">
        <v>1.1015398830331296</v>
      </c>
      <c r="H9" s="607"/>
      <c r="I9" s="522"/>
      <c r="J9" s="607"/>
      <c r="K9" s="522"/>
      <c r="L9" s="607"/>
      <c r="M9" s="527"/>
      <c r="N9" s="607"/>
      <c r="O9" s="522"/>
      <c r="P9" s="607"/>
      <c r="Q9" s="522"/>
      <c r="R9" s="607"/>
      <c r="S9" s="528"/>
    </row>
    <row r="10" spans="1:19" ht="14.4" customHeight="1" x14ac:dyDescent="0.3">
      <c r="A10" s="554" t="s">
        <v>1715</v>
      </c>
      <c r="B10" s="607">
        <v>404372</v>
      </c>
      <c r="C10" s="522">
        <v>1</v>
      </c>
      <c r="D10" s="607">
        <v>441661</v>
      </c>
      <c r="E10" s="522">
        <v>1.0922145944823083</v>
      </c>
      <c r="F10" s="607">
        <v>531021</v>
      </c>
      <c r="G10" s="527">
        <v>1.3131992323899775</v>
      </c>
      <c r="H10" s="607"/>
      <c r="I10" s="522"/>
      <c r="J10" s="607"/>
      <c r="K10" s="522"/>
      <c r="L10" s="607"/>
      <c r="M10" s="527"/>
      <c r="N10" s="607"/>
      <c r="O10" s="522"/>
      <c r="P10" s="607"/>
      <c r="Q10" s="522"/>
      <c r="R10" s="607"/>
      <c r="S10" s="528"/>
    </row>
    <row r="11" spans="1:19" ht="14.4" customHeight="1" x14ac:dyDescent="0.3">
      <c r="A11" s="554" t="s">
        <v>1716</v>
      </c>
      <c r="B11" s="607">
        <v>609715</v>
      </c>
      <c r="C11" s="522">
        <v>1</v>
      </c>
      <c r="D11" s="607">
        <v>701230</v>
      </c>
      <c r="E11" s="522">
        <v>1.1500947163838842</v>
      </c>
      <c r="F11" s="607">
        <v>680878</v>
      </c>
      <c r="G11" s="527">
        <v>1.1167151866035772</v>
      </c>
      <c r="H11" s="607"/>
      <c r="I11" s="522"/>
      <c r="J11" s="607"/>
      <c r="K11" s="522"/>
      <c r="L11" s="607"/>
      <c r="M11" s="527"/>
      <c r="N11" s="607"/>
      <c r="O11" s="522"/>
      <c r="P11" s="607"/>
      <c r="Q11" s="522"/>
      <c r="R11" s="607"/>
      <c r="S11" s="528"/>
    </row>
    <row r="12" spans="1:19" ht="14.4" customHeight="1" x14ac:dyDescent="0.3">
      <c r="A12" s="554" t="s">
        <v>1717</v>
      </c>
      <c r="B12" s="607">
        <v>373166</v>
      </c>
      <c r="C12" s="522">
        <v>1</v>
      </c>
      <c r="D12" s="607">
        <v>379437</v>
      </c>
      <c r="E12" s="522">
        <v>1.0168048536040262</v>
      </c>
      <c r="F12" s="607">
        <v>525640</v>
      </c>
      <c r="G12" s="527">
        <v>1.4085956384022125</v>
      </c>
      <c r="H12" s="607"/>
      <c r="I12" s="522"/>
      <c r="J12" s="607"/>
      <c r="K12" s="522"/>
      <c r="L12" s="607"/>
      <c r="M12" s="527"/>
      <c r="N12" s="607"/>
      <c r="O12" s="522"/>
      <c r="P12" s="607"/>
      <c r="Q12" s="522"/>
      <c r="R12" s="607"/>
      <c r="S12" s="528"/>
    </row>
    <row r="13" spans="1:19" ht="14.4" customHeight="1" x14ac:dyDescent="0.3">
      <c r="A13" s="554" t="s">
        <v>1718</v>
      </c>
      <c r="B13" s="607">
        <v>997685</v>
      </c>
      <c r="C13" s="522">
        <v>1</v>
      </c>
      <c r="D13" s="607">
        <v>592959</v>
      </c>
      <c r="E13" s="522">
        <v>0.5943348852593755</v>
      </c>
      <c r="F13" s="607">
        <v>572184</v>
      </c>
      <c r="G13" s="527">
        <v>0.57351167953813076</v>
      </c>
      <c r="H13" s="607"/>
      <c r="I13" s="522"/>
      <c r="J13" s="607"/>
      <c r="K13" s="522"/>
      <c r="L13" s="607"/>
      <c r="M13" s="527"/>
      <c r="N13" s="607"/>
      <c r="O13" s="522"/>
      <c r="P13" s="607"/>
      <c r="Q13" s="522"/>
      <c r="R13" s="607"/>
      <c r="S13" s="528"/>
    </row>
    <row r="14" spans="1:19" ht="14.4" customHeight="1" x14ac:dyDescent="0.3">
      <c r="A14" s="554" t="s">
        <v>1719</v>
      </c>
      <c r="B14" s="607">
        <v>1100880</v>
      </c>
      <c r="C14" s="522">
        <v>1</v>
      </c>
      <c r="D14" s="607">
        <v>1178333</v>
      </c>
      <c r="E14" s="522">
        <v>1.0703555337548143</v>
      </c>
      <c r="F14" s="607">
        <v>1191126</v>
      </c>
      <c r="G14" s="527">
        <v>1.0819762371920645</v>
      </c>
      <c r="H14" s="607"/>
      <c r="I14" s="522"/>
      <c r="J14" s="607"/>
      <c r="K14" s="522"/>
      <c r="L14" s="607"/>
      <c r="M14" s="527"/>
      <c r="N14" s="607"/>
      <c r="O14" s="522"/>
      <c r="P14" s="607"/>
      <c r="Q14" s="522"/>
      <c r="R14" s="607"/>
      <c r="S14" s="528"/>
    </row>
    <row r="15" spans="1:19" ht="14.4" customHeight="1" x14ac:dyDescent="0.3">
      <c r="A15" s="554" t="s">
        <v>1720</v>
      </c>
      <c r="B15" s="607">
        <v>220385</v>
      </c>
      <c r="C15" s="522">
        <v>1</v>
      </c>
      <c r="D15" s="607">
        <v>253187</v>
      </c>
      <c r="E15" s="522">
        <v>1.148839530821063</v>
      </c>
      <c r="F15" s="607">
        <v>184171</v>
      </c>
      <c r="G15" s="527">
        <v>0.83567847176531973</v>
      </c>
      <c r="H15" s="607"/>
      <c r="I15" s="522"/>
      <c r="J15" s="607"/>
      <c r="K15" s="522"/>
      <c r="L15" s="607"/>
      <c r="M15" s="527"/>
      <c r="N15" s="607"/>
      <c r="O15" s="522"/>
      <c r="P15" s="607"/>
      <c r="Q15" s="522"/>
      <c r="R15" s="607"/>
      <c r="S15" s="528"/>
    </row>
    <row r="16" spans="1:19" ht="14.4" customHeight="1" x14ac:dyDescent="0.3">
      <c r="A16" s="554" t="s">
        <v>1721</v>
      </c>
      <c r="B16" s="607">
        <v>718913</v>
      </c>
      <c r="C16" s="522">
        <v>1</v>
      </c>
      <c r="D16" s="607">
        <v>848611</v>
      </c>
      <c r="E16" s="522">
        <v>1.1804084777991217</v>
      </c>
      <c r="F16" s="607">
        <v>866461</v>
      </c>
      <c r="G16" s="527">
        <v>1.205237629588003</v>
      </c>
      <c r="H16" s="607"/>
      <c r="I16" s="522"/>
      <c r="J16" s="607"/>
      <c r="K16" s="522"/>
      <c r="L16" s="607"/>
      <c r="M16" s="527"/>
      <c r="N16" s="607"/>
      <c r="O16" s="522"/>
      <c r="P16" s="607"/>
      <c r="Q16" s="522"/>
      <c r="R16" s="607"/>
      <c r="S16" s="528"/>
    </row>
    <row r="17" spans="1:19" ht="14.4" customHeight="1" x14ac:dyDescent="0.3">
      <c r="A17" s="554" t="s">
        <v>1722</v>
      </c>
      <c r="B17" s="607">
        <v>411750</v>
      </c>
      <c r="C17" s="522">
        <v>1</v>
      </c>
      <c r="D17" s="607">
        <v>447964</v>
      </c>
      <c r="E17" s="522">
        <v>1.0879514268366728</v>
      </c>
      <c r="F17" s="607">
        <v>427603</v>
      </c>
      <c r="G17" s="527">
        <v>1.0385015179113539</v>
      </c>
      <c r="H17" s="607"/>
      <c r="I17" s="522"/>
      <c r="J17" s="607"/>
      <c r="K17" s="522"/>
      <c r="L17" s="607"/>
      <c r="M17" s="527"/>
      <c r="N17" s="607"/>
      <c r="O17" s="522"/>
      <c r="P17" s="607"/>
      <c r="Q17" s="522"/>
      <c r="R17" s="607"/>
      <c r="S17" s="528"/>
    </row>
    <row r="18" spans="1:19" ht="14.4" customHeight="1" x14ac:dyDescent="0.3">
      <c r="A18" s="554" t="s">
        <v>1723</v>
      </c>
      <c r="B18" s="607">
        <v>47128</v>
      </c>
      <c r="C18" s="522">
        <v>1</v>
      </c>
      <c r="D18" s="607">
        <v>68115</v>
      </c>
      <c r="E18" s="522">
        <v>1.4453191308776099</v>
      </c>
      <c r="F18" s="607">
        <v>23661</v>
      </c>
      <c r="G18" s="527">
        <v>0.50205822441011716</v>
      </c>
      <c r="H18" s="607"/>
      <c r="I18" s="522"/>
      <c r="J18" s="607"/>
      <c r="K18" s="522"/>
      <c r="L18" s="607"/>
      <c r="M18" s="527"/>
      <c r="N18" s="607"/>
      <c r="O18" s="522"/>
      <c r="P18" s="607"/>
      <c r="Q18" s="522"/>
      <c r="R18" s="607"/>
      <c r="S18" s="528"/>
    </row>
    <row r="19" spans="1:19" ht="14.4" customHeight="1" x14ac:dyDescent="0.3">
      <c r="A19" s="554" t="s">
        <v>1724</v>
      </c>
      <c r="B19" s="607"/>
      <c r="C19" s="522"/>
      <c r="D19" s="607">
        <v>336</v>
      </c>
      <c r="E19" s="522"/>
      <c r="F19" s="607"/>
      <c r="G19" s="527"/>
      <c r="H19" s="607"/>
      <c r="I19" s="522"/>
      <c r="J19" s="607"/>
      <c r="K19" s="522"/>
      <c r="L19" s="607"/>
      <c r="M19" s="527"/>
      <c r="N19" s="607"/>
      <c r="O19" s="522"/>
      <c r="P19" s="607"/>
      <c r="Q19" s="522"/>
      <c r="R19" s="607"/>
      <c r="S19" s="528"/>
    </row>
    <row r="20" spans="1:19" ht="14.4" customHeight="1" x14ac:dyDescent="0.3">
      <c r="A20" s="554" t="s">
        <v>1725</v>
      </c>
      <c r="B20" s="607">
        <v>117841</v>
      </c>
      <c r="C20" s="522">
        <v>1</v>
      </c>
      <c r="D20" s="607">
        <v>107487</v>
      </c>
      <c r="E20" s="522">
        <v>0.91213584406106529</v>
      </c>
      <c r="F20" s="607">
        <v>131406</v>
      </c>
      <c r="G20" s="527">
        <v>1.1151127366536264</v>
      </c>
      <c r="H20" s="607"/>
      <c r="I20" s="522"/>
      <c r="J20" s="607"/>
      <c r="K20" s="522"/>
      <c r="L20" s="607"/>
      <c r="M20" s="527"/>
      <c r="N20" s="607"/>
      <c r="O20" s="522"/>
      <c r="P20" s="607"/>
      <c r="Q20" s="522"/>
      <c r="R20" s="607"/>
      <c r="S20" s="528"/>
    </row>
    <row r="21" spans="1:19" ht="14.4" customHeight="1" x14ac:dyDescent="0.3">
      <c r="A21" s="554" t="s">
        <v>1726</v>
      </c>
      <c r="B21" s="607">
        <v>32482</v>
      </c>
      <c r="C21" s="522">
        <v>1</v>
      </c>
      <c r="D21" s="607">
        <v>59072</v>
      </c>
      <c r="E21" s="522">
        <v>1.8186072286189274</v>
      </c>
      <c r="F21" s="607">
        <v>26804</v>
      </c>
      <c r="G21" s="527">
        <v>0.82519549288836891</v>
      </c>
      <c r="H21" s="607"/>
      <c r="I21" s="522"/>
      <c r="J21" s="607"/>
      <c r="K21" s="522"/>
      <c r="L21" s="607"/>
      <c r="M21" s="527"/>
      <c r="N21" s="607"/>
      <c r="O21" s="522"/>
      <c r="P21" s="607"/>
      <c r="Q21" s="522"/>
      <c r="R21" s="607"/>
      <c r="S21" s="528"/>
    </row>
    <row r="22" spans="1:19" ht="14.4" customHeight="1" x14ac:dyDescent="0.3">
      <c r="A22" s="554" t="s">
        <v>1727</v>
      </c>
      <c r="B22" s="607">
        <v>2407</v>
      </c>
      <c r="C22" s="522">
        <v>1</v>
      </c>
      <c r="D22" s="607"/>
      <c r="E22" s="522"/>
      <c r="F22" s="607"/>
      <c r="G22" s="527"/>
      <c r="H22" s="607"/>
      <c r="I22" s="522"/>
      <c r="J22" s="607"/>
      <c r="K22" s="522"/>
      <c r="L22" s="607"/>
      <c r="M22" s="527"/>
      <c r="N22" s="607"/>
      <c r="O22" s="522"/>
      <c r="P22" s="607"/>
      <c r="Q22" s="522"/>
      <c r="R22" s="607"/>
      <c r="S22" s="528"/>
    </row>
    <row r="23" spans="1:19" ht="14.4" customHeight="1" x14ac:dyDescent="0.3">
      <c r="A23" s="554" t="s">
        <v>1728</v>
      </c>
      <c r="B23" s="607">
        <v>6535</v>
      </c>
      <c r="C23" s="522">
        <v>1</v>
      </c>
      <c r="D23" s="607">
        <v>9759</v>
      </c>
      <c r="E23" s="522">
        <v>1.4933435348125479</v>
      </c>
      <c r="F23" s="607">
        <v>13300</v>
      </c>
      <c r="G23" s="527">
        <v>2.0351951032899769</v>
      </c>
      <c r="H23" s="607"/>
      <c r="I23" s="522"/>
      <c r="J23" s="607"/>
      <c r="K23" s="522"/>
      <c r="L23" s="607"/>
      <c r="M23" s="527"/>
      <c r="N23" s="607"/>
      <c r="O23" s="522"/>
      <c r="P23" s="607"/>
      <c r="Q23" s="522"/>
      <c r="R23" s="607"/>
      <c r="S23" s="528"/>
    </row>
    <row r="24" spans="1:19" ht="14.4" customHeight="1" x14ac:dyDescent="0.3">
      <c r="A24" s="554" t="s">
        <v>1729</v>
      </c>
      <c r="B24" s="607">
        <v>300101</v>
      </c>
      <c r="C24" s="522">
        <v>1</v>
      </c>
      <c r="D24" s="607">
        <v>363628</v>
      </c>
      <c r="E24" s="522">
        <v>1.2116853992489196</v>
      </c>
      <c r="F24" s="607">
        <v>436049</v>
      </c>
      <c r="G24" s="527">
        <v>1.4530074874792154</v>
      </c>
      <c r="H24" s="607"/>
      <c r="I24" s="522"/>
      <c r="J24" s="607"/>
      <c r="K24" s="522"/>
      <c r="L24" s="607"/>
      <c r="M24" s="527"/>
      <c r="N24" s="607"/>
      <c r="O24" s="522"/>
      <c r="P24" s="607"/>
      <c r="Q24" s="522"/>
      <c r="R24" s="607"/>
      <c r="S24" s="528"/>
    </row>
    <row r="25" spans="1:19" ht="14.4" customHeight="1" x14ac:dyDescent="0.3">
      <c r="A25" s="554" t="s">
        <v>1730</v>
      </c>
      <c r="B25" s="607">
        <v>20978</v>
      </c>
      <c r="C25" s="522">
        <v>1</v>
      </c>
      <c r="D25" s="607">
        <v>68766</v>
      </c>
      <c r="E25" s="522">
        <v>3.2780055296024408</v>
      </c>
      <c r="F25" s="607">
        <v>31872</v>
      </c>
      <c r="G25" s="527">
        <v>1.5193059395557251</v>
      </c>
      <c r="H25" s="607"/>
      <c r="I25" s="522"/>
      <c r="J25" s="607"/>
      <c r="K25" s="522"/>
      <c r="L25" s="607"/>
      <c r="M25" s="527"/>
      <c r="N25" s="607"/>
      <c r="O25" s="522"/>
      <c r="P25" s="607"/>
      <c r="Q25" s="522"/>
      <c r="R25" s="607"/>
      <c r="S25" s="528"/>
    </row>
    <row r="26" spans="1:19" ht="14.4" customHeight="1" x14ac:dyDescent="0.3">
      <c r="A26" s="554" t="s">
        <v>1731</v>
      </c>
      <c r="B26" s="607">
        <v>3116</v>
      </c>
      <c r="C26" s="522">
        <v>1</v>
      </c>
      <c r="D26" s="607">
        <v>4884</v>
      </c>
      <c r="E26" s="522">
        <v>1.5673940949935816</v>
      </c>
      <c r="F26" s="607"/>
      <c r="G26" s="527"/>
      <c r="H26" s="607"/>
      <c r="I26" s="522"/>
      <c r="J26" s="607"/>
      <c r="K26" s="522"/>
      <c r="L26" s="607"/>
      <c r="M26" s="527"/>
      <c r="N26" s="607"/>
      <c r="O26" s="522"/>
      <c r="P26" s="607"/>
      <c r="Q26" s="522"/>
      <c r="R26" s="607"/>
      <c r="S26" s="528"/>
    </row>
    <row r="27" spans="1:19" ht="14.4" customHeight="1" x14ac:dyDescent="0.3">
      <c r="A27" s="554" t="s">
        <v>1732</v>
      </c>
      <c r="B27" s="607">
        <v>17517</v>
      </c>
      <c r="C27" s="522">
        <v>1</v>
      </c>
      <c r="D27" s="607"/>
      <c r="E27" s="522"/>
      <c r="F27" s="607"/>
      <c r="G27" s="527"/>
      <c r="H27" s="607"/>
      <c r="I27" s="522"/>
      <c r="J27" s="607"/>
      <c r="K27" s="522"/>
      <c r="L27" s="607"/>
      <c r="M27" s="527"/>
      <c r="N27" s="607"/>
      <c r="O27" s="522"/>
      <c r="P27" s="607"/>
      <c r="Q27" s="522"/>
      <c r="R27" s="607"/>
      <c r="S27" s="528"/>
    </row>
    <row r="28" spans="1:19" ht="14.4" customHeight="1" x14ac:dyDescent="0.3">
      <c r="A28" s="554" t="s">
        <v>1733</v>
      </c>
      <c r="B28" s="607">
        <v>31445</v>
      </c>
      <c r="C28" s="522">
        <v>1</v>
      </c>
      <c r="D28" s="607">
        <v>26578</v>
      </c>
      <c r="E28" s="522">
        <v>0.8452218158689776</v>
      </c>
      <c r="F28" s="607">
        <v>50309</v>
      </c>
      <c r="G28" s="527">
        <v>1.5999045953251709</v>
      </c>
      <c r="H28" s="607"/>
      <c r="I28" s="522"/>
      <c r="J28" s="607"/>
      <c r="K28" s="522"/>
      <c r="L28" s="607"/>
      <c r="M28" s="527"/>
      <c r="N28" s="607"/>
      <c r="O28" s="522"/>
      <c r="P28" s="607"/>
      <c r="Q28" s="522"/>
      <c r="R28" s="607"/>
      <c r="S28" s="528"/>
    </row>
    <row r="29" spans="1:19" ht="14.4" customHeight="1" x14ac:dyDescent="0.3">
      <c r="A29" s="554" t="s">
        <v>1734</v>
      </c>
      <c r="B29" s="607">
        <v>555465</v>
      </c>
      <c r="C29" s="522">
        <v>1</v>
      </c>
      <c r="D29" s="607">
        <v>425362</v>
      </c>
      <c r="E29" s="522">
        <v>0.76577642155671377</v>
      </c>
      <c r="F29" s="607">
        <v>503697</v>
      </c>
      <c r="G29" s="527">
        <v>0.90680240879263319</v>
      </c>
      <c r="H29" s="607"/>
      <c r="I29" s="522"/>
      <c r="J29" s="607"/>
      <c r="K29" s="522"/>
      <c r="L29" s="607"/>
      <c r="M29" s="527"/>
      <c r="N29" s="607"/>
      <c r="O29" s="522"/>
      <c r="P29" s="607"/>
      <c r="Q29" s="522"/>
      <c r="R29" s="607"/>
      <c r="S29" s="528"/>
    </row>
    <row r="30" spans="1:19" ht="14.4" customHeight="1" x14ac:dyDescent="0.3">
      <c r="A30" s="554" t="s">
        <v>1735</v>
      </c>
      <c r="B30" s="607">
        <v>1276983</v>
      </c>
      <c r="C30" s="522">
        <v>1</v>
      </c>
      <c r="D30" s="607">
        <v>1420620</v>
      </c>
      <c r="E30" s="522">
        <v>1.1124815287282603</v>
      </c>
      <c r="F30" s="607">
        <v>1611216</v>
      </c>
      <c r="G30" s="527">
        <v>1.2617364522472108</v>
      </c>
      <c r="H30" s="607"/>
      <c r="I30" s="522"/>
      <c r="J30" s="607"/>
      <c r="K30" s="522"/>
      <c r="L30" s="607"/>
      <c r="M30" s="527"/>
      <c r="N30" s="607"/>
      <c r="O30" s="522"/>
      <c r="P30" s="607"/>
      <c r="Q30" s="522"/>
      <c r="R30" s="607"/>
      <c r="S30" s="528"/>
    </row>
    <row r="31" spans="1:19" ht="14.4" customHeight="1" x14ac:dyDescent="0.3">
      <c r="A31" s="554" t="s">
        <v>1736</v>
      </c>
      <c r="B31" s="607">
        <v>563483</v>
      </c>
      <c r="C31" s="522">
        <v>1</v>
      </c>
      <c r="D31" s="607">
        <v>770084</v>
      </c>
      <c r="E31" s="522">
        <v>1.3666499255523237</v>
      </c>
      <c r="F31" s="607">
        <v>753305</v>
      </c>
      <c r="G31" s="527">
        <v>1.3368726296977904</v>
      </c>
      <c r="H31" s="607"/>
      <c r="I31" s="522"/>
      <c r="J31" s="607"/>
      <c r="K31" s="522"/>
      <c r="L31" s="607"/>
      <c r="M31" s="527"/>
      <c r="N31" s="607"/>
      <c r="O31" s="522"/>
      <c r="P31" s="607"/>
      <c r="Q31" s="522"/>
      <c r="R31" s="607"/>
      <c r="S31" s="528"/>
    </row>
    <row r="32" spans="1:19" ht="14.4" customHeight="1" thickBot="1" x14ac:dyDescent="0.35">
      <c r="A32" s="602" t="s">
        <v>1737</v>
      </c>
      <c r="B32" s="601">
        <v>374332</v>
      </c>
      <c r="C32" s="530">
        <v>1</v>
      </c>
      <c r="D32" s="601">
        <v>492066</v>
      </c>
      <c r="E32" s="530">
        <v>1.3145175940074587</v>
      </c>
      <c r="F32" s="601">
        <v>484031</v>
      </c>
      <c r="G32" s="535">
        <v>1.2930526911939135</v>
      </c>
      <c r="H32" s="601"/>
      <c r="I32" s="530"/>
      <c r="J32" s="601"/>
      <c r="K32" s="530"/>
      <c r="L32" s="601"/>
      <c r="M32" s="535"/>
      <c r="N32" s="601"/>
      <c r="O32" s="530"/>
      <c r="P32" s="601"/>
      <c r="Q32" s="530"/>
      <c r="R32" s="601"/>
      <c r="S32" s="53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1767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72430</v>
      </c>
      <c r="G3" s="103">
        <f t="shared" si="0"/>
        <v>10729932</v>
      </c>
      <c r="H3" s="103"/>
      <c r="I3" s="103"/>
      <c r="J3" s="103">
        <f t="shared" si="0"/>
        <v>72570</v>
      </c>
      <c r="K3" s="103">
        <f t="shared" si="0"/>
        <v>11151466</v>
      </c>
      <c r="L3" s="103"/>
      <c r="M3" s="103"/>
      <c r="N3" s="103">
        <f t="shared" si="0"/>
        <v>74820</v>
      </c>
      <c r="O3" s="103">
        <f t="shared" si="0"/>
        <v>11853781</v>
      </c>
      <c r="P3" s="75">
        <f>IF(G3=0,0,O3/G3)</f>
        <v>1.1047396199714965</v>
      </c>
      <c r="Q3" s="104">
        <f>IF(N3=0,0,O3/N3)</f>
        <v>158.4306468858594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11"/>
      <c r="B5" s="610"/>
      <c r="C5" s="611"/>
      <c r="D5" s="612"/>
      <c r="E5" s="614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9"/>
    </row>
    <row r="6" spans="1:17" ht="14.4" customHeight="1" x14ac:dyDescent="0.3">
      <c r="A6" s="514" t="s">
        <v>1738</v>
      </c>
      <c r="B6" s="515" t="s">
        <v>1643</v>
      </c>
      <c r="C6" s="515" t="s">
        <v>1630</v>
      </c>
      <c r="D6" s="515" t="s">
        <v>1647</v>
      </c>
      <c r="E6" s="515" t="s">
        <v>1648</v>
      </c>
      <c r="F6" s="116">
        <v>343</v>
      </c>
      <c r="G6" s="116">
        <v>69286</v>
      </c>
      <c r="H6" s="116">
        <v>1</v>
      </c>
      <c r="I6" s="116">
        <v>202</v>
      </c>
      <c r="J6" s="116">
        <v>283</v>
      </c>
      <c r="K6" s="116">
        <v>57449</v>
      </c>
      <c r="L6" s="116">
        <v>0.82915740553647199</v>
      </c>
      <c r="M6" s="116">
        <v>203</v>
      </c>
      <c r="N6" s="116">
        <v>184</v>
      </c>
      <c r="O6" s="116">
        <v>37630</v>
      </c>
      <c r="P6" s="520">
        <v>0.54311116242819613</v>
      </c>
      <c r="Q6" s="541">
        <v>204.5108695652174</v>
      </c>
    </row>
    <row r="7" spans="1:17" ht="14.4" customHeight="1" x14ac:dyDescent="0.3">
      <c r="A7" s="521" t="s">
        <v>1738</v>
      </c>
      <c r="B7" s="522" t="s">
        <v>1643</v>
      </c>
      <c r="C7" s="522" t="s">
        <v>1630</v>
      </c>
      <c r="D7" s="522" t="s">
        <v>1650</v>
      </c>
      <c r="E7" s="522" t="s">
        <v>1651</v>
      </c>
      <c r="F7" s="542">
        <v>211</v>
      </c>
      <c r="G7" s="542">
        <v>61401</v>
      </c>
      <c r="H7" s="542">
        <v>1</v>
      </c>
      <c r="I7" s="542">
        <v>291</v>
      </c>
      <c r="J7" s="542">
        <v>165</v>
      </c>
      <c r="K7" s="542">
        <v>48180</v>
      </c>
      <c r="L7" s="542">
        <v>0.78467777397762251</v>
      </c>
      <c r="M7" s="542">
        <v>292</v>
      </c>
      <c r="N7" s="542">
        <v>155</v>
      </c>
      <c r="O7" s="542">
        <v>45498</v>
      </c>
      <c r="P7" s="527">
        <v>0.74099770362046224</v>
      </c>
      <c r="Q7" s="543">
        <v>293.53548387096777</v>
      </c>
    </row>
    <row r="8" spans="1:17" ht="14.4" customHeight="1" x14ac:dyDescent="0.3">
      <c r="A8" s="521" t="s">
        <v>1738</v>
      </c>
      <c r="B8" s="522" t="s">
        <v>1643</v>
      </c>
      <c r="C8" s="522" t="s">
        <v>1630</v>
      </c>
      <c r="D8" s="522" t="s">
        <v>1652</v>
      </c>
      <c r="E8" s="522" t="s">
        <v>1653</v>
      </c>
      <c r="F8" s="542">
        <v>6</v>
      </c>
      <c r="G8" s="542">
        <v>552</v>
      </c>
      <c r="H8" s="542">
        <v>1</v>
      </c>
      <c r="I8" s="542">
        <v>92</v>
      </c>
      <c r="J8" s="542"/>
      <c r="K8" s="542"/>
      <c r="L8" s="542"/>
      <c r="M8" s="542"/>
      <c r="N8" s="542"/>
      <c r="O8" s="542"/>
      <c r="P8" s="527"/>
      <c r="Q8" s="543"/>
    </row>
    <row r="9" spans="1:17" ht="14.4" customHeight="1" x14ac:dyDescent="0.3">
      <c r="A9" s="521" t="s">
        <v>1738</v>
      </c>
      <c r="B9" s="522" t="s">
        <v>1643</v>
      </c>
      <c r="C9" s="522" t="s">
        <v>1630</v>
      </c>
      <c r="D9" s="522" t="s">
        <v>1654</v>
      </c>
      <c r="E9" s="522" t="s">
        <v>1655</v>
      </c>
      <c r="F9" s="542">
        <v>3</v>
      </c>
      <c r="G9" s="542">
        <v>657</v>
      </c>
      <c r="H9" s="542">
        <v>1</v>
      </c>
      <c r="I9" s="542">
        <v>219</v>
      </c>
      <c r="J9" s="542"/>
      <c r="K9" s="542"/>
      <c r="L9" s="542"/>
      <c r="M9" s="542"/>
      <c r="N9" s="542"/>
      <c r="O9" s="542"/>
      <c r="P9" s="527"/>
      <c r="Q9" s="543"/>
    </row>
    <row r="10" spans="1:17" ht="14.4" customHeight="1" x14ac:dyDescent="0.3">
      <c r="A10" s="521" t="s">
        <v>1738</v>
      </c>
      <c r="B10" s="522" t="s">
        <v>1643</v>
      </c>
      <c r="C10" s="522" t="s">
        <v>1630</v>
      </c>
      <c r="D10" s="522" t="s">
        <v>1656</v>
      </c>
      <c r="E10" s="522" t="s">
        <v>1657</v>
      </c>
      <c r="F10" s="542">
        <v>120</v>
      </c>
      <c r="G10" s="542">
        <v>15960</v>
      </c>
      <c r="H10" s="542">
        <v>1</v>
      </c>
      <c r="I10" s="542">
        <v>133</v>
      </c>
      <c r="J10" s="542">
        <v>125</v>
      </c>
      <c r="K10" s="542">
        <v>16750</v>
      </c>
      <c r="L10" s="542">
        <v>1.0494987468671679</v>
      </c>
      <c r="M10" s="542">
        <v>134</v>
      </c>
      <c r="N10" s="542">
        <v>142</v>
      </c>
      <c r="O10" s="542">
        <v>19135</v>
      </c>
      <c r="P10" s="527">
        <v>1.1989348370927317</v>
      </c>
      <c r="Q10" s="543">
        <v>134.75352112676057</v>
      </c>
    </row>
    <row r="11" spans="1:17" ht="14.4" customHeight="1" x14ac:dyDescent="0.3">
      <c r="A11" s="521" t="s">
        <v>1738</v>
      </c>
      <c r="B11" s="522" t="s">
        <v>1643</v>
      </c>
      <c r="C11" s="522" t="s">
        <v>1630</v>
      </c>
      <c r="D11" s="522" t="s">
        <v>1658</v>
      </c>
      <c r="E11" s="522" t="s">
        <v>1657</v>
      </c>
      <c r="F11" s="542">
        <v>4</v>
      </c>
      <c r="G11" s="542">
        <v>696</v>
      </c>
      <c r="H11" s="542">
        <v>1</v>
      </c>
      <c r="I11" s="542">
        <v>174</v>
      </c>
      <c r="J11" s="542"/>
      <c r="K11" s="542"/>
      <c r="L11" s="542"/>
      <c r="M11" s="542"/>
      <c r="N11" s="542"/>
      <c r="O11" s="542"/>
      <c r="P11" s="527"/>
      <c r="Q11" s="543"/>
    </row>
    <row r="12" spans="1:17" ht="14.4" customHeight="1" x14ac:dyDescent="0.3">
      <c r="A12" s="521" t="s">
        <v>1738</v>
      </c>
      <c r="B12" s="522" t="s">
        <v>1643</v>
      </c>
      <c r="C12" s="522" t="s">
        <v>1630</v>
      </c>
      <c r="D12" s="522" t="s">
        <v>1659</v>
      </c>
      <c r="E12" s="522" t="s">
        <v>1660</v>
      </c>
      <c r="F12" s="542">
        <v>3</v>
      </c>
      <c r="G12" s="542">
        <v>1827</v>
      </c>
      <c r="H12" s="542">
        <v>1</v>
      </c>
      <c r="I12" s="542">
        <v>609</v>
      </c>
      <c r="J12" s="542">
        <v>2</v>
      </c>
      <c r="K12" s="542">
        <v>1224</v>
      </c>
      <c r="L12" s="542">
        <v>0.66995073891625612</v>
      </c>
      <c r="M12" s="542">
        <v>612</v>
      </c>
      <c r="N12" s="542">
        <v>1</v>
      </c>
      <c r="O12" s="542">
        <v>618</v>
      </c>
      <c r="P12" s="527">
        <v>0.33825944170771755</v>
      </c>
      <c r="Q12" s="543">
        <v>618</v>
      </c>
    </row>
    <row r="13" spans="1:17" ht="14.4" customHeight="1" x14ac:dyDescent="0.3">
      <c r="A13" s="521" t="s">
        <v>1738</v>
      </c>
      <c r="B13" s="522" t="s">
        <v>1643</v>
      </c>
      <c r="C13" s="522" t="s">
        <v>1630</v>
      </c>
      <c r="D13" s="522" t="s">
        <v>1661</v>
      </c>
      <c r="E13" s="522" t="s">
        <v>1662</v>
      </c>
      <c r="F13" s="542">
        <v>2</v>
      </c>
      <c r="G13" s="542">
        <v>1164</v>
      </c>
      <c r="H13" s="542">
        <v>1</v>
      </c>
      <c r="I13" s="542">
        <v>582</v>
      </c>
      <c r="J13" s="542"/>
      <c r="K13" s="542"/>
      <c r="L13" s="542"/>
      <c r="M13" s="542"/>
      <c r="N13" s="542"/>
      <c r="O13" s="542"/>
      <c r="P13" s="527"/>
      <c r="Q13" s="543"/>
    </row>
    <row r="14" spans="1:17" ht="14.4" customHeight="1" x14ac:dyDescent="0.3">
      <c r="A14" s="521" t="s">
        <v>1738</v>
      </c>
      <c r="B14" s="522" t="s">
        <v>1643</v>
      </c>
      <c r="C14" s="522" t="s">
        <v>1630</v>
      </c>
      <c r="D14" s="522" t="s">
        <v>1663</v>
      </c>
      <c r="E14" s="522" t="s">
        <v>1664</v>
      </c>
      <c r="F14" s="542">
        <v>6</v>
      </c>
      <c r="G14" s="542">
        <v>948</v>
      </c>
      <c r="H14" s="542">
        <v>1</v>
      </c>
      <c r="I14" s="542">
        <v>158</v>
      </c>
      <c r="J14" s="542">
        <v>5</v>
      </c>
      <c r="K14" s="542">
        <v>795</v>
      </c>
      <c r="L14" s="542">
        <v>0.83860759493670889</v>
      </c>
      <c r="M14" s="542">
        <v>159</v>
      </c>
      <c r="N14" s="542">
        <v>5</v>
      </c>
      <c r="O14" s="542">
        <v>799</v>
      </c>
      <c r="P14" s="527">
        <v>0.84282700421940926</v>
      </c>
      <c r="Q14" s="543">
        <v>159.80000000000001</v>
      </c>
    </row>
    <row r="15" spans="1:17" ht="14.4" customHeight="1" x14ac:dyDescent="0.3">
      <c r="A15" s="521" t="s">
        <v>1738</v>
      </c>
      <c r="B15" s="522" t="s">
        <v>1643</v>
      </c>
      <c r="C15" s="522" t="s">
        <v>1630</v>
      </c>
      <c r="D15" s="522" t="s">
        <v>1665</v>
      </c>
      <c r="E15" s="522" t="s">
        <v>1666</v>
      </c>
      <c r="F15" s="542">
        <v>144</v>
      </c>
      <c r="G15" s="542">
        <v>55008</v>
      </c>
      <c r="H15" s="542">
        <v>1</v>
      </c>
      <c r="I15" s="542">
        <v>382</v>
      </c>
      <c r="J15" s="542">
        <v>159</v>
      </c>
      <c r="K15" s="542">
        <v>60738</v>
      </c>
      <c r="L15" s="542">
        <v>1.1041666666666667</v>
      </c>
      <c r="M15" s="542">
        <v>382</v>
      </c>
      <c r="N15" s="542">
        <v>187</v>
      </c>
      <c r="O15" s="542">
        <v>71577</v>
      </c>
      <c r="P15" s="527">
        <v>1.3012107329842932</v>
      </c>
      <c r="Q15" s="543">
        <v>382.76470588235293</v>
      </c>
    </row>
    <row r="16" spans="1:17" ht="14.4" customHeight="1" x14ac:dyDescent="0.3">
      <c r="A16" s="521" t="s">
        <v>1738</v>
      </c>
      <c r="B16" s="522" t="s">
        <v>1643</v>
      </c>
      <c r="C16" s="522" t="s">
        <v>1630</v>
      </c>
      <c r="D16" s="522" t="s">
        <v>1667</v>
      </c>
      <c r="E16" s="522" t="s">
        <v>1668</v>
      </c>
      <c r="F16" s="542">
        <v>680</v>
      </c>
      <c r="G16" s="542">
        <v>10880</v>
      </c>
      <c r="H16" s="542">
        <v>1</v>
      </c>
      <c r="I16" s="542">
        <v>16</v>
      </c>
      <c r="J16" s="542">
        <v>764</v>
      </c>
      <c r="K16" s="542">
        <v>12224</v>
      </c>
      <c r="L16" s="542">
        <v>1.1235294117647059</v>
      </c>
      <c r="M16" s="542">
        <v>16</v>
      </c>
      <c r="N16" s="542">
        <v>864</v>
      </c>
      <c r="O16" s="542">
        <v>13824</v>
      </c>
      <c r="P16" s="527">
        <v>1.2705882352941176</v>
      </c>
      <c r="Q16" s="543">
        <v>16</v>
      </c>
    </row>
    <row r="17" spans="1:17" ht="14.4" customHeight="1" x14ac:dyDescent="0.3">
      <c r="A17" s="521" t="s">
        <v>1738</v>
      </c>
      <c r="B17" s="522" t="s">
        <v>1643</v>
      </c>
      <c r="C17" s="522" t="s">
        <v>1630</v>
      </c>
      <c r="D17" s="522" t="s">
        <v>1671</v>
      </c>
      <c r="E17" s="522" t="s">
        <v>1672</v>
      </c>
      <c r="F17" s="542">
        <v>73</v>
      </c>
      <c r="G17" s="542">
        <v>19053</v>
      </c>
      <c r="H17" s="542">
        <v>1</v>
      </c>
      <c r="I17" s="542">
        <v>261</v>
      </c>
      <c r="J17" s="542">
        <v>60</v>
      </c>
      <c r="K17" s="542">
        <v>15720</v>
      </c>
      <c r="L17" s="542">
        <v>0.82506691859549675</v>
      </c>
      <c r="M17" s="542">
        <v>262</v>
      </c>
      <c r="N17" s="542">
        <v>46</v>
      </c>
      <c r="O17" s="542">
        <v>12145</v>
      </c>
      <c r="P17" s="527">
        <v>0.63743242533984146</v>
      </c>
      <c r="Q17" s="543">
        <v>264.02173913043481</v>
      </c>
    </row>
    <row r="18" spans="1:17" ht="14.4" customHeight="1" x14ac:dyDescent="0.3">
      <c r="A18" s="521" t="s">
        <v>1738</v>
      </c>
      <c r="B18" s="522" t="s">
        <v>1643</v>
      </c>
      <c r="C18" s="522" t="s">
        <v>1630</v>
      </c>
      <c r="D18" s="522" t="s">
        <v>1673</v>
      </c>
      <c r="E18" s="522" t="s">
        <v>1670</v>
      </c>
      <c r="F18" s="542">
        <v>79</v>
      </c>
      <c r="G18" s="542">
        <v>11060</v>
      </c>
      <c r="H18" s="542">
        <v>1</v>
      </c>
      <c r="I18" s="542">
        <v>140</v>
      </c>
      <c r="J18" s="542">
        <v>62</v>
      </c>
      <c r="K18" s="542">
        <v>8742</v>
      </c>
      <c r="L18" s="542">
        <v>0.79041591320072335</v>
      </c>
      <c r="M18" s="542">
        <v>141</v>
      </c>
      <c r="N18" s="542">
        <v>49</v>
      </c>
      <c r="O18" s="542">
        <v>6909</v>
      </c>
      <c r="P18" s="527">
        <v>0.62468354430379747</v>
      </c>
      <c r="Q18" s="543">
        <v>141</v>
      </c>
    </row>
    <row r="19" spans="1:17" ht="14.4" customHeight="1" x14ac:dyDescent="0.3">
      <c r="A19" s="521" t="s">
        <v>1738</v>
      </c>
      <c r="B19" s="522" t="s">
        <v>1643</v>
      </c>
      <c r="C19" s="522" t="s">
        <v>1630</v>
      </c>
      <c r="D19" s="522" t="s">
        <v>1674</v>
      </c>
      <c r="E19" s="522" t="s">
        <v>1670</v>
      </c>
      <c r="F19" s="542">
        <v>120</v>
      </c>
      <c r="G19" s="542">
        <v>9360</v>
      </c>
      <c r="H19" s="542">
        <v>1</v>
      </c>
      <c r="I19" s="542">
        <v>78</v>
      </c>
      <c r="J19" s="542">
        <v>125</v>
      </c>
      <c r="K19" s="542">
        <v>9750</v>
      </c>
      <c r="L19" s="542">
        <v>1.0416666666666667</v>
      </c>
      <c r="M19" s="542">
        <v>78</v>
      </c>
      <c r="N19" s="542">
        <v>142</v>
      </c>
      <c r="O19" s="542">
        <v>11076</v>
      </c>
      <c r="P19" s="527">
        <v>1.1833333333333333</v>
      </c>
      <c r="Q19" s="543">
        <v>78</v>
      </c>
    </row>
    <row r="20" spans="1:17" ht="14.4" customHeight="1" x14ac:dyDescent="0.3">
      <c r="A20" s="521" t="s">
        <v>1738</v>
      </c>
      <c r="B20" s="522" t="s">
        <v>1643</v>
      </c>
      <c r="C20" s="522" t="s">
        <v>1630</v>
      </c>
      <c r="D20" s="522" t="s">
        <v>1675</v>
      </c>
      <c r="E20" s="522" t="s">
        <v>1676</v>
      </c>
      <c r="F20" s="542">
        <v>79</v>
      </c>
      <c r="G20" s="542">
        <v>23858</v>
      </c>
      <c r="H20" s="542">
        <v>1</v>
      </c>
      <c r="I20" s="542">
        <v>302</v>
      </c>
      <c r="J20" s="542">
        <v>62</v>
      </c>
      <c r="K20" s="542">
        <v>18786</v>
      </c>
      <c r="L20" s="542">
        <v>0.78740883561069663</v>
      </c>
      <c r="M20" s="542">
        <v>303</v>
      </c>
      <c r="N20" s="542">
        <v>49</v>
      </c>
      <c r="O20" s="542">
        <v>14952</v>
      </c>
      <c r="P20" s="527">
        <v>0.62670802246625867</v>
      </c>
      <c r="Q20" s="543">
        <v>305.14285714285717</v>
      </c>
    </row>
    <row r="21" spans="1:17" ht="14.4" customHeight="1" x14ac:dyDescent="0.3">
      <c r="A21" s="521" t="s">
        <v>1738</v>
      </c>
      <c r="B21" s="522" t="s">
        <v>1643</v>
      </c>
      <c r="C21" s="522" t="s">
        <v>1630</v>
      </c>
      <c r="D21" s="522" t="s">
        <v>1677</v>
      </c>
      <c r="E21" s="522" t="s">
        <v>1678</v>
      </c>
      <c r="F21" s="542">
        <v>233</v>
      </c>
      <c r="G21" s="542">
        <v>113238</v>
      </c>
      <c r="H21" s="542">
        <v>1</v>
      </c>
      <c r="I21" s="542">
        <v>486</v>
      </c>
      <c r="J21" s="542">
        <v>254</v>
      </c>
      <c r="K21" s="542">
        <v>123444</v>
      </c>
      <c r="L21" s="542">
        <v>1.0901287553648069</v>
      </c>
      <c r="M21" s="542">
        <v>486</v>
      </c>
      <c r="N21" s="542">
        <v>276</v>
      </c>
      <c r="O21" s="542">
        <v>134340</v>
      </c>
      <c r="P21" s="527">
        <v>1.1863508716155353</v>
      </c>
      <c r="Q21" s="543">
        <v>486.73913043478262</v>
      </c>
    </row>
    <row r="22" spans="1:17" ht="14.4" customHeight="1" x14ac:dyDescent="0.3">
      <c r="A22" s="521" t="s">
        <v>1738</v>
      </c>
      <c r="B22" s="522" t="s">
        <v>1643</v>
      </c>
      <c r="C22" s="522" t="s">
        <v>1630</v>
      </c>
      <c r="D22" s="522" t="s">
        <v>1679</v>
      </c>
      <c r="E22" s="522" t="s">
        <v>1680</v>
      </c>
      <c r="F22" s="542">
        <v>308</v>
      </c>
      <c r="G22" s="542">
        <v>48972</v>
      </c>
      <c r="H22" s="542">
        <v>1</v>
      </c>
      <c r="I22" s="542">
        <v>159</v>
      </c>
      <c r="J22" s="542">
        <v>329</v>
      </c>
      <c r="K22" s="542">
        <v>52640</v>
      </c>
      <c r="L22" s="542">
        <v>1.0748999428244712</v>
      </c>
      <c r="M22" s="542">
        <v>160</v>
      </c>
      <c r="N22" s="542">
        <v>384</v>
      </c>
      <c r="O22" s="542">
        <v>61723</v>
      </c>
      <c r="P22" s="527">
        <v>1.260373274524218</v>
      </c>
      <c r="Q22" s="543">
        <v>160.73697916666666</v>
      </c>
    </row>
    <row r="23" spans="1:17" ht="14.4" customHeight="1" x14ac:dyDescent="0.3">
      <c r="A23" s="521" t="s">
        <v>1738</v>
      </c>
      <c r="B23" s="522" t="s">
        <v>1643</v>
      </c>
      <c r="C23" s="522" t="s">
        <v>1630</v>
      </c>
      <c r="D23" s="522" t="s">
        <v>1683</v>
      </c>
      <c r="E23" s="522" t="s">
        <v>1648</v>
      </c>
      <c r="F23" s="542">
        <v>310</v>
      </c>
      <c r="G23" s="542">
        <v>21700</v>
      </c>
      <c r="H23" s="542">
        <v>1</v>
      </c>
      <c r="I23" s="542">
        <v>70</v>
      </c>
      <c r="J23" s="542">
        <v>360</v>
      </c>
      <c r="K23" s="542">
        <v>25200</v>
      </c>
      <c r="L23" s="542">
        <v>1.1612903225806452</v>
      </c>
      <c r="M23" s="542">
        <v>70</v>
      </c>
      <c r="N23" s="542">
        <v>377</v>
      </c>
      <c r="O23" s="542">
        <v>26679</v>
      </c>
      <c r="P23" s="527">
        <v>1.229447004608295</v>
      </c>
      <c r="Q23" s="543">
        <v>70.766578249336874</v>
      </c>
    </row>
    <row r="24" spans="1:17" ht="14.4" customHeight="1" x14ac:dyDescent="0.3">
      <c r="A24" s="521" t="s">
        <v>1738</v>
      </c>
      <c r="B24" s="522" t="s">
        <v>1643</v>
      </c>
      <c r="C24" s="522" t="s">
        <v>1630</v>
      </c>
      <c r="D24" s="522" t="s">
        <v>1688</v>
      </c>
      <c r="E24" s="522" t="s">
        <v>1689</v>
      </c>
      <c r="F24" s="542">
        <v>6</v>
      </c>
      <c r="G24" s="542">
        <v>1290</v>
      </c>
      <c r="H24" s="542">
        <v>1</v>
      </c>
      <c r="I24" s="542">
        <v>215</v>
      </c>
      <c r="J24" s="542"/>
      <c r="K24" s="542"/>
      <c r="L24" s="542"/>
      <c r="M24" s="542"/>
      <c r="N24" s="542"/>
      <c r="O24" s="542"/>
      <c r="P24" s="527"/>
      <c r="Q24" s="543"/>
    </row>
    <row r="25" spans="1:17" ht="14.4" customHeight="1" x14ac:dyDescent="0.3">
      <c r="A25" s="521" t="s">
        <v>1738</v>
      </c>
      <c r="B25" s="522" t="s">
        <v>1643</v>
      </c>
      <c r="C25" s="522" t="s">
        <v>1630</v>
      </c>
      <c r="D25" s="522" t="s">
        <v>1690</v>
      </c>
      <c r="E25" s="522" t="s">
        <v>1691</v>
      </c>
      <c r="F25" s="542">
        <v>10</v>
      </c>
      <c r="G25" s="542">
        <v>11860</v>
      </c>
      <c r="H25" s="542">
        <v>1</v>
      </c>
      <c r="I25" s="542">
        <v>1186</v>
      </c>
      <c r="J25" s="542">
        <v>6</v>
      </c>
      <c r="K25" s="542">
        <v>7134</v>
      </c>
      <c r="L25" s="542">
        <v>0.60151770657672854</v>
      </c>
      <c r="M25" s="542">
        <v>1189</v>
      </c>
      <c r="N25" s="542">
        <v>1</v>
      </c>
      <c r="O25" s="542">
        <v>1193</v>
      </c>
      <c r="P25" s="527">
        <v>0.10059021922428331</v>
      </c>
      <c r="Q25" s="543">
        <v>1193</v>
      </c>
    </row>
    <row r="26" spans="1:17" ht="14.4" customHeight="1" x14ac:dyDescent="0.3">
      <c r="A26" s="521" t="s">
        <v>1738</v>
      </c>
      <c r="B26" s="522" t="s">
        <v>1643</v>
      </c>
      <c r="C26" s="522" t="s">
        <v>1630</v>
      </c>
      <c r="D26" s="522" t="s">
        <v>1692</v>
      </c>
      <c r="E26" s="522" t="s">
        <v>1693</v>
      </c>
      <c r="F26" s="542">
        <v>11</v>
      </c>
      <c r="G26" s="542">
        <v>1177</v>
      </c>
      <c r="H26" s="542">
        <v>1</v>
      </c>
      <c r="I26" s="542">
        <v>107</v>
      </c>
      <c r="J26" s="542">
        <v>5</v>
      </c>
      <c r="K26" s="542">
        <v>540</v>
      </c>
      <c r="L26" s="542">
        <v>0.45879354290569246</v>
      </c>
      <c r="M26" s="542">
        <v>108</v>
      </c>
      <c r="N26" s="542">
        <v>1</v>
      </c>
      <c r="O26" s="542">
        <v>109</v>
      </c>
      <c r="P26" s="527">
        <v>9.260832625318606E-2</v>
      </c>
      <c r="Q26" s="543">
        <v>109</v>
      </c>
    </row>
    <row r="27" spans="1:17" ht="14.4" customHeight="1" x14ac:dyDescent="0.3">
      <c r="A27" s="521" t="s">
        <v>1738</v>
      </c>
      <c r="B27" s="522" t="s">
        <v>1643</v>
      </c>
      <c r="C27" s="522" t="s">
        <v>1630</v>
      </c>
      <c r="D27" s="522" t="s">
        <v>1694</v>
      </c>
      <c r="E27" s="522" t="s">
        <v>1695</v>
      </c>
      <c r="F27" s="542">
        <v>3</v>
      </c>
      <c r="G27" s="542">
        <v>954</v>
      </c>
      <c r="H27" s="542">
        <v>1</v>
      </c>
      <c r="I27" s="542">
        <v>318</v>
      </c>
      <c r="J27" s="542"/>
      <c r="K27" s="542"/>
      <c r="L27" s="542"/>
      <c r="M27" s="542"/>
      <c r="N27" s="542"/>
      <c r="O27" s="542"/>
      <c r="P27" s="527"/>
      <c r="Q27" s="543"/>
    </row>
    <row r="28" spans="1:17" ht="14.4" customHeight="1" x14ac:dyDescent="0.3">
      <c r="A28" s="521" t="s">
        <v>1738</v>
      </c>
      <c r="B28" s="522" t="s">
        <v>1643</v>
      </c>
      <c r="C28" s="522" t="s">
        <v>1630</v>
      </c>
      <c r="D28" s="522" t="s">
        <v>1700</v>
      </c>
      <c r="E28" s="522" t="s">
        <v>1701</v>
      </c>
      <c r="F28" s="542">
        <v>2</v>
      </c>
      <c r="G28" s="542">
        <v>2030</v>
      </c>
      <c r="H28" s="542">
        <v>1</v>
      </c>
      <c r="I28" s="542">
        <v>1015</v>
      </c>
      <c r="J28" s="542"/>
      <c r="K28" s="542"/>
      <c r="L28" s="542"/>
      <c r="M28" s="542"/>
      <c r="N28" s="542"/>
      <c r="O28" s="542"/>
      <c r="P28" s="527"/>
      <c r="Q28" s="543"/>
    </row>
    <row r="29" spans="1:17" ht="14.4" customHeight="1" x14ac:dyDescent="0.3">
      <c r="A29" s="521" t="s">
        <v>1738</v>
      </c>
      <c r="B29" s="522" t="s">
        <v>1643</v>
      </c>
      <c r="C29" s="522" t="s">
        <v>1630</v>
      </c>
      <c r="D29" s="522" t="s">
        <v>1702</v>
      </c>
      <c r="E29" s="522" t="s">
        <v>1703</v>
      </c>
      <c r="F29" s="542">
        <v>1</v>
      </c>
      <c r="G29" s="542">
        <v>290</v>
      </c>
      <c r="H29" s="542">
        <v>1</v>
      </c>
      <c r="I29" s="542">
        <v>290</v>
      </c>
      <c r="J29" s="542"/>
      <c r="K29" s="542"/>
      <c r="L29" s="542"/>
      <c r="M29" s="542"/>
      <c r="N29" s="542"/>
      <c r="O29" s="542"/>
      <c r="P29" s="527"/>
      <c r="Q29" s="543"/>
    </row>
    <row r="30" spans="1:17" ht="14.4" customHeight="1" x14ac:dyDescent="0.3">
      <c r="A30" s="521" t="s">
        <v>1739</v>
      </c>
      <c r="B30" s="522" t="s">
        <v>1643</v>
      </c>
      <c r="C30" s="522" t="s">
        <v>1630</v>
      </c>
      <c r="D30" s="522" t="s">
        <v>1647</v>
      </c>
      <c r="E30" s="522" t="s">
        <v>1648</v>
      </c>
      <c r="F30" s="542">
        <v>652</v>
      </c>
      <c r="G30" s="542">
        <v>131704</v>
      </c>
      <c r="H30" s="542">
        <v>1</v>
      </c>
      <c r="I30" s="542">
        <v>202</v>
      </c>
      <c r="J30" s="542">
        <v>870</v>
      </c>
      <c r="K30" s="542">
        <v>176610</v>
      </c>
      <c r="L30" s="542">
        <v>1.3409615501427443</v>
      </c>
      <c r="M30" s="542">
        <v>203</v>
      </c>
      <c r="N30" s="542">
        <v>935</v>
      </c>
      <c r="O30" s="542">
        <v>191163</v>
      </c>
      <c r="P30" s="527">
        <v>1.4514593330498693</v>
      </c>
      <c r="Q30" s="543">
        <v>204.45240641711229</v>
      </c>
    </row>
    <row r="31" spans="1:17" ht="14.4" customHeight="1" x14ac:dyDescent="0.3">
      <c r="A31" s="521" t="s">
        <v>1739</v>
      </c>
      <c r="B31" s="522" t="s">
        <v>1643</v>
      </c>
      <c r="C31" s="522" t="s">
        <v>1630</v>
      </c>
      <c r="D31" s="522" t="s">
        <v>1649</v>
      </c>
      <c r="E31" s="522" t="s">
        <v>1648</v>
      </c>
      <c r="F31" s="542"/>
      <c r="G31" s="542"/>
      <c r="H31" s="542"/>
      <c r="I31" s="542"/>
      <c r="J31" s="542"/>
      <c r="K31" s="542"/>
      <c r="L31" s="542"/>
      <c r="M31" s="542"/>
      <c r="N31" s="542">
        <v>6</v>
      </c>
      <c r="O31" s="542">
        <v>507</v>
      </c>
      <c r="P31" s="527"/>
      <c r="Q31" s="543">
        <v>84.5</v>
      </c>
    </row>
    <row r="32" spans="1:17" ht="14.4" customHeight="1" x14ac:dyDescent="0.3">
      <c r="A32" s="521" t="s">
        <v>1739</v>
      </c>
      <c r="B32" s="522" t="s">
        <v>1643</v>
      </c>
      <c r="C32" s="522" t="s">
        <v>1630</v>
      </c>
      <c r="D32" s="522" t="s">
        <v>1650</v>
      </c>
      <c r="E32" s="522" t="s">
        <v>1651</v>
      </c>
      <c r="F32" s="542">
        <v>723</v>
      </c>
      <c r="G32" s="542">
        <v>210393</v>
      </c>
      <c r="H32" s="542">
        <v>1</v>
      </c>
      <c r="I32" s="542">
        <v>291</v>
      </c>
      <c r="J32" s="542">
        <v>629</v>
      </c>
      <c r="K32" s="542">
        <v>183668</v>
      </c>
      <c r="L32" s="542">
        <v>0.87297581193290652</v>
      </c>
      <c r="M32" s="542">
        <v>292</v>
      </c>
      <c r="N32" s="542">
        <v>962</v>
      </c>
      <c r="O32" s="542">
        <v>282136</v>
      </c>
      <c r="P32" s="527">
        <v>1.3409951852010285</v>
      </c>
      <c r="Q32" s="543">
        <v>293.28066528066529</v>
      </c>
    </row>
    <row r="33" spans="1:17" ht="14.4" customHeight="1" x14ac:dyDescent="0.3">
      <c r="A33" s="521" t="s">
        <v>1739</v>
      </c>
      <c r="B33" s="522" t="s">
        <v>1643</v>
      </c>
      <c r="C33" s="522" t="s">
        <v>1630</v>
      </c>
      <c r="D33" s="522" t="s">
        <v>1652</v>
      </c>
      <c r="E33" s="522" t="s">
        <v>1653</v>
      </c>
      <c r="F33" s="542">
        <v>15</v>
      </c>
      <c r="G33" s="542">
        <v>1380</v>
      </c>
      <c r="H33" s="542">
        <v>1</v>
      </c>
      <c r="I33" s="542">
        <v>92</v>
      </c>
      <c r="J33" s="542">
        <v>9</v>
      </c>
      <c r="K33" s="542">
        <v>837</v>
      </c>
      <c r="L33" s="542">
        <v>0.60652173913043483</v>
      </c>
      <c r="M33" s="542">
        <v>93</v>
      </c>
      <c r="N33" s="542">
        <v>23</v>
      </c>
      <c r="O33" s="542">
        <v>2159</v>
      </c>
      <c r="P33" s="527">
        <v>1.5644927536231885</v>
      </c>
      <c r="Q33" s="543">
        <v>93.869565217391298</v>
      </c>
    </row>
    <row r="34" spans="1:17" ht="14.4" customHeight="1" x14ac:dyDescent="0.3">
      <c r="A34" s="521" t="s">
        <v>1739</v>
      </c>
      <c r="B34" s="522" t="s">
        <v>1643</v>
      </c>
      <c r="C34" s="522" t="s">
        <v>1630</v>
      </c>
      <c r="D34" s="522" t="s">
        <v>1654</v>
      </c>
      <c r="E34" s="522" t="s">
        <v>1655</v>
      </c>
      <c r="F34" s="542">
        <v>3</v>
      </c>
      <c r="G34" s="542">
        <v>657</v>
      </c>
      <c r="H34" s="542">
        <v>1</v>
      </c>
      <c r="I34" s="542">
        <v>219</v>
      </c>
      <c r="J34" s="542">
        <v>2</v>
      </c>
      <c r="K34" s="542">
        <v>440</v>
      </c>
      <c r="L34" s="542">
        <v>0.66971080669710803</v>
      </c>
      <c r="M34" s="542">
        <v>220</v>
      </c>
      <c r="N34" s="542">
        <v>2</v>
      </c>
      <c r="O34" s="542">
        <v>446</v>
      </c>
      <c r="P34" s="527">
        <v>0.67884322678843223</v>
      </c>
      <c r="Q34" s="543">
        <v>223</v>
      </c>
    </row>
    <row r="35" spans="1:17" ht="14.4" customHeight="1" x14ac:dyDescent="0.3">
      <c r="A35" s="521" t="s">
        <v>1739</v>
      </c>
      <c r="B35" s="522" t="s">
        <v>1643</v>
      </c>
      <c r="C35" s="522" t="s">
        <v>1630</v>
      </c>
      <c r="D35" s="522" t="s">
        <v>1656</v>
      </c>
      <c r="E35" s="522" t="s">
        <v>1657</v>
      </c>
      <c r="F35" s="542">
        <v>327</v>
      </c>
      <c r="G35" s="542">
        <v>43491</v>
      </c>
      <c r="H35" s="542">
        <v>1</v>
      </c>
      <c r="I35" s="542">
        <v>133</v>
      </c>
      <c r="J35" s="542">
        <v>361</v>
      </c>
      <c r="K35" s="542">
        <v>48374</v>
      </c>
      <c r="L35" s="542">
        <v>1.1122761031017911</v>
      </c>
      <c r="M35" s="542">
        <v>134</v>
      </c>
      <c r="N35" s="542">
        <v>334</v>
      </c>
      <c r="O35" s="542">
        <v>44996</v>
      </c>
      <c r="P35" s="527">
        <v>1.0346048607757927</v>
      </c>
      <c r="Q35" s="543">
        <v>134.71856287425149</v>
      </c>
    </row>
    <row r="36" spans="1:17" ht="14.4" customHeight="1" x14ac:dyDescent="0.3">
      <c r="A36" s="521" t="s">
        <v>1739</v>
      </c>
      <c r="B36" s="522" t="s">
        <v>1643</v>
      </c>
      <c r="C36" s="522" t="s">
        <v>1630</v>
      </c>
      <c r="D36" s="522" t="s">
        <v>1658</v>
      </c>
      <c r="E36" s="522" t="s">
        <v>1657</v>
      </c>
      <c r="F36" s="542"/>
      <c r="G36" s="542"/>
      <c r="H36" s="542"/>
      <c r="I36" s="542"/>
      <c r="J36" s="542">
        <v>3</v>
      </c>
      <c r="K36" s="542">
        <v>525</v>
      </c>
      <c r="L36" s="542"/>
      <c r="M36" s="542">
        <v>175</v>
      </c>
      <c r="N36" s="542">
        <v>3</v>
      </c>
      <c r="O36" s="542">
        <v>529</v>
      </c>
      <c r="P36" s="527"/>
      <c r="Q36" s="543">
        <v>176.33333333333334</v>
      </c>
    </row>
    <row r="37" spans="1:17" ht="14.4" customHeight="1" x14ac:dyDescent="0.3">
      <c r="A37" s="521" t="s">
        <v>1739</v>
      </c>
      <c r="B37" s="522" t="s">
        <v>1643</v>
      </c>
      <c r="C37" s="522" t="s">
        <v>1630</v>
      </c>
      <c r="D37" s="522" t="s">
        <v>1659</v>
      </c>
      <c r="E37" s="522" t="s">
        <v>1660</v>
      </c>
      <c r="F37" s="542">
        <v>2</v>
      </c>
      <c r="G37" s="542">
        <v>1218</v>
      </c>
      <c r="H37" s="542">
        <v>1</v>
      </c>
      <c r="I37" s="542">
        <v>609</v>
      </c>
      <c r="J37" s="542">
        <v>1</v>
      </c>
      <c r="K37" s="542">
        <v>612</v>
      </c>
      <c r="L37" s="542">
        <v>0.50246305418719217</v>
      </c>
      <c r="M37" s="542">
        <v>612</v>
      </c>
      <c r="N37" s="542">
        <v>3</v>
      </c>
      <c r="O37" s="542">
        <v>1848</v>
      </c>
      <c r="P37" s="527">
        <v>1.5172413793103448</v>
      </c>
      <c r="Q37" s="543">
        <v>616</v>
      </c>
    </row>
    <row r="38" spans="1:17" ht="14.4" customHeight="1" x14ac:dyDescent="0.3">
      <c r="A38" s="521" t="s">
        <v>1739</v>
      </c>
      <c r="B38" s="522" t="s">
        <v>1643</v>
      </c>
      <c r="C38" s="522" t="s">
        <v>1630</v>
      </c>
      <c r="D38" s="522" t="s">
        <v>1663</v>
      </c>
      <c r="E38" s="522" t="s">
        <v>1664</v>
      </c>
      <c r="F38" s="542">
        <v>30</v>
      </c>
      <c r="G38" s="542">
        <v>4740</v>
      </c>
      <c r="H38" s="542">
        <v>1</v>
      </c>
      <c r="I38" s="542">
        <v>158</v>
      </c>
      <c r="J38" s="542">
        <v>31</v>
      </c>
      <c r="K38" s="542">
        <v>4929</v>
      </c>
      <c r="L38" s="542">
        <v>1.039873417721519</v>
      </c>
      <c r="M38" s="542">
        <v>159</v>
      </c>
      <c r="N38" s="542">
        <v>41</v>
      </c>
      <c r="O38" s="542">
        <v>6549</v>
      </c>
      <c r="P38" s="527">
        <v>1.3816455696202532</v>
      </c>
      <c r="Q38" s="543">
        <v>159.73170731707316</v>
      </c>
    </row>
    <row r="39" spans="1:17" ht="14.4" customHeight="1" x14ac:dyDescent="0.3">
      <c r="A39" s="521" t="s">
        <v>1739</v>
      </c>
      <c r="B39" s="522" t="s">
        <v>1643</v>
      </c>
      <c r="C39" s="522" t="s">
        <v>1630</v>
      </c>
      <c r="D39" s="522" t="s">
        <v>1667</v>
      </c>
      <c r="E39" s="522" t="s">
        <v>1668</v>
      </c>
      <c r="F39" s="542">
        <v>544</v>
      </c>
      <c r="G39" s="542">
        <v>8704</v>
      </c>
      <c r="H39" s="542">
        <v>1</v>
      </c>
      <c r="I39" s="542">
        <v>16</v>
      </c>
      <c r="J39" s="542">
        <v>618</v>
      </c>
      <c r="K39" s="542">
        <v>9888</v>
      </c>
      <c r="L39" s="542">
        <v>1.1360294117647058</v>
      </c>
      <c r="M39" s="542">
        <v>16</v>
      </c>
      <c r="N39" s="542">
        <v>591</v>
      </c>
      <c r="O39" s="542">
        <v>9456</v>
      </c>
      <c r="P39" s="527">
        <v>1.0863970588235294</v>
      </c>
      <c r="Q39" s="543">
        <v>16</v>
      </c>
    </row>
    <row r="40" spans="1:17" ht="14.4" customHeight="1" x14ac:dyDescent="0.3">
      <c r="A40" s="521" t="s">
        <v>1739</v>
      </c>
      <c r="B40" s="522" t="s">
        <v>1643</v>
      </c>
      <c r="C40" s="522" t="s">
        <v>1630</v>
      </c>
      <c r="D40" s="522" t="s">
        <v>1671</v>
      </c>
      <c r="E40" s="522" t="s">
        <v>1672</v>
      </c>
      <c r="F40" s="542">
        <v>160</v>
      </c>
      <c r="G40" s="542">
        <v>41760</v>
      </c>
      <c r="H40" s="542">
        <v>1</v>
      </c>
      <c r="I40" s="542">
        <v>261</v>
      </c>
      <c r="J40" s="542">
        <v>221</v>
      </c>
      <c r="K40" s="542">
        <v>57902</v>
      </c>
      <c r="L40" s="542">
        <v>1.3865421455938698</v>
      </c>
      <c r="M40" s="542">
        <v>262</v>
      </c>
      <c r="N40" s="542">
        <v>214</v>
      </c>
      <c r="O40" s="542">
        <v>56545</v>
      </c>
      <c r="P40" s="527">
        <v>1.3540469348659003</v>
      </c>
      <c r="Q40" s="543">
        <v>264.22897196261681</v>
      </c>
    </row>
    <row r="41" spans="1:17" ht="14.4" customHeight="1" x14ac:dyDescent="0.3">
      <c r="A41" s="521" t="s">
        <v>1739</v>
      </c>
      <c r="B41" s="522" t="s">
        <v>1643</v>
      </c>
      <c r="C41" s="522" t="s">
        <v>1630</v>
      </c>
      <c r="D41" s="522" t="s">
        <v>1673</v>
      </c>
      <c r="E41" s="522" t="s">
        <v>1670</v>
      </c>
      <c r="F41" s="542">
        <v>176</v>
      </c>
      <c r="G41" s="542">
        <v>24640</v>
      </c>
      <c r="H41" s="542">
        <v>1</v>
      </c>
      <c r="I41" s="542">
        <v>140</v>
      </c>
      <c r="J41" s="542">
        <v>226</v>
      </c>
      <c r="K41" s="542">
        <v>31866</v>
      </c>
      <c r="L41" s="542">
        <v>1.293262987012987</v>
      </c>
      <c r="M41" s="542">
        <v>141</v>
      </c>
      <c r="N41" s="542">
        <v>239</v>
      </c>
      <c r="O41" s="542">
        <v>33699</v>
      </c>
      <c r="P41" s="527">
        <v>1.3676542207792208</v>
      </c>
      <c r="Q41" s="543">
        <v>141</v>
      </c>
    </row>
    <row r="42" spans="1:17" ht="14.4" customHeight="1" x14ac:dyDescent="0.3">
      <c r="A42" s="521" t="s">
        <v>1739</v>
      </c>
      <c r="B42" s="522" t="s">
        <v>1643</v>
      </c>
      <c r="C42" s="522" t="s">
        <v>1630</v>
      </c>
      <c r="D42" s="522" t="s">
        <v>1674</v>
      </c>
      <c r="E42" s="522" t="s">
        <v>1670</v>
      </c>
      <c r="F42" s="542">
        <v>327</v>
      </c>
      <c r="G42" s="542">
        <v>25506</v>
      </c>
      <c r="H42" s="542">
        <v>1</v>
      </c>
      <c r="I42" s="542">
        <v>78</v>
      </c>
      <c r="J42" s="542">
        <v>361</v>
      </c>
      <c r="K42" s="542">
        <v>28158</v>
      </c>
      <c r="L42" s="542">
        <v>1.1039755351681957</v>
      </c>
      <c r="M42" s="542">
        <v>78</v>
      </c>
      <c r="N42" s="542">
        <v>334</v>
      </c>
      <c r="O42" s="542">
        <v>26052</v>
      </c>
      <c r="P42" s="527">
        <v>1.0214067278287462</v>
      </c>
      <c r="Q42" s="543">
        <v>78</v>
      </c>
    </row>
    <row r="43" spans="1:17" ht="14.4" customHeight="1" x14ac:dyDescent="0.3">
      <c r="A43" s="521" t="s">
        <v>1739</v>
      </c>
      <c r="B43" s="522" t="s">
        <v>1643</v>
      </c>
      <c r="C43" s="522" t="s">
        <v>1630</v>
      </c>
      <c r="D43" s="522" t="s">
        <v>1675</v>
      </c>
      <c r="E43" s="522" t="s">
        <v>1676</v>
      </c>
      <c r="F43" s="542">
        <v>176</v>
      </c>
      <c r="G43" s="542">
        <v>53152</v>
      </c>
      <c r="H43" s="542">
        <v>1</v>
      </c>
      <c r="I43" s="542">
        <v>302</v>
      </c>
      <c r="J43" s="542">
        <v>226</v>
      </c>
      <c r="K43" s="542">
        <v>68478</v>
      </c>
      <c r="L43" s="542">
        <v>1.2883428657435281</v>
      </c>
      <c r="M43" s="542">
        <v>303</v>
      </c>
      <c r="N43" s="542">
        <v>239</v>
      </c>
      <c r="O43" s="542">
        <v>72957</v>
      </c>
      <c r="P43" s="527">
        <v>1.372610626128838</v>
      </c>
      <c r="Q43" s="543">
        <v>305.25941422594144</v>
      </c>
    </row>
    <row r="44" spans="1:17" ht="14.4" customHeight="1" x14ac:dyDescent="0.3">
      <c r="A44" s="521" t="s">
        <v>1739</v>
      </c>
      <c r="B44" s="522" t="s">
        <v>1643</v>
      </c>
      <c r="C44" s="522" t="s">
        <v>1630</v>
      </c>
      <c r="D44" s="522" t="s">
        <v>1679</v>
      </c>
      <c r="E44" s="522" t="s">
        <v>1680</v>
      </c>
      <c r="F44" s="542">
        <v>196</v>
      </c>
      <c r="G44" s="542">
        <v>31164</v>
      </c>
      <c r="H44" s="542">
        <v>1</v>
      </c>
      <c r="I44" s="542">
        <v>159</v>
      </c>
      <c r="J44" s="542">
        <v>212</v>
      </c>
      <c r="K44" s="542">
        <v>33920</v>
      </c>
      <c r="L44" s="542">
        <v>1.08843537414966</v>
      </c>
      <c r="M44" s="542">
        <v>160</v>
      </c>
      <c r="N44" s="542">
        <v>200</v>
      </c>
      <c r="O44" s="542">
        <v>32139</v>
      </c>
      <c r="P44" s="527">
        <v>1.0312860993453985</v>
      </c>
      <c r="Q44" s="543">
        <v>160.69499999999999</v>
      </c>
    </row>
    <row r="45" spans="1:17" ht="14.4" customHeight="1" x14ac:dyDescent="0.3">
      <c r="A45" s="521" t="s">
        <v>1739</v>
      </c>
      <c r="B45" s="522" t="s">
        <v>1643</v>
      </c>
      <c r="C45" s="522" t="s">
        <v>1630</v>
      </c>
      <c r="D45" s="522" t="s">
        <v>1683</v>
      </c>
      <c r="E45" s="522" t="s">
        <v>1648</v>
      </c>
      <c r="F45" s="542">
        <v>1017</v>
      </c>
      <c r="G45" s="542">
        <v>71190</v>
      </c>
      <c r="H45" s="542">
        <v>1</v>
      </c>
      <c r="I45" s="542">
        <v>70</v>
      </c>
      <c r="J45" s="542">
        <v>1054</v>
      </c>
      <c r="K45" s="542">
        <v>73780</v>
      </c>
      <c r="L45" s="542">
        <v>1.0363815142576205</v>
      </c>
      <c r="M45" s="542">
        <v>70</v>
      </c>
      <c r="N45" s="542">
        <v>928</v>
      </c>
      <c r="O45" s="542">
        <v>65610</v>
      </c>
      <c r="P45" s="527">
        <v>0.92161820480404555</v>
      </c>
      <c r="Q45" s="543">
        <v>70.700431034482762</v>
      </c>
    </row>
    <row r="46" spans="1:17" ht="14.4" customHeight="1" x14ac:dyDescent="0.3">
      <c r="A46" s="521" t="s">
        <v>1739</v>
      </c>
      <c r="B46" s="522" t="s">
        <v>1643</v>
      </c>
      <c r="C46" s="522" t="s">
        <v>1630</v>
      </c>
      <c r="D46" s="522" t="s">
        <v>1688</v>
      </c>
      <c r="E46" s="522" t="s">
        <v>1689</v>
      </c>
      <c r="F46" s="542">
        <v>7</v>
      </c>
      <c r="G46" s="542">
        <v>1505</v>
      </c>
      <c r="H46" s="542">
        <v>1</v>
      </c>
      <c r="I46" s="542">
        <v>215</v>
      </c>
      <c r="J46" s="542">
        <v>11</v>
      </c>
      <c r="K46" s="542">
        <v>2376</v>
      </c>
      <c r="L46" s="542">
        <v>1.5787375415282392</v>
      </c>
      <c r="M46" s="542">
        <v>216</v>
      </c>
      <c r="N46" s="542">
        <v>5</v>
      </c>
      <c r="O46" s="542">
        <v>1086</v>
      </c>
      <c r="P46" s="527">
        <v>0.7215946843853821</v>
      </c>
      <c r="Q46" s="543">
        <v>217.2</v>
      </c>
    </row>
    <row r="47" spans="1:17" ht="14.4" customHeight="1" x14ac:dyDescent="0.3">
      <c r="A47" s="521" t="s">
        <v>1739</v>
      </c>
      <c r="B47" s="522" t="s">
        <v>1643</v>
      </c>
      <c r="C47" s="522" t="s">
        <v>1630</v>
      </c>
      <c r="D47" s="522" t="s">
        <v>1690</v>
      </c>
      <c r="E47" s="522" t="s">
        <v>1691</v>
      </c>
      <c r="F47" s="542">
        <v>12</v>
      </c>
      <c r="G47" s="542">
        <v>14232</v>
      </c>
      <c r="H47" s="542">
        <v>1</v>
      </c>
      <c r="I47" s="542">
        <v>1186</v>
      </c>
      <c r="J47" s="542">
        <v>20</v>
      </c>
      <c r="K47" s="542">
        <v>23780</v>
      </c>
      <c r="L47" s="542">
        <v>1.6708825182686902</v>
      </c>
      <c r="M47" s="542">
        <v>1189</v>
      </c>
      <c r="N47" s="542">
        <v>39</v>
      </c>
      <c r="O47" s="542">
        <v>46467</v>
      </c>
      <c r="P47" s="527">
        <v>3.2649662731871838</v>
      </c>
      <c r="Q47" s="543">
        <v>1191.4615384615386</v>
      </c>
    </row>
    <row r="48" spans="1:17" ht="14.4" customHeight="1" x14ac:dyDescent="0.3">
      <c r="A48" s="521" t="s">
        <v>1739</v>
      </c>
      <c r="B48" s="522" t="s">
        <v>1643</v>
      </c>
      <c r="C48" s="522" t="s">
        <v>1630</v>
      </c>
      <c r="D48" s="522" t="s">
        <v>1692</v>
      </c>
      <c r="E48" s="522" t="s">
        <v>1693</v>
      </c>
      <c r="F48" s="542">
        <v>22</v>
      </c>
      <c r="G48" s="542">
        <v>2354</v>
      </c>
      <c r="H48" s="542">
        <v>1</v>
      </c>
      <c r="I48" s="542">
        <v>107</v>
      </c>
      <c r="J48" s="542">
        <v>22</v>
      </c>
      <c r="K48" s="542">
        <v>2376</v>
      </c>
      <c r="L48" s="542">
        <v>1.0093457943925233</v>
      </c>
      <c r="M48" s="542">
        <v>108</v>
      </c>
      <c r="N48" s="542">
        <v>36</v>
      </c>
      <c r="O48" s="542">
        <v>3912</v>
      </c>
      <c r="P48" s="527">
        <v>1.6618521665250636</v>
      </c>
      <c r="Q48" s="543">
        <v>108.66666666666667</v>
      </c>
    </row>
    <row r="49" spans="1:17" ht="14.4" customHeight="1" x14ac:dyDescent="0.3">
      <c r="A49" s="521" t="s">
        <v>1739</v>
      </c>
      <c r="B49" s="522" t="s">
        <v>1643</v>
      </c>
      <c r="C49" s="522" t="s">
        <v>1630</v>
      </c>
      <c r="D49" s="522" t="s">
        <v>1694</v>
      </c>
      <c r="E49" s="522" t="s">
        <v>1695</v>
      </c>
      <c r="F49" s="542">
        <v>3</v>
      </c>
      <c r="G49" s="542">
        <v>954</v>
      </c>
      <c r="H49" s="542">
        <v>1</v>
      </c>
      <c r="I49" s="542">
        <v>318</v>
      </c>
      <c r="J49" s="542">
        <v>4</v>
      </c>
      <c r="K49" s="542">
        <v>1276</v>
      </c>
      <c r="L49" s="542">
        <v>1.3375262054507338</v>
      </c>
      <c r="M49" s="542">
        <v>319</v>
      </c>
      <c r="N49" s="542">
        <v>1</v>
      </c>
      <c r="O49" s="542">
        <v>319</v>
      </c>
      <c r="P49" s="527">
        <v>0.33438155136268344</v>
      </c>
      <c r="Q49" s="543">
        <v>319</v>
      </c>
    </row>
    <row r="50" spans="1:17" ht="14.4" customHeight="1" x14ac:dyDescent="0.3">
      <c r="A50" s="521" t="s">
        <v>1739</v>
      </c>
      <c r="B50" s="522" t="s">
        <v>1643</v>
      </c>
      <c r="C50" s="522" t="s">
        <v>1630</v>
      </c>
      <c r="D50" s="522" t="s">
        <v>1700</v>
      </c>
      <c r="E50" s="522" t="s">
        <v>1701</v>
      </c>
      <c r="F50" s="542">
        <v>2</v>
      </c>
      <c r="G50" s="542">
        <v>2030</v>
      </c>
      <c r="H50" s="542">
        <v>1</v>
      </c>
      <c r="I50" s="542">
        <v>1015</v>
      </c>
      <c r="J50" s="542"/>
      <c r="K50" s="542"/>
      <c r="L50" s="542"/>
      <c r="M50" s="542"/>
      <c r="N50" s="542">
        <v>1</v>
      </c>
      <c r="O50" s="542">
        <v>1029</v>
      </c>
      <c r="P50" s="527">
        <v>0.50689655172413794</v>
      </c>
      <c r="Q50" s="543">
        <v>1029</v>
      </c>
    </row>
    <row r="51" spans="1:17" ht="14.4" customHeight="1" x14ac:dyDescent="0.3">
      <c r="A51" s="521" t="s">
        <v>1739</v>
      </c>
      <c r="B51" s="522" t="s">
        <v>1643</v>
      </c>
      <c r="C51" s="522" t="s">
        <v>1630</v>
      </c>
      <c r="D51" s="522" t="s">
        <v>1702</v>
      </c>
      <c r="E51" s="522" t="s">
        <v>1703</v>
      </c>
      <c r="F51" s="542">
        <v>2</v>
      </c>
      <c r="G51" s="542">
        <v>580</v>
      </c>
      <c r="H51" s="542">
        <v>1</v>
      </c>
      <c r="I51" s="542">
        <v>290</v>
      </c>
      <c r="J51" s="542">
        <v>1</v>
      </c>
      <c r="K51" s="542">
        <v>291</v>
      </c>
      <c r="L51" s="542">
        <v>0.50172413793103443</v>
      </c>
      <c r="M51" s="542">
        <v>291</v>
      </c>
      <c r="N51" s="542">
        <v>2</v>
      </c>
      <c r="O51" s="542">
        <v>586</v>
      </c>
      <c r="P51" s="527">
        <v>1.0103448275862068</v>
      </c>
      <c r="Q51" s="543">
        <v>293</v>
      </c>
    </row>
    <row r="52" spans="1:17" ht="14.4" customHeight="1" x14ac:dyDescent="0.3">
      <c r="A52" s="521" t="s">
        <v>1740</v>
      </c>
      <c r="B52" s="522" t="s">
        <v>1643</v>
      </c>
      <c r="C52" s="522" t="s">
        <v>1630</v>
      </c>
      <c r="D52" s="522" t="s">
        <v>1647</v>
      </c>
      <c r="E52" s="522" t="s">
        <v>1648</v>
      </c>
      <c r="F52" s="542">
        <v>159</v>
      </c>
      <c r="G52" s="542">
        <v>32118</v>
      </c>
      <c r="H52" s="542">
        <v>1</v>
      </c>
      <c r="I52" s="542">
        <v>202</v>
      </c>
      <c r="J52" s="542">
        <v>94</v>
      </c>
      <c r="K52" s="542">
        <v>19082</v>
      </c>
      <c r="L52" s="542">
        <v>0.59412167631857526</v>
      </c>
      <c r="M52" s="542">
        <v>203</v>
      </c>
      <c r="N52" s="542">
        <v>138</v>
      </c>
      <c r="O52" s="542">
        <v>28202</v>
      </c>
      <c r="P52" s="527">
        <v>0.87807459991282144</v>
      </c>
      <c r="Q52" s="543">
        <v>204.36231884057972</v>
      </c>
    </row>
    <row r="53" spans="1:17" ht="14.4" customHeight="1" x14ac:dyDescent="0.3">
      <c r="A53" s="521" t="s">
        <v>1740</v>
      </c>
      <c r="B53" s="522" t="s">
        <v>1643</v>
      </c>
      <c r="C53" s="522" t="s">
        <v>1630</v>
      </c>
      <c r="D53" s="522" t="s">
        <v>1649</v>
      </c>
      <c r="E53" s="522" t="s">
        <v>1648</v>
      </c>
      <c r="F53" s="542"/>
      <c r="G53" s="542"/>
      <c r="H53" s="542"/>
      <c r="I53" s="542"/>
      <c r="J53" s="542"/>
      <c r="K53" s="542"/>
      <c r="L53" s="542"/>
      <c r="M53" s="542"/>
      <c r="N53" s="542">
        <v>10</v>
      </c>
      <c r="O53" s="542">
        <v>847</v>
      </c>
      <c r="P53" s="527"/>
      <c r="Q53" s="543">
        <v>84.7</v>
      </c>
    </row>
    <row r="54" spans="1:17" ht="14.4" customHeight="1" x14ac:dyDescent="0.3">
      <c r="A54" s="521" t="s">
        <v>1740</v>
      </c>
      <c r="B54" s="522" t="s">
        <v>1643</v>
      </c>
      <c r="C54" s="522" t="s">
        <v>1630</v>
      </c>
      <c r="D54" s="522" t="s">
        <v>1650</v>
      </c>
      <c r="E54" s="522" t="s">
        <v>1651</v>
      </c>
      <c r="F54" s="542">
        <v>584</v>
      </c>
      <c r="G54" s="542">
        <v>169944</v>
      </c>
      <c r="H54" s="542">
        <v>1</v>
      </c>
      <c r="I54" s="542">
        <v>291</v>
      </c>
      <c r="J54" s="542">
        <v>585</v>
      </c>
      <c r="K54" s="542">
        <v>170820</v>
      </c>
      <c r="L54" s="542">
        <v>1.0051546391752577</v>
      </c>
      <c r="M54" s="542">
        <v>292</v>
      </c>
      <c r="N54" s="542">
        <v>633</v>
      </c>
      <c r="O54" s="542">
        <v>185946</v>
      </c>
      <c r="P54" s="527">
        <v>1.094160429317893</v>
      </c>
      <c r="Q54" s="543">
        <v>293.7535545023697</v>
      </c>
    </row>
    <row r="55" spans="1:17" ht="14.4" customHeight="1" x14ac:dyDescent="0.3">
      <c r="A55" s="521" t="s">
        <v>1740</v>
      </c>
      <c r="B55" s="522" t="s">
        <v>1643</v>
      </c>
      <c r="C55" s="522" t="s">
        <v>1630</v>
      </c>
      <c r="D55" s="522" t="s">
        <v>1652</v>
      </c>
      <c r="E55" s="522" t="s">
        <v>1653</v>
      </c>
      <c r="F55" s="542">
        <v>42</v>
      </c>
      <c r="G55" s="542">
        <v>3864</v>
      </c>
      <c r="H55" s="542">
        <v>1</v>
      </c>
      <c r="I55" s="542">
        <v>92</v>
      </c>
      <c r="J55" s="542">
        <v>27</v>
      </c>
      <c r="K55" s="542">
        <v>2511</v>
      </c>
      <c r="L55" s="542">
        <v>0.64984472049689446</v>
      </c>
      <c r="M55" s="542">
        <v>93</v>
      </c>
      <c r="N55" s="542">
        <v>30</v>
      </c>
      <c r="O55" s="542">
        <v>2817</v>
      </c>
      <c r="P55" s="527">
        <v>0.72903726708074534</v>
      </c>
      <c r="Q55" s="543">
        <v>93.9</v>
      </c>
    </row>
    <row r="56" spans="1:17" ht="14.4" customHeight="1" x14ac:dyDescent="0.3">
      <c r="A56" s="521" t="s">
        <v>1740</v>
      </c>
      <c r="B56" s="522" t="s">
        <v>1643</v>
      </c>
      <c r="C56" s="522" t="s">
        <v>1630</v>
      </c>
      <c r="D56" s="522" t="s">
        <v>1654</v>
      </c>
      <c r="E56" s="522" t="s">
        <v>1655</v>
      </c>
      <c r="F56" s="542">
        <v>5</v>
      </c>
      <c r="G56" s="542">
        <v>1095</v>
      </c>
      <c r="H56" s="542">
        <v>1</v>
      </c>
      <c r="I56" s="542">
        <v>219</v>
      </c>
      <c r="J56" s="542">
        <v>4</v>
      </c>
      <c r="K56" s="542">
        <v>880</v>
      </c>
      <c r="L56" s="542">
        <v>0.80365296803652964</v>
      </c>
      <c r="M56" s="542">
        <v>220</v>
      </c>
      <c r="N56" s="542">
        <v>4</v>
      </c>
      <c r="O56" s="542">
        <v>892</v>
      </c>
      <c r="P56" s="527">
        <v>0.81461187214611874</v>
      </c>
      <c r="Q56" s="543">
        <v>223</v>
      </c>
    </row>
    <row r="57" spans="1:17" ht="14.4" customHeight="1" x14ac:dyDescent="0.3">
      <c r="A57" s="521" t="s">
        <v>1740</v>
      </c>
      <c r="B57" s="522" t="s">
        <v>1643</v>
      </c>
      <c r="C57" s="522" t="s">
        <v>1630</v>
      </c>
      <c r="D57" s="522" t="s">
        <v>1656</v>
      </c>
      <c r="E57" s="522" t="s">
        <v>1657</v>
      </c>
      <c r="F57" s="542">
        <v>256</v>
      </c>
      <c r="G57" s="542">
        <v>34048</v>
      </c>
      <c r="H57" s="542">
        <v>1</v>
      </c>
      <c r="I57" s="542">
        <v>133</v>
      </c>
      <c r="J57" s="542">
        <v>259</v>
      </c>
      <c r="K57" s="542">
        <v>34706</v>
      </c>
      <c r="L57" s="542">
        <v>1.0193256578947369</v>
      </c>
      <c r="M57" s="542">
        <v>134</v>
      </c>
      <c r="N57" s="542">
        <v>240</v>
      </c>
      <c r="O57" s="542">
        <v>32327</v>
      </c>
      <c r="P57" s="527">
        <v>0.94945371240601506</v>
      </c>
      <c r="Q57" s="543">
        <v>134.69583333333333</v>
      </c>
    </row>
    <row r="58" spans="1:17" ht="14.4" customHeight="1" x14ac:dyDescent="0.3">
      <c r="A58" s="521" t="s">
        <v>1740</v>
      </c>
      <c r="B58" s="522" t="s">
        <v>1643</v>
      </c>
      <c r="C58" s="522" t="s">
        <v>1630</v>
      </c>
      <c r="D58" s="522" t="s">
        <v>1658</v>
      </c>
      <c r="E58" s="522" t="s">
        <v>1657</v>
      </c>
      <c r="F58" s="542">
        <v>7</v>
      </c>
      <c r="G58" s="542">
        <v>1218</v>
      </c>
      <c r="H58" s="542">
        <v>1</v>
      </c>
      <c r="I58" s="542">
        <v>174</v>
      </c>
      <c r="J58" s="542">
        <v>9</v>
      </c>
      <c r="K58" s="542">
        <v>1575</v>
      </c>
      <c r="L58" s="542">
        <v>1.2931034482758621</v>
      </c>
      <c r="M58" s="542">
        <v>175</v>
      </c>
      <c r="N58" s="542">
        <v>11</v>
      </c>
      <c r="O58" s="542">
        <v>1941</v>
      </c>
      <c r="P58" s="527">
        <v>1.5935960591133005</v>
      </c>
      <c r="Q58" s="543">
        <v>176.45454545454547</v>
      </c>
    </row>
    <row r="59" spans="1:17" ht="14.4" customHeight="1" x14ac:dyDescent="0.3">
      <c r="A59" s="521" t="s">
        <v>1740</v>
      </c>
      <c r="B59" s="522" t="s">
        <v>1643</v>
      </c>
      <c r="C59" s="522" t="s">
        <v>1630</v>
      </c>
      <c r="D59" s="522" t="s">
        <v>1659</v>
      </c>
      <c r="E59" s="522" t="s">
        <v>1660</v>
      </c>
      <c r="F59" s="542">
        <v>2</v>
      </c>
      <c r="G59" s="542">
        <v>1218</v>
      </c>
      <c r="H59" s="542">
        <v>1</v>
      </c>
      <c r="I59" s="542">
        <v>609</v>
      </c>
      <c r="J59" s="542">
        <v>2</v>
      </c>
      <c r="K59" s="542">
        <v>1224</v>
      </c>
      <c r="L59" s="542">
        <v>1.0049261083743843</v>
      </c>
      <c r="M59" s="542">
        <v>612</v>
      </c>
      <c r="N59" s="542">
        <v>1</v>
      </c>
      <c r="O59" s="542">
        <v>618</v>
      </c>
      <c r="P59" s="527">
        <v>0.5073891625615764</v>
      </c>
      <c r="Q59" s="543">
        <v>618</v>
      </c>
    </row>
    <row r="60" spans="1:17" ht="14.4" customHeight="1" x14ac:dyDescent="0.3">
      <c r="A60" s="521" t="s">
        <v>1740</v>
      </c>
      <c r="B60" s="522" t="s">
        <v>1643</v>
      </c>
      <c r="C60" s="522" t="s">
        <v>1630</v>
      </c>
      <c r="D60" s="522" t="s">
        <v>1661</v>
      </c>
      <c r="E60" s="522" t="s">
        <v>1662</v>
      </c>
      <c r="F60" s="542">
        <v>2</v>
      </c>
      <c r="G60" s="542">
        <v>1164</v>
      </c>
      <c r="H60" s="542">
        <v>1</v>
      </c>
      <c r="I60" s="542">
        <v>582</v>
      </c>
      <c r="J60" s="542">
        <v>3</v>
      </c>
      <c r="K60" s="542">
        <v>1755</v>
      </c>
      <c r="L60" s="542">
        <v>1.5077319587628866</v>
      </c>
      <c r="M60" s="542">
        <v>585</v>
      </c>
      <c r="N60" s="542">
        <v>3</v>
      </c>
      <c r="O60" s="542">
        <v>1773</v>
      </c>
      <c r="P60" s="527">
        <v>1.5231958762886597</v>
      </c>
      <c r="Q60" s="543">
        <v>591</v>
      </c>
    </row>
    <row r="61" spans="1:17" ht="14.4" customHeight="1" x14ac:dyDescent="0.3">
      <c r="A61" s="521" t="s">
        <v>1740</v>
      </c>
      <c r="B61" s="522" t="s">
        <v>1643</v>
      </c>
      <c r="C61" s="522" t="s">
        <v>1630</v>
      </c>
      <c r="D61" s="522" t="s">
        <v>1663</v>
      </c>
      <c r="E61" s="522" t="s">
        <v>1664</v>
      </c>
      <c r="F61" s="542">
        <v>39</v>
      </c>
      <c r="G61" s="542">
        <v>6162</v>
      </c>
      <c r="H61" s="542">
        <v>1</v>
      </c>
      <c r="I61" s="542">
        <v>158</v>
      </c>
      <c r="J61" s="542">
        <v>42</v>
      </c>
      <c r="K61" s="542">
        <v>6678</v>
      </c>
      <c r="L61" s="542">
        <v>1.0837390457643623</v>
      </c>
      <c r="M61" s="542">
        <v>159</v>
      </c>
      <c r="N61" s="542">
        <v>39</v>
      </c>
      <c r="O61" s="542">
        <v>6234</v>
      </c>
      <c r="P61" s="527">
        <v>1.011684518013632</v>
      </c>
      <c r="Q61" s="543">
        <v>159.84615384615384</v>
      </c>
    </row>
    <row r="62" spans="1:17" ht="14.4" customHeight="1" x14ac:dyDescent="0.3">
      <c r="A62" s="521" t="s">
        <v>1740</v>
      </c>
      <c r="B62" s="522" t="s">
        <v>1643</v>
      </c>
      <c r="C62" s="522" t="s">
        <v>1630</v>
      </c>
      <c r="D62" s="522" t="s">
        <v>1665</v>
      </c>
      <c r="E62" s="522" t="s">
        <v>1666</v>
      </c>
      <c r="F62" s="542">
        <v>33</v>
      </c>
      <c r="G62" s="542">
        <v>12606</v>
      </c>
      <c r="H62" s="542">
        <v>1</v>
      </c>
      <c r="I62" s="542">
        <v>382</v>
      </c>
      <c r="J62" s="542">
        <v>24</v>
      </c>
      <c r="K62" s="542">
        <v>9168</v>
      </c>
      <c r="L62" s="542">
        <v>0.72727272727272729</v>
      </c>
      <c r="M62" s="542">
        <v>382</v>
      </c>
      <c r="N62" s="542">
        <v>12</v>
      </c>
      <c r="O62" s="542">
        <v>4589</v>
      </c>
      <c r="P62" s="527">
        <v>0.36403300015865458</v>
      </c>
      <c r="Q62" s="543">
        <v>382.41666666666669</v>
      </c>
    </row>
    <row r="63" spans="1:17" ht="14.4" customHeight="1" x14ac:dyDescent="0.3">
      <c r="A63" s="521" t="s">
        <v>1740</v>
      </c>
      <c r="B63" s="522" t="s">
        <v>1643</v>
      </c>
      <c r="C63" s="522" t="s">
        <v>1630</v>
      </c>
      <c r="D63" s="522" t="s">
        <v>1667</v>
      </c>
      <c r="E63" s="522" t="s">
        <v>1668</v>
      </c>
      <c r="F63" s="542">
        <v>425</v>
      </c>
      <c r="G63" s="542">
        <v>6800</v>
      </c>
      <c r="H63" s="542">
        <v>1</v>
      </c>
      <c r="I63" s="542">
        <v>16</v>
      </c>
      <c r="J63" s="542">
        <v>364</v>
      </c>
      <c r="K63" s="542">
        <v>5824</v>
      </c>
      <c r="L63" s="542">
        <v>0.85647058823529409</v>
      </c>
      <c r="M63" s="542">
        <v>16</v>
      </c>
      <c r="N63" s="542">
        <v>330</v>
      </c>
      <c r="O63" s="542">
        <v>5280</v>
      </c>
      <c r="P63" s="527">
        <v>0.77647058823529413</v>
      </c>
      <c r="Q63" s="543">
        <v>16</v>
      </c>
    </row>
    <row r="64" spans="1:17" ht="14.4" customHeight="1" x14ac:dyDescent="0.3">
      <c r="A64" s="521" t="s">
        <v>1740</v>
      </c>
      <c r="B64" s="522" t="s">
        <v>1643</v>
      </c>
      <c r="C64" s="522" t="s">
        <v>1630</v>
      </c>
      <c r="D64" s="522" t="s">
        <v>1671</v>
      </c>
      <c r="E64" s="522" t="s">
        <v>1672</v>
      </c>
      <c r="F64" s="542">
        <v>42</v>
      </c>
      <c r="G64" s="542">
        <v>10962</v>
      </c>
      <c r="H64" s="542">
        <v>1</v>
      </c>
      <c r="I64" s="542">
        <v>261</v>
      </c>
      <c r="J64" s="542">
        <v>27</v>
      </c>
      <c r="K64" s="542">
        <v>7074</v>
      </c>
      <c r="L64" s="542">
        <v>0.64532019704433496</v>
      </c>
      <c r="M64" s="542">
        <v>262</v>
      </c>
      <c r="N64" s="542">
        <v>42</v>
      </c>
      <c r="O64" s="542">
        <v>11100</v>
      </c>
      <c r="P64" s="527">
        <v>1.0125889436234263</v>
      </c>
      <c r="Q64" s="543">
        <v>264.28571428571428</v>
      </c>
    </row>
    <row r="65" spans="1:17" ht="14.4" customHeight="1" x14ac:dyDescent="0.3">
      <c r="A65" s="521" t="s">
        <v>1740</v>
      </c>
      <c r="B65" s="522" t="s">
        <v>1643</v>
      </c>
      <c r="C65" s="522" t="s">
        <v>1630</v>
      </c>
      <c r="D65" s="522" t="s">
        <v>1673</v>
      </c>
      <c r="E65" s="522" t="s">
        <v>1670</v>
      </c>
      <c r="F65" s="542">
        <v>48</v>
      </c>
      <c r="G65" s="542">
        <v>6720</v>
      </c>
      <c r="H65" s="542">
        <v>1</v>
      </c>
      <c r="I65" s="542">
        <v>140</v>
      </c>
      <c r="J65" s="542">
        <v>27</v>
      </c>
      <c r="K65" s="542">
        <v>3807</v>
      </c>
      <c r="L65" s="542">
        <v>0.56651785714285718</v>
      </c>
      <c r="M65" s="542">
        <v>141</v>
      </c>
      <c r="N65" s="542">
        <v>45</v>
      </c>
      <c r="O65" s="542">
        <v>6345</v>
      </c>
      <c r="P65" s="527">
        <v>0.9441964285714286</v>
      </c>
      <c r="Q65" s="543">
        <v>141</v>
      </c>
    </row>
    <row r="66" spans="1:17" ht="14.4" customHeight="1" x14ac:dyDescent="0.3">
      <c r="A66" s="521" t="s">
        <v>1740</v>
      </c>
      <c r="B66" s="522" t="s">
        <v>1643</v>
      </c>
      <c r="C66" s="522" t="s">
        <v>1630</v>
      </c>
      <c r="D66" s="522" t="s">
        <v>1674</v>
      </c>
      <c r="E66" s="522" t="s">
        <v>1670</v>
      </c>
      <c r="F66" s="542">
        <v>256</v>
      </c>
      <c r="G66" s="542">
        <v>19968</v>
      </c>
      <c r="H66" s="542">
        <v>1</v>
      </c>
      <c r="I66" s="542">
        <v>78</v>
      </c>
      <c r="J66" s="542">
        <v>256</v>
      </c>
      <c r="K66" s="542">
        <v>19968</v>
      </c>
      <c r="L66" s="542">
        <v>1</v>
      </c>
      <c r="M66" s="542">
        <v>78</v>
      </c>
      <c r="N66" s="542">
        <v>240</v>
      </c>
      <c r="O66" s="542">
        <v>18720</v>
      </c>
      <c r="P66" s="527">
        <v>0.9375</v>
      </c>
      <c r="Q66" s="543">
        <v>78</v>
      </c>
    </row>
    <row r="67" spans="1:17" ht="14.4" customHeight="1" x14ac:dyDescent="0.3">
      <c r="A67" s="521" t="s">
        <v>1740</v>
      </c>
      <c r="B67" s="522" t="s">
        <v>1643</v>
      </c>
      <c r="C67" s="522" t="s">
        <v>1630</v>
      </c>
      <c r="D67" s="522" t="s">
        <v>1675</v>
      </c>
      <c r="E67" s="522" t="s">
        <v>1676</v>
      </c>
      <c r="F67" s="542">
        <v>49</v>
      </c>
      <c r="G67" s="542">
        <v>14798</v>
      </c>
      <c r="H67" s="542">
        <v>1</v>
      </c>
      <c r="I67" s="542">
        <v>302</v>
      </c>
      <c r="J67" s="542">
        <v>27</v>
      </c>
      <c r="K67" s="542">
        <v>8181</v>
      </c>
      <c r="L67" s="542">
        <v>0.5528449790512231</v>
      </c>
      <c r="M67" s="542">
        <v>303</v>
      </c>
      <c r="N67" s="542">
        <v>45</v>
      </c>
      <c r="O67" s="542">
        <v>13743</v>
      </c>
      <c r="P67" s="527">
        <v>0.92870658197053657</v>
      </c>
      <c r="Q67" s="543">
        <v>305.39999999999998</v>
      </c>
    </row>
    <row r="68" spans="1:17" ht="14.4" customHeight="1" x14ac:dyDescent="0.3">
      <c r="A68" s="521" t="s">
        <v>1740</v>
      </c>
      <c r="B68" s="522" t="s">
        <v>1643</v>
      </c>
      <c r="C68" s="522" t="s">
        <v>1630</v>
      </c>
      <c r="D68" s="522" t="s">
        <v>1677</v>
      </c>
      <c r="E68" s="522" t="s">
        <v>1678</v>
      </c>
      <c r="F68" s="542">
        <v>33</v>
      </c>
      <c r="G68" s="542">
        <v>16038</v>
      </c>
      <c r="H68" s="542">
        <v>1</v>
      </c>
      <c r="I68" s="542">
        <v>486</v>
      </c>
      <c r="J68" s="542">
        <v>24</v>
      </c>
      <c r="K68" s="542">
        <v>11664</v>
      </c>
      <c r="L68" s="542">
        <v>0.72727272727272729</v>
      </c>
      <c r="M68" s="542">
        <v>486</v>
      </c>
      <c r="N68" s="542">
        <v>11</v>
      </c>
      <c r="O68" s="542">
        <v>5350</v>
      </c>
      <c r="P68" s="527">
        <v>0.3335827409901484</v>
      </c>
      <c r="Q68" s="543">
        <v>486.36363636363637</v>
      </c>
    </row>
    <row r="69" spans="1:17" ht="14.4" customHeight="1" x14ac:dyDescent="0.3">
      <c r="A69" s="521" t="s">
        <v>1740</v>
      </c>
      <c r="B69" s="522" t="s">
        <v>1643</v>
      </c>
      <c r="C69" s="522" t="s">
        <v>1630</v>
      </c>
      <c r="D69" s="522" t="s">
        <v>1679</v>
      </c>
      <c r="E69" s="522" t="s">
        <v>1680</v>
      </c>
      <c r="F69" s="542">
        <v>191</v>
      </c>
      <c r="G69" s="542">
        <v>30369</v>
      </c>
      <c r="H69" s="542">
        <v>1</v>
      </c>
      <c r="I69" s="542">
        <v>159</v>
      </c>
      <c r="J69" s="542">
        <v>179</v>
      </c>
      <c r="K69" s="542">
        <v>28640</v>
      </c>
      <c r="L69" s="542">
        <v>0.94306694326451312</v>
      </c>
      <c r="M69" s="542">
        <v>160</v>
      </c>
      <c r="N69" s="542">
        <v>175</v>
      </c>
      <c r="O69" s="542">
        <v>28123</v>
      </c>
      <c r="P69" s="527">
        <v>0.92604300437946585</v>
      </c>
      <c r="Q69" s="543">
        <v>160.70285714285714</v>
      </c>
    </row>
    <row r="70" spans="1:17" ht="14.4" customHeight="1" x14ac:dyDescent="0.3">
      <c r="A70" s="521" t="s">
        <v>1740</v>
      </c>
      <c r="B70" s="522" t="s">
        <v>1643</v>
      </c>
      <c r="C70" s="522" t="s">
        <v>1630</v>
      </c>
      <c r="D70" s="522" t="s">
        <v>1683</v>
      </c>
      <c r="E70" s="522" t="s">
        <v>1648</v>
      </c>
      <c r="F70" s="542">
        <v>437</v>
      </c>
      <c r="G70" s="542">
        <v>30590</v>
      </c>
      <c r="H70" s="542">
        <v>1</v>
      </c>
      <c r="I70" s="542">
        <v>70</v>
      </c>
      <c r="J70" s="542">
        <v>477</v>
      </c>
      <c r="K70" s="542">
        <v>33390</v>
      </c>
      <c r="L70" s="542">
        <v>1.091533180778032</v>
      </c>
      <c r="M70" s="542">
        <v>70</v>
      </c>
      <c r="N70" s="542">
        <v>455</v>
      </c>
      <c r="O70" s="542">
        <v>32167</v>
      </c>
      <c r="P70" s="527">
        <v>1.0515527950310559</v>
      </c>
      <c r="Q70" s="543">
        <v>70.696703296703291</v>
      </c>
    </row>
    <row r="71" spans="1:17" ht="14.4" customHeight="1" x14ac:dyDescent="0.3">
      <c r="A71" s="521" t="s">
        <v>1740</v>
      </c>
      <c r="B71" s="522" t="s">
        <v>1643</v>
      </c>
      <c r="C71" s="522" t="s">
        <v>1630</v>
      </c>
      <c r="D71" s="522" t="s">
        <v>1688</v>
      </c>
      <c r="E71" s="522" t="s">
        <v>1689</v>
      </c>
      <c r="F71" s="542">
        <v>15</v>
      </c>
      <c r="G71" s="542">
        <v>3225</v>
      </c>
      <c r="H71" s="542">
        <v>1</v>
      </c>
      <c r="I71" s="542">
        <v>215</v>
      </c>
      <c r="J71" s="542">
        <v>11</v>
      </c>
      <c r="K71" s="542">
        <v>2376</v>
      </c>
      <c r="L71" s="542">
        <v>0.7367441860465116</v>
      </c>
      <c r="M71" s="542">
        <v>216</v>
      </c>
      <c r="N71" s="542">
        <v>11</v>
      </c>
      <c r="O71" s="542">
        <v>2400</v>
      </c>
      <c r="P71" s="527">
        <v>0.7441860465116279</v>
      </c>
      <c r="Q71" s="543">
        <v>218.18181818181819</v>
      </c>
    </row>
    <row r="72" spans="1:17" ht="14.4" customHeight="1" x14ac:dyDescent="0.3">
      <c r="A72" s="521" t="s">
        <v>1740</v>
      </c>
      <c r="B72" s="522" t="s">
        <v>1643</v>
      </c>
      <c r="C72" s="522" t="s">
        <v>1630</v>
      </c>
      <c r="D72" s="522" t="s">
        <v>1690</v>
      </c>
      <c r="E72" s="522" t="s">
        <v>1691</v>
      </c>
      <c r="F72" s="542">
        <v>14</v>
      </c>
      <c r="G72" s="542">
        <v>16604</v>
      </c>
      <c r="H72" s="542">
        <v>1</v>
      </c>
      <c r="I72" s="542">
        <v>1186</v>
      </c>
      <c r="J72" s="542">
        <v>20</v>
      </c>
      <c r="K72" s="542">
        <v>23780</v>
      </c>
      <c r="L72" s="542">
        <v>1.4321850156588773</v>
      </c>
      <c r="M72" s="542">
        <v>1189</v>
      </c>
      <c r="N72" s="542">
        <v>14</v>
      </c>
      <c r="O72" s="542">
        <v>16690</v>
      </c>
      <c r="P72" s="527">
        <v>1.0051794748253433</v>
      </c>
      <c r="Q72" s="543">
        <v>1192.1428571428571</v>
      </c>
    </row>
    <row r="73" spans="1:17" ht="14.4" customHeight="1" x14ac:dyDescent="0.3">
      <c r="A73" s="521" t="s">
        <v>1740</v>
      </c>
      <c r="B73" s="522" t="s">
        <v>1643</v>
      </c>
      <c r="C73" s="522" t="s">
        <v>1630</v>
      </c>
      <c r="D73" s="522" t="s">
        <v>1692</v>
      </c>
      <c r="E73" s="522" t="s">
        <v>1693</v>
      </c>
      <c r="F73" s="542">
        <v>38</v>
      </c>
      <c r="G73" s="542">
        <v>4066</v>
      </c>
      <c r="H73" s="542">
        <v>1</v>
      </c>
      <c r="I73" s="542">
        <v>107</v>
      </c>
      <c r="J73" s="542">
        <v>34</v>
      </c>
      <c r="K73" s="542">
        <v>3672</v>
      </c>
      <c r="L73" s="542">
        <v>0.90309886866699463</v>
      </c>
      <c r="M73" s="542">
        <v>108</v>
      </c>
      <c r="N73" s="542">
        <v>24</v>
      </c>
      <c r="O73" s="542">
        <v>2610</v>
      </c>
      <c r="P73" s="527">
        <v>0.6419085095917364</v>
      </c>
      <c r="Q73" s="543">
        <v>108.75</v>
      </c>
    </row>
    <row r="74" spans="1:17" ht="14.4" customHeight="1" x14ac:dyDescent="0.3">
      <c r="A74" s="521" t="s">
        <v>1740</v>
      </c>
      <c r="B74" s="522" t="s">
        <v>1643</v>
      </c>
      <c r="C74" s="522" t="s">
        <v>1630</v>
      </c>
      <c r="D74" s="522" t="s">
        <v>1694</v>
      </c>
      <c r="E74" s="522" t="s">
        <v>1695</v>
      </c>
      <c r="F74" s="542">
        <v>9</v>
      </c>
      <c r="G74" s="542">
        <v>2862</v>
      </c>
      <c r="H74" s="542">
        <v>1</v>
      </c>
      <c r="I74" s="542">
        <v>318</v>
      </c>
      <c r="J74" s="542">
        <v>3</v>
      </c>
      <c r="K74" s="542">
        <v>957</v>
      </c>
      <c r="L74" s="542">
        <v>0.33438155136268344</v>
      </c>
      <c r="M74" s="542">
        <v>319</v>
      </c>
      <c r="N74" s="542">
        <v>2</v>
      </c>
      <c r="O74" s="542">
        <v>644</v>
      </c>
      <c r="P74" s="527">
        <v>0.22501747030048916</v>
      </c>
      <c r="Q74" s="543">
        <v>322</v>
      </c>
    </row>
    <row r="75" spans="1:17" ht="14.4" customHeight="1" x14ac:dyDescent="0.3">
      <c r="A75" s="521" t="s">
        <v>1740</v>
      </c>
      <c r="B75" s="522" t="s">
        <v>1643</v>
      </c>
      <c r="C75" s="522" t="s">
        <v>1630</v>
      </c>
      <c r="D75" s="522" t="s">
        <v>1700</v>
      </c>
      <c r="E75" s="522" t="s">
        <v>1701</v>
      </c>
      <c r="F75" s="542">
        <v>3</v>
      </c>
      <c r="G75" s="542">
        <v>3045</v>
      </c>
      <c r="H75" s="542">
        <v>1</v>
      </c>
      <c r="I75" s="542">
        <v>1015</v>
      </c>
      <c r="J75" s="542">
        <v>4</v>
      </c>
      <c r="K75" s="542">
        <v>4080</v>
      </c>
      <c r="L75" s="542">
        <v>1.3399014778325122</v>
      </c>
      <c r="M75" s="542">
        <v>1020</v>
      </c>
      <c r="N75" s="542">
        <v>4</v>
      </c>
      <c r="O75" s="542">
        <v>4116</v>
      </c>
      <c r="P75" s="527">
        <v>1.3517241379310345</v>
      </c>
      <c r="Q75" s="543">
        <v>1029</v>
      </c>
    </row>
    <row r="76" spans="1:17" ht="14.4" customHeight="1" x14ac:dyDescent="0.3">
      <c r="A76" s="521" t="s">
        <v>1740</v>
      </c>
      <c r="B76" s="522" t="s">
        <v>1643</v>
      </c>
      <c r="C76" s="522" t="s">
        <v>1630</v>
      </c>
      <c r="D76" s="522" t="s">
        <v>1702</v>
      </c>
      <c r="E76" s="522" t="s">
        <v>1703</v>
      </c>
      <c r="F76" s="542">
        <v>1</v>
      </c>
      <c r="G76" s="542">
        <v>290</v>
      </c>
      <c r="H76" s="542">
        <v>1</v>
      </c>
      <c r="I76" s="542">
        <v>290</v>
      </c>
      <c r="J76" s="542">
        <v>1</v>
      </c>
      <c r="K76" s="542">
        <v>291</v>
      </c>
      <c r="L76" s="542">
        <v>1.0034482758620689</v>
      </c>
      <c r="M76" s="542">
        <v>291</v>
      </c>
      <c r="N76" s="542">
        <v>3</v>
      </c>
      <c r="O76" s="542">
        <v>879</v>
      </c>
      <c r="P76" s="527">
        <v>3.0310344827586206</v>
      </c>
      <c r="Q76" s="543">
        <v>293</v>
      </c>
    </row>
    <row r="77" spans="1:17" ht="14.4" customHeight="1" x14ac:dyDescent="0.3">
      <c r="A77" s="521" t="s">
        <v>1740</v>
      </c>
      <c r="B77" s="522" t="s">
        <v>1643</v>
      </c>
      <c r="C77" s="522" t="s">
        <v>1630</v>
      </c>
      <c r="D77" s="522" t="s">
        <v>1706</v>
      </c>
      <c r="E77" s="522" t="s">
        <v>1707</v>
      </c>
      <c r="F77" s="542"/>
      <c r="G77" s="542"/>
      <c r="H77" s="542"/>
      <c r="I77" s="542"/>
      <c r="J77" s="542"/>
      <c r="K77" s="542"/>
      <c r="L77" s="542"/>
      <c r="M77" s="542"/>
      <c r="N77" s="542">
        <v>1</v>
      </c>
      <c r="O77" s="542">
        <v>26</v>
      </c>
      <c r="P77" s="527"/>
      <c r="Q77" s="543">
        <v>26</v>
      </c>
    </row>
    <row r="78" spans="1:17" ht="14.4" customHeight="1" x14ac:dyDescent="0.3">
      <c r="A78" s="521" t="s">
        <v>1741</v>
      </c>
      <c r="B78" s="522" t="s">
        <v>1643</v>
      </c>
      <c r="C78" s="522" t="s">
        <v>1630</v>
      </c>
      <c r="D78" s="522" t="s">
        <v>1647</v>
      </c>
      <c r="E78" s="522" t="s">
        <v>1648</v>
      </c>
      <c r="F78" s="542">
        <v>1017</v>
      </c>
      <c r="G78" s="542">
        <v>205434</v>
      </c>
      <c r="H78" s="542">
        <v>1</v>
      </c>
      <c r="I78" s="542">
        <v>202</v>
      </c>
      <c r="J78" s="542">
        <v>867</v>
      </c>
      <c r="K78" s="542">
        <v>176001</v>
      </c>
      <c r="L78" s="542">
        <v>0.85672770816904698</v>
      </c>
      <c r="M78" s="542">
        <v>203</v>
      </c>
      <c r="N78" s="542">
        <v>823</v>
      </c>
      <c r="O78" s="542">
        <v>168155</v>
      </c>
      <c r="P78" s="527">
        <v>0.81853539336234504</v>
      </c>
      <c r="Q78" s="543">
        <v>204.31956257594169</v>
      </c>
    </row>
    <row r="79" spans="1:17" ht="14.4" customHeight="1" x14ac:dyDescent="0.3">
      <c r="A79" s="521" t="s">
        <v>1741</v>
      </c>
      <c r="B79" s="522" t="s">
        <v>1643</v>
      </c>
      <c r="C79" s="522" t="s">
        <v>1630</v>
      </c>
      <c r="D79" s="522" t="s">
        <v>1650</v>
      </c>
      <c r="E79" s="522" t="s">
        <v>1651</v>
      </c>
      <c r="F79" s="542">
        <v>699</v>
      </c>
      <c r="G79" s="542">
        <v>203409</v>
      </c>
      <c r="H79" s="542">
        <v>1</v>
      </c>
      <c r="I79" s="542">
        <v>291</v>
      </c>
      <c r="J79" s="542">
        <v>582</v>
      </c>
      <c r="K79" s="542">
        <v>169944</v>
      </c>
      <c r="L79" s="542">
        <v>0.83547925608011442</v>
      </c>
      <c r="M79" s="542">
        <v>292</v>
      </c>
      <c r="N79" s="542">
        <v>1114</v>
      </c>
      <c r="O79" s="542">
        <v>326752</v>
      </c>
      <c r="P79" s="527">
        <v>1.6063792654209008</v>
      </c>
      <c r="Q79" s="543">
        <v>293.31418312387791</v>
      </c>
    </row>
    <row r="80" spans="1:17" ht="14.4" customHeight="1" x14ac:dyDescent="0.3">
      <c r="A80" s="521" t="s">
        <v>1741</v>
      </c>
      <c r="B80" s="522" t="s">
        <v>1643</v>
      </c>
      <c r="C80" s="522" t="s">
        <v>1630</v>
      </c>
      <c r="D80" s="522" t="s">
        <v>1652</v>
      </c>
      <c r="E80" s="522" t="s">
        <v>1653</v>
      </c>
      <c r="F80" s="542">
        <v>13</v>
      </c>
      <c r="G80" s="542">
        <v>1196</v>
      </c>
      <c r="H80" s="542">
        <v>1</v>
      </c>
      <c r="I80" s="542">
        <v>92</v>
      </c>
      <c r="J80" s="542">
        <v>21</v>
      </c>
      <c r="K80" s="542">
        <v>1953</v>
      </c>
      <c r="L80" s="542">
        <v>1.6329431438127091</v>
      </c>
      <c r="M80" s="542">
        <v>93</v>
      </c>
      <c r="N80" s="542">
        <v>21</v>
      </c>
      <c r="O80" s="542">
        <v>1965</v>
      </c>
      <c r="P80" s="527">
        <v>1.6429765886287626</v>
      </c>
      <c r="Q80" s="543">
        <v>93.571428571428569</v>
      </c>
    </row>
    <row r="81" spans="1:17" ht="14.4" customHeight="1" x14ac:dyDescent="0.3">
      <c r="A81" s="521" t="s">
        <v>1741</v>
      </c>
      <c r="B81" s="522" t="s">
        <v>1643</v>
      </c>
      <c r="C81" s="522" t="s">
        <v>1630</v>
      </c>
      <c r="D81" s="522" t="s">
        <v>1654</v>
      </c>
      <c r="E81" s="522" t="s">
        <v>1655</v>
      </c>
      <c r="F81" s="542">
        <v>1</v>
      </c>
      <c r="G81" s="542">
        <v>219</v>
      </c>
      <c r="H81" s="542">
        <v>1</v>
      </c>
      <c r="I81" s="542">
        <v>219</v>
      </c>
      <c r="J81" s="542"/>
      <c r="K81" s="542"/>
      <c r="L81" s="542"/>
      <c r="M81" s="542"/>
      <c r="N81" s="542"/>
      <c r="O81" s="542"/>
      <c r="P81" s="527"/>
      <c r="Q81" s="543"/>
    </row>
    <row r="82" spans="1:17" ht="14.4" customHeight="1" x14ac:dyDescent="0.3">
      <c r="A82" s="521" t="s">
        <v>1741</v>
      </c>
      <c r="B82" s="522" t="s">
        <v>1643</v>
      </c>
      <c r="C82" s="522" t="s">
        <v>1630</v>
      </c>
      <c r="D82" s="522" t="s">
        <v>1656</v>
      </c>
      <c r="E82" s="522" t="s">
        <v>1657</v>
      </c>
      <c r="F82" s="542">
        <v>736</v>
      </c>
      <c r="G82" s="542">
        <v>97888</v>
      </c>
      <c r="H82" s="542">
        <v>1</v>
      </c>
      <c r="I82" s="542">
        <v>133</v>
      </c>
      <c r="J82" s="542">
        <v>690</v>
      </c>
      <c r="K82" s="542">
        <v>92460</v>
      </c>
      <c r="L82" s="542">
        <v>0.94454887218045114</v>
      </c>
      <c r="M82" s="542">
        <v>134</v>
      </c>
      <c r="N82" s="542">
        <v>716</v>
      </c>
      <c r="O82" s="542">
        <v>96444</v>
      </c>
      <c r="P82" s="527">
        <v>0.98524844720496896</v>
      </c>
      <c r="Q82" s="543">
        <v>134.69832402234636</v>
      </c>
    </row>
    <row r="83" spans="1:17" ht="14.4" customHeight="1" x14ac:dyDescent="0.3">
      <c r="A83" s="521" t="s">
        <v>1741</v>
      </c>
      <c r="B83" s="522" t="s">
        <v>1643</v>
      </c>
      <c r="C83" s="522" t="s">
        <v>1630</v>
      </c>
      <c r="D83" s="522" t="s">
        <v>1658</v>
      </c>
      <c r="E83" s="522" t="s">
        <v>1657</v>
      </c>
      <c r="F83" s="542">
        <v>1</v>
      </c>
      <c r="G83" s="542">
        <v>174</v>
      </c>
      <c r="H83" s="542">
        <v>1</v>
      </c>
      <c r="I83" s="542">
        <v>174</v>
      </c>
      <c r="J83" s="542">
        <v>3</v>
      </c>
      <c r="K83" s="542">
        <v>525</v>
      </c>
      <c r="L83" s="542">
        <v>3.0172413793103448</v>
      </c>
      <c r="M83" s="542">
        <v>175</v>
      </c>
      <c r="N83" s="542"/>
      <c r="O83" s="542"/>
      <c r="P83" s="527"/>
      <c r="Q83" s="543"/>
    </row>
    <row r="84" spans="1:17" ht="14.4" customHeight="1" x14ac:dyDescent="0.3">
      <c r="A84" s="521" t="s">
        <v>1741</v>
      </c>
      <c r="B84" s="522" t="s">
        <v>1643</v>
      </c>
      <c r="C84" s="522" t="s">
        <v>1630</v>
      </c>
      <c r="D84" s="522" t="s">
        <v>1659</v>
      </c>
      <c r="E84" s="522" t="s">
        <v>1660</v>
      </c>
      <c r="F84" s="542">
        <v>3</v>
      </c>
      <c r="G84" s="542">
        <v>1827</v>
      </c>
      <c r="H84" s="542">
        <v>1</v>
      </c>
      <c r="I84" s="542">
        <v>609</v>
      </c>
      <c r="J84" s="542">
        <v>1</v>
      </c>
      <c r="K84" s="542">
        <v>612</v>
      </c>
      <c r="L84" s="542">
        <v>0.33497536945812806</v>
      </c>
      <c r="M84" s="542">
        <v>612</v>
      </c>
      <c r="N84" s="542">
        <v>2</v>
      </c>
      <c r="O84" s="542">
        <v>1236</v>
      </c>
      <c r="P84" s="527">
        <v>0.67651888341543509</v>
      </c>
      <c r="Q84" s="543">
        <v>618</v>
      </c>
    </row>
    <row r="85" spans="1:17" ht="14.4" customHeight="1" x14ac:dyDescent="0.3">
      <c r="A85" s="521" t="s">
        <v>1741</v>
      </c>
      <c r="B85" s="522" t="s">
        <v>1643</v>
      </c>
      <c r="C85" s="522" t="s">
        <v>1630</v>
      </c>
      <c r="D85" s="522" t="s">
        <v>1661</v>
      </c>
      <c r="E85" s="522" t="s">
        <v>1662</v>
      </c>
      <c r="F85" s="542"/>
      <c r="G85" s="542"/>
      <c r="H85" s="542"/>
      <c r="I85" s="542"/>
      <c r="J85" s="542">
        <v>1</v>
      </c>
      <c r="K85" s="542">
        <v>585</v>
      </c>
      <c r="L85" s="542"/>
      <c r="M85" s="542">
        <v>585</v>
      </c>
      <c r="N85" s="542"/>
      <c r="O85" s="542"/>
      <c r="P85" s="527"/>
      <c r="Q85" s="543"/>
    </row>
    <row r="86" spans="1:17" ht="14.4" customHeight="1" x14ac:dyDescent="0.3">
      <c r="A86" s="521" t="s">
        <v>1741</v>
      </c>
      <c r="B86" s="522" t="s">
        <v>1643</v>
      </c>
      <c r="C86" s="522" t="s">
        <v>1630</v>
      </c>
      <c r="D86" s="522" t="s">
        <v>1663</v>
      </c>
      <c r="E86" s="522" t="s">
        <v>1664</v>
      </c>
      <c r="F86" s="542">
        <v>34</v>
      </c>
      <c r="G86" s="542">
        <v>5372</v>
      </c>
      <c r="H86" s="542">
        <v>1</v>
      </c>
      <c r="I86" s="542">
        <v>158</v>
      </c>
      <c r="J86" s="542">
        <v>43</v>
      </c>
      <c r="K86" s="542">
        <v>6837</v>
      </c>
      <c r="L86" s="542">
        <v>1.2727103499627699</v>
      </c>
      <c r="M86" s="542">
        <v>159</v>
      </c>
      <c r="N86" s="542">
        <v>46</v>
      </c>
      <c r="O86" s="542">
        <v>7342</v>
      </c>
      <c r="P86" s="527">
        <v>1.366716306775875</v>
      </c>
      <c r="Q86" s="543">
        <v>159.60869565217391</v>
      </c>
    </row>
    <row r="87" spans="1:17" ht="14.4" customHeight="1" x14ac:dyDescent="0.3">
      <c r="A87" s="521" t="s">
        <v>1741</v>
      </c>
      <c r="B87" s="522" t="s">
        <v>1643</v>
      </c>
      <c r="C87" s="522" t="s">
        <v>1630</v>
      </c>
      <c r="D87" s="522" t="s">
        <v>1665</v>
      </c>
      <c r="E87" s="522" t="s">
        <v>1666</v>
      </c>
      <c r="F87" s="542">
        <v>1</v>
      </c>
      <c r="G87" s="542">
        <v>382</v>
      </c>
      <c r="H87" s="542">
        <v>1</v>
      </c>
      <c r="I87" s="542">
        <v>382</v>
      </c>
      <c r="J87" s="542">
        <v>1</v>
      </c>
      <c r="K87" s="542">
        <v>382</v>
      </c>
      <c r="L87" s="542">
        <v>1</v>
      </c>
      <c r="M87" s="542">
        <v>382</v>
      </c>
      <c r="N87" s="542">
        <v>1</v>
      </c>
      <c r="O87" s="542">
        <v>383</v>
      </c>
      <c r="P87" s="527">
        <v>1.0026178010471205</v>
      </c>
      <c r="Q87" s="543">
        <v>383</v>
      </c>
    </row>
    <row r="88" spans="1:17" ht="14.4" customHeight="1" x14ac:dyDescent="0.3">
      <c r="A88" s="521" t="s">
        <v>1741</v>
      </c>
      <c r="B88" s="522" t="s">
        <v>1643</v>
      </c>
      <c r="C88" s="522" t="s">
        <v>1630</v>
      </c>
      <c r="D88" s="522" t="s">
        <v>1667</v>
      </c>
      <c r="E88" s="522" t="s">
        <v>1668</v>
      </c>
      <c r="F88" s="542">
        <v>958</v>
      </c>
      <c r="G88" s="542">
        <v>15328</v>
      </c>
      <c r="H88" s="542">
        <v>1</v>
      </c>
      <c r="I88" s="542">
        <v>16</v>
      </c>
      <c r="J88" s="542">
        <v>886</v>
      </c>
      <c r="K88" s="542">
        <v>14176</v>
      </c>
      <c r="L88" s="542">
        <v>0.92484342379958251</v>
      </c>
      <c r="M88" s="542">
        <v>16</v>
      </c>
      <c r="N88" s="542">
        <v>900</v>
      </c>
      <c r="O88" s="542">
        <v>14400</v>
      </c>
      <c r="P88" s="527">
        <v>0.93945720250521925</v>
      </c>
      <c r="Q88" s="543">
        <v>16</v>
      </c>
    </row>
    <row r="89" spans="1:17" ht="14.4" customHeight="1" x14ac:dyDescent="0.3">
      <c r="A89" s="521" t="s">
        <v>1741</v>
      </c>
      <c r="B89" s="522" t="s">
        <v>1643</v>
      </c>
      <c r="C89" s="522" t="s">
        <v>1630</v>
      </c>
      <c r="D89" s="522" t="s">
        <v>1671</v>
      </c>
      <c r="E89" s="522" t="s">
        <v>1672</v>
      </c>
      <c r="F89" s="542">
        <v>139</v>
      </c>
      <c r="G89" s="542">
        <v>36279</v>
      </c>
      <c r="H89" s="542">
        <v>1</v>
      </c>
      <c r="I89" s="542">
        <v>261</v>
      </c>
      <c r="J89" s="542">
        <v>157</v>
      </c>
      <c r="K89" s="542">
        <v>41134</v>
      </c>
      <c r="L89" s="542">
        <v>1.1338239753025166</v>
      </c>
      <c r="M89" s="542">
        <v>262</v>
      </c>
      <c r="N89" s="542">
        <v>149</v>
      </c>
      <c r="O89" s="542">
        <v>39326</v>
      </c>
      <c r="P89" s="527">
        <v>1.0839879820281706</v>
      </c>
      <c r="Q89" s="543">
        <v>263.93288590604027</v>
      </c>
    </row>
    <row r="90" spans="1:17" ht="14.4" customHeight="1" x14ac:dyDescent="0.3">
      <c r="A90" s="521" t="s">
        <v>1741</v>
      </c>
      <c r="B90" s="522" t="s">
        <v>1643</v>
      </c>
      <c r="C90" s="522" t="s">
        <v>1630</v>
      </c>
      <c r="D90" s="522" t="s">
        <v>1673</v>
      </c>
      <c r="E90" s="522" t="s">
        <v>1670</v>
      </c>
      <c r="F90" s="542">
        <v>187</v>
      </c>
      <c r="G90" s="542">
        <v>26180</v>
      </c>
      <c r="H90" s="542">
        <v>1</v>
      </c>
      <c r="I90" s="542">
        <v>140</v>
      </c>
      <c r="J90" s="542">
        <v>175</v>
      </c>
      <c r="K90" s="542">
        <v>24675</v>
      </c>
      <c r="L90" s="542">
        <v>0.94251336898395721</v>
      </c>
      <c r="M90" s="542">
        <v>141</v>
      </c>
      <c r="N90" s="542">
        <v>170</v>
      </c>
      <c r="O90" s="542">
        <v>23970</v>
      </c>
      <c r="P90" s="527">
        <v>0.91558441558441561</v>
      </c>
      <c r="Q90" s="543">
        <v>141</v>
      </c>
    </row>
    <row r="91" spans="1:17" ht="14.4" customHeight="1" x14ac:dyDescent="0.3">
      <c r="A91" s="521" t="s">
        <v>1741</v>
      </c>
      <c r="B91" s="522" t="s">
        <v>1643</v>
      </c>
      <c r="C91" s="522" t="s">
        <v>1630</v>
      </c>
      <c r="D91" s="522" t="s">
        <v>1674</v>
      </c>
      <c r="E91" s="522" t="s">
        <v>1670</v>
      </c>
      <c r="F91" s="542">
        <v>736</v>
      </c>
      <c r="G91" s="542">
        <v>57408</v>
      </c>
      <c r="H91" s="542">
        <v>1</v>
      </c>
      <c r="I91" s="542">
        <v>78</v>
      </c>
      <c r="J91" s="542">
        <v>683</v>
      </c>
      <c r="K91" s="542">
        <v>53274</v>
      </c>
      <c r="L91" s="542">
        <v>0.92798913043478259</v>
      </c>
      <c r="M91" s="542">
        <v>78</v>
      </c>
      <c r="N91" s="542">
        <v>715</v>
      </c>
      <c r="O91" s="542">
        <v>55770</v>
      </c>
      <c r="P91" s="527">
        <v>0.97146739130434778</v>
      </c>
      <c r="Q91" s="543">
        <v>78</v>
      </c>
    </row>
    <row r="92" spans="1:17" ht="14.4" customHeight="1" x14ac:dyDescent="0.3">
      <c r="A92" s="521" t="s">
        <v>1741</v>
      </c>
      <c r="B92" s="522" t="s">
        <v>1643</v>
      </c>
      <c r="C92" s="522" t="s">
        <v>1630</v>
      </c>
      <c r="D92" s="522" t="s">
        <v>1675</v>
      </c>
      <c r="E92" s="522" t="s">
        <v>1676</v>
      </c>
      <c r="F92" s="542">
        <v>187</v>
      </c>
      <c r="G92" s="542">
        <v>56474</v>
      </c>
      <c r="H92" s="542">
        <v>1</v>
      </c>
      <c r="I92" s="542">
        <v>302</v>
      </c>
      <c r="J92" s="542">
        <v>175</v>
      </c>
      <c r="K92" s="542">
        <v>53025</v>
      </c>
      <c r="L92" s="542">
        <v>0.93892764812125939</v>
      </c>
      <c r="M92" s="542">
        <v>303</v>
      </c>
      <c r="N92" s="542">
        <v>170</v>
      </c>
      <c r="O92" s="542">
        <v>51852</v>
      </c>
      <c r="P92" s="527">
        <v>0.9181570280128909</v>
      </c>
      <c r="Q92" s="543">
        <v>305.01176470588234</v>
      </c>
    </row>
    <row r="93" spans="1:17" ht="14.4" customHeight="1" x14ac:dyDescent="0.3">
      <c r="A93" s="521" t="s">
        <v>1741</v>
      </c>
      <c r="B93" s="522" t="s">
        <v>1643</v>
      </c>
      <c r="C93" s="522" t="s">
        <v>1630</v>
      </c>
      <c r="D93" s="522" t="s">
        <v>1677</v>
      </c>
      <c r="E93" s="522" t="s">
        <v>1678</v>
      </c>
      <c r="F93" s="542"/>
      <c r="G93" s="542"/>
      <c r="H93" s="542"/>
      <c r="I93" s="542"/>
      <c r="J93" s="542">
        <v>1</v>
      </c>
      <c r="K93" s="542">
        <v>486</v>
      </c>
      <c r="L93" s="542"/>
      <c r="M93" s="542">
        <v>486</v>
      </c>
      <c r="N93" s="542">
        <v>1</v>
      </c>
      <c r="O93" s="542">
        <v>487</v>
      </c>
      <c r="P93" s="527"/>
      <c r="Q93" s="543">
        <v>487</v>
      </c>
    </row>
    <row r="94" spans="1:17" ht="14.4" customHeight="1" x14ac:dyDescent="0.3">
      <c r="A94" s="521" t="s">
        <v>1741</v>
      </c>
      <c r="B94" s="522" t="s">
        <v>1643</v>
      </c>
      <c r="C94" s="522" t="s">
        <v>1630</v>
      </c>
      <c r="D94" s="522" t="s">
        <v>1679</v>
      </c>
      <c r="E94" s="522" t="s">
        <v>1680</v>
      </c>
      <c r="F94" s="542">
        <v>560</v>
      </c>
      <c r="G94" s="542">
        <v>89040</v>
      </c>
      <c r="H94" s="542">
        <v>1</v>
      </c>
      <c r="I94" s="542">
        <v>159</v>
      </c>
      <c r="J94" s="542">
        <v>546</v>
      </c>
      <c r="K94" s="542">
        <v>87360</v>
      </c>
      <c r="L94" s="542">
        <v>0.98113207547169812</v>
      </c>
      <c r="M94" s="542">
        <v>160</v>
      </c>
      <c r="N94" s="542">
        <v>566</v>
      </c>
      <c r="O94" s="542">
        <v>90960</v>
      </c>
      <c r="P94" s="527">
        <v>1.0215633423180592</v>
      </c>
      <c r="Q94" s="543">
        <v>160.70671378091873</v>
      </c>
    </row>
    <row r="95" spans="1:17" ht="14.4" customHeight="1" x14ac:dyDescent="0.3">
      <c r="A95" s="521" t="s">
        <v>1741</v>
      </c>
      <c r="B95" s="522" t="s">
        <v>1643</v>
      </c>
      <c r="C95" s="522" t="s">
        <v>1630</v>
      </c>
      <c r="D95" s="522" t="s">
        <v>1683</v>
      </c>
      <c r="E95" s="522" t="s">
        <v>1648</v>
      </c>
      <c r="F95" s="542">
        <v>1808</v>
      </c>
      <c r="G95" s="542">
        <v>126560</v>
      </c>
      <c r="H95" s="542">
        <v>1</v>
      </c>
      <c r="I95" s="542">
        <v>70</v>
      </c>
      <c r="J95" s="542">
        <v>1623</v>
      </c>
      <c r="K95" s="542">
        <v>113610</v>
      </c>
      <c r="L95" s="542">
        <v>0.89767699115044253</v>
      </c>
      <c r="M95" s="542">
        <v>70</v>
      </c>
      <c r="N95" s="542">
        <v>1858</v>
      </c>
      <c r="O95" s="542">
        <v>131360</v>
      </c>
      <c r="P95" s="527">
        <v>1.0379266750948166</v>
      </c>
      <c r="Q95" s="543">
        <v>70.699677072120565</v>
      </c>
    </row>
    <row r="96" spans="1:17" ht="14.4" customHeight="1" x14ac:dyDescent="0.3">
      <c r="A96" s="521" t="s">
        <v>1741</v>
      </c>
      <c r="B96" s="522" t="s">
        <v>1643</v>
      </c>
      <c r="C96" s="522" t="s">
        <v>1630</v>
      </c>
      <c r="D96" s="522" t="s">
        <v>1688</v>
      </c>
      <c r="E96" s="522" t="s">
        <v>1689</v>
      </c>
      <c r="F96" s="542">
        <v>1</v>
      </c>
      <c r="G96" s="542">
        <v>215</v>
      </c>
      <c r="H96" s="542">
        <v>1</v>
      </c>
      <c r="I96" s="542">
        <v>215</v>
      </c>
      <c r="J96" s="542">
        <v>7</v>
      </c>
      <c r="K96" s="542">
        <v>1512</v>
      </c>
      <c r="L96" s="542">
        <v>7.032558139534884</v>
      </c>
      <c r="M96" s="542">
        <v>216</v>
      </c>
      <c r="N96" s="542"/>
      <c r="O96" s="542"/>
      <c r="P96" s="527"/>
      <c r="Q96" s="543"/>
    </row>
    <row r="97" spans="1:17" ht="14.4" customHeight="1" x14ac:dyDescent="0.3">
      <c r="A97" s="521" t="s">
        <v>1741</v>
      </c>
      <c r="B97" s="522" t="s">
        <v>1643</v>
      </c>
      <c r="C97" s="522" t="s">
        <v>1630</v>
      </c>
      <c r="D97" s="522" t="s">
        <v>1690</v>
      </c>
      <c r="E97" s="522" t="s">
        <v>1691</v>
      </c>
      <c r="F97" s="542">
        <v>27</v>
      </c>
      <c r="G97" s="542">
        <v>32022</v>
      </c>
      <c r="H97" s="542">
        <v>1</v>
      </c>
      <c r="I97" s="542">
        <v>1186</v>
      </c>
      <c r="J97" s="542">
        <v>30</v>
      </c>
      <c r="K97" s="542">
        <v>35670</v>
      </c>
      <c r="L97" s="542">
        <v>1.1139216788457935</v>
      </c>
      <c r="M97" s="542">
        <v>1189</v>
      </c>
      <c r="N97" s="542">
        <v>34</v>
      </c>
      <c r="O97" s="542">
        <v>40514</v>
      </c>
      <c r="P97" s="527">
        <v>1.2651926800324778</v>
      </c>
      <c r="Q97" s="543">
        <v>1191.5882352941176</v>
      </c>
    </row>
    <row r="98" spans="1:17" ht="14.4" customHeight="1" x14ac:dyDescent="0.3">
      <c r="A98" s="521" t="s">
        <v>1741</v>
      </c>
      <c r="B98" s="522" t="s">
        <v>1643</v>
      </c>
      <c r="C98" s="522" t="s">
        <v>1630</v>
      </c>
      <c r="D98" s="522" t="s">
        <v>1692</v>
      </c>
      <c r="E98" s="522" t="s">
        <v>1693</v>
      </c>
      <c r="F98" s="542">
        <v>27</v>
      </c>
      <c r="G98" s="542">
        <v>2889</v>
      </c>
      <c r="H98" s="542">
        <v>1</v>
      </c>
      <c r="I98" s="542">
        <v>107</v>
      </c>
      <c r="J98" s="542">
        <v>43</v>
      </c>
      <c r="K98" s="542">
        <v>4644</v>
      </c>
      <c r="L98" s="542">
        <v>1.6074766355140186</v>
      </c>
      <c r="M98" s="542">
        <v>108</v>
      </c>
      <c r="N98" s="542">
        <v>41</v>
      </c>
      <c r="O98" s="542">
        <v>4449</v>
      </c>
      <c r="P98" s="527">
        <v>1.5399792315680165</v>
      </c>
      <c r="Q98" s="543">
        <v>108.51219512195122</v>
      </c>
    </row>
    <row r="99" spans="1:17" ht="14.4" customHeight="1" x14ac:dyDescent="0.3">
      <c r="A99" s="521" t="s">
        <v>1741</v>
      </c>
      <c r="B99" s="522" t="s">
        <v>1643</v>
      </c>
      <c r="C99" s="522" t="s">
        <v>1630</v>
      </c>
      <c r="D99" s="522" t="s">
        <v>1694</v>
      </c>
      <c r="E99" s="522" t="s">
        <v>1695</v>
      </c>
      <c r="F99" s="542">
        <v>1</v>
      </c>
      <c r="G99" s="542">
        <v>318</v>
      </c>
      <c r="H99" s="542">
        <v>1</v>
      </c>
      <c r="I99" s="542">
        <v>318</v>
      </c>
      <c r="J99" s="542">
        <v>3</v>
      </c>
      <c r="K99" s="542">
        <v>957</v>
      </c>
      <c r="L99" s="542">
        <v>3.0094339622641511</v>
      </c>
      <c r="M99" s="542">
        <v>319</v>
      </c>
      <c r="N99" s="542">
        <v>1</v>
      </c>
      <c r="O99" s="542">
        <v>322</v>
      </c>
      <c r="P99" s="527">
        <v>1.0125786163522013</v>
      </c>
      <c r="Q99" s="543">
        <v>322</v>
      </c>
    </row>
    <row r="100" spans="1:17" ht="14.4" customHeight="1" x14ac:dyDescent="0.3">
      <c r="A100" s="521" t="s">
        <v>1741</v>
      </c>
      <c r="B100" s="522" t="s">
        <v>1643</v>
      </c>
      <c r="C100" s="522" t="s">
        <v>1630</v>
      </c>
      <c r="D100" s="522" t="s">
        <v>1702</v>
      </c>
      <c r="E100" s="522" t="s">
        <v>1703</v>
      </c>
      <c r="F100" s="542">
        <v>1</v>
      </c>
      <c r="G100" s="542">
        <v>290</v>
      </c>
      <c r="H100" s="542">
        <v>1</v>
      </c>
      <c r="I100" s="542">
        <v>290</v>
      </c>
      <c r="J100" s="542"/>
      <c r="K100" s="542"/>
      <c r="L100" s="542"/>
      <c r="M100" s="542"/>
      <c r="N100" s="542">
        <v>2</v>
      </c>
      <c r="O100" s="542">
        <v>584</v>
      </c>
      <c r="P100" s="527">
        <v>2.0137931034482759</v>
      </c>
      <c r="Q100" s="543">
        <v>292</v>
      </c>
    </row>
    <row r="101" spans="1:17" ht="14.4" customHeight="1" x14ac:dyDescent="0.3">
      <c r="A101" s="521" t="s">
        <v>1742</v>
      </c>
      <c r="B101" s="522" t="s">
        <v>1643</v>
      </c>
      <c r="C101" s="522" t="s">
        <v>1630</v>
      </c>
      <c r="D101" s="522" t="s">
        <v>1647</v>
      </c>
      <c r="E101" s="522" t="s">
        <v>1648</v>
      </c>
      <c r="F101" s="542">
        <v>543</v>
      </c>
      <c r="G101" s="542">
        <v>109686</v>
      </c>
      <c r="H101" s="542">
        <v>1</v>
      </c>
      <c r="I101" s="542">
        <v>202</v>
      </c>
      <c r="J101" s="542">
        <v>438</v>
      </c>
      <c r="K101" s="542">
        <v>88914</v>
      </c>
      <c r="L101" s="542">
        <v>0.81062305125540179</v>
      </c>
      <c r="M101" s="542">
        <v>203</v>
      </c>
      <c r="N101" s="542">
        <v>470</v>
      </c>
      <c r="O101" s="542">
        <v>96146</v>
      </c>
      <c r="P101" s="527">
        <v>0.87655671644512523</v>
      </c>
      <c r="Q101" s="543">
        <v>204.56595744680851</v>
      </c>
    </row>
    <row r="102" spans="1:17" ht="14.4" customHeight="1" x14ac:dyDescent="0.3">
      <c r="A102" s="521" t="s">
        <v>1742</v>
      </c>
      <c r="B102" s="522" t="s">
        <v>1643</v>
      </c>
      <c r="C102" s="522" t="s">
        <v>1630</v>
      </c>
      <c r="D102" s="522" t="s">
        <v>1650</v>
      </c>
      <c r="E102" s="522" t="s">
        <v>1651</v>
      </c>
      <c r="F102" s="542">
        <v>256</v>
      </c>
      <c r="G102" s="542">
        <v>74496</v>
      </c>
      <c r="H102" s="542">
        <v>1</v>
      </c>
      <c r="I102" s="542">
        <v>291</v>
      </c>
      <c r="J102" s="542">
        <v>450</v>
      </c>
      <c r="K102" s="542">
        <v>131400</v>
      </c>
      <c r="L102" s="542">
        <v>1.7638530927835052</v>
      </c>
      <c r="M102" s="542">
        <v>292</v>
      </c>
      <c r="N102" s="542">
        <v>606</v>
      </c>
      <c r="O102" s="542">
        <v>177928</v>
      </c>
      <c r="P102" s="527">
        <v>2.3884235395189002</v>
      </c>
      <c r="Q102" s="543">
        <v>293.61056105610561</v>
      </c>
    </row>
    <row r="103" spans="1:17" ht="14.4" customHeight="1" x14ac:dyDescent="0.3">
      <c r="A103" s="521" t="s">
        <v>1742</v>
      </c>
      <c r="B103" s="522" t="s">
        <v>1643</v>
      </c>
      <c r="C103" s="522" t="s">
        <v>1630</v>
      </c>
      <c r="D103" s="522" t="s">
        <v>1652</v>
      </c>
      <c r="E103" s="522" t="s">
        <v>1653</v>
      </c>
      <c r="F103" s="542">
        <v>3</v>
      </c>
      <c r="G103" s="542">
        <v>276</v>
      </c>
      <c r="H103" s="542">
        <v>1</v>
      </c>
      <c r="I103" s="542">
        <v>92</v>
      </c>
      <c r="J103" s="542">
        <v>3</v>
      </c>
      <c r="K103" s="542">
        <v>279</v>
      </c>
      <c r="L103" s="542">
        <v>1.0108695652173914</v>
      </c>
      <c r="M103" s="542">
        <v>93</v>
      </c>
      <c r="N103" s="542">
        <v>11</v>
      </c>
      <c r="O103" s="542">
        <v>1034</v>
      </c>
      <c r="P103" s="527">
        <v>3.7463768115942031</v>
      </c>
      <c r="Q103" s="543">
        <v>94</v>
      </c>
    </row>
    <row r="104" spans="1:17" ht="14.4" customHeight="1" x14ac:dyDescent="0.3">
      <c r="A104" s="521" t="s">
        <v>1742</v>
      </c>
      <c r="B104" s="522" t="s">
        <v>1643</v>
      </c>
      <c r="C104" s="522" t="s">
        <v>1630</v>
      </c>
      <c r="D104" s="522" t="s">
        <v>1656</v>
      </c>
      <c r="E104" s="522" t="s">
        <v>1657</v>
      </c>
      <c r="F104" s="542">
        <v>205</v>
      </c>
      <c r="G104" s="542">
        <v>27265</v>
      </c>
      <c r="H104" s="542">
        <v>1</v>
      </c>
      <c r="I104" s="542">
        <v>133</v>
      </c>
      <c r="J104" s="542">
        <v>267</v>
      </c>
      <c r="K104" s="542">
        <v>35778</v>
      </c>
      <c r="L104" s="542">
        <v>1.3122317990097194</v>
      </c>
      <c r="M104" s="542">
        <v>134</v>
      </c>
      <c r="N104" s="542">
        <v>260</v>
      </c>
      <c r="O104" s="542">
        <v>35030</v>
      </c>
      <c r="P104" s="527">
        <v>1.2847973592517881</v>
      </c>
      <c r="Q104" s="543">
        <v>134.73076923076923</v>
      </c>
    </row>
    <row r="105" spans="1:17" ht="14.4" customHeight="1" x14ac:dyDescent="0.3">
      <c r="A105" s="521" t="s">
        <v>1742</v>
      </c>
      <c r="B105" s="522" t="s">
        <v>1643</v>
      </c>
      <c r="C105" s="522" t="s">
        <v>1630</v>
      </c>
      <c r="D105" s="522" t="s">
        <v>1659</v>
      </c>
      <c r="E105" s="522" t="s">
        <v>1660</v>
      </c>
      <c r="F105" s="542">
        <v>2</v>
      </c>
      <c r="G105" s="542">
        <v>1218</v>
      </c>
      <c r="H105" s="542">
        <v>1</v>
      </c>
      <c r="I105" s="542">
        <v>609</v>
      </c>
      <c r="J105" s="542">
        <v>1</v>
      </c>
      <c r="K105" s="542">
        <v>612</v>
      </c>
      <c r="L105" s="542">
        <v>0.50246305418719217</v>
      </c>
      <c r="M105" s="542">
        <v>612</v>
      </c>
      <c r="N105" s="542">
        <v>4</v>
      </c>
      <c r="O105" s="542">
        <v>2472</v>
      </c>
      <c r="P105" s="527">
        <v>2.0295566502463056</v>
      </c>
      <c r="Q105" s="543">
        <v>618</v>
      </c>
    </row>
    <row r="106" spans="1:17" ht="14.4" customHeight="1" x14ac:dyDescent="0.3">
      <c r="A106" s="521" t="s">
        <v>1742</v>
      </c>
      <c r="B106" s="522" t="s">
        <v>1643</v>
      </c>
      <c r="C106" s="522" t="s">
        <v>1630</v>
      </c>
      <c r="D106" s="522" t="s">
        <v>1663</v>
      </c>
      <c r="E106" s="522" t="s">
        <v>1664</v>
      </c>
      <c r="F106" s="542">
        <v>12</v>
      </c>
      <c r="G106" s="542">
        <v>1896</v>
      </c>
      <c r="H106" s="542">
        <v>1</v>
      </c>
      <c r="I106" s="542">
        <v>158</v>
      </c>
      <c r="J106" s="542">
        <v>17</v>
      </c>
      <c r="K106" s="542">
        <v>2703</v>
      </c>
      <c r="L106" s="542">
        <v>1.4256329113924051</v>
      </c>
      <c r="M106" s="542">
        <v>159</v>
      </c>
      <c r="N106" s="542">
        <v>27</v>
      </c>
      <c r="O106" s="542">
        <v>4313</v>
      </c>
      <c r="P106" s="527">
        <v>2.274789029535865</v>
      </c>
      <c r="Q106" s="543">
        <v>159.74074074074073</v>
      </c>
    </row>
    <row r="107" spans="1:17" ht="14.4" customHeight="1" x14ac:dyDescent="0.3">
      <c r="A107" s="521" t="s">
        <v>1742</v>
      </c>
      <c r="B107" s="522" t="s">
        <v>1643</v>
      </c>
      <c r="C107" s="522" t="s">
        <v>1630</v>
      </c>
      <c r="D107" s="522" t="s">
        <v>1665</v>
      </c>
      <c r="E107" s="522" t="s">
        <v>1666</v>
      </c>
      <c r="F107" s="542"/>
      <c r="G107" s="542"/>
      <c r="H107" s="542"/>
      <c r="I107" s="542"/>
      <c r="J107" s="542"/>
      <c r="K107" s="542"/>
      <c r="L107" s="542"/>
      <c r="M107" s="542"/>
      <c r="N107" s="542">
        <v>1</v>
      </c>
      <c r="O107" s="542">
        <v>383</v>
      </c>
      <c r="P107" s="527"/>
      <c r="Q107" s="543">
        <v>383</v>
      </c>
    </row>
    <row r="108" spans="1:17" ht="14.4" customHeight="1" x14ac:dyDescent="0.3">
      <c r="A108" s="521" t="s">
        <v>1742</v>
      </c>
      <c r="B108" s="522" t="s">
        <v>1643</v>
      </c>
      <c r="C108" s="522" t="s">
        <v>1630</v>
      </c>
      <c r="D108" s="522" t="s">
        <v>1667</v>
      </c>
      <c r="E108" s="522" t="s">
        <v>1668</v>
      </c>
      <c r="F108" s="542">
        <v>356</v>
      </c>
      <c r="G108" s="542">
        <v>5696</v>
      </c>
      <c r="H108" s="542">
        <v>1</v>
      </c>
      <c r="I108" s="542">
        <v>16</v>
      </c>
      <c r="J108" s="542">
        <v>365</v>
      </c>
      <c r="K108" s="542">
        <v>5840</v>
      </c>
      <c r="L108" s="542">
        <v>1.0252808988764044</v>
      </c>
      <c r="M108" s="542">
        <v>16</v>
      </c>
      <c r="N108" s="542">
        <v>385</v>
      </c>
      <c r="O108" s="542">
        <v>6160</v>
      </c>
      <c r="P108" s="527">
        <v>1.0814606741573034</v>
      </c>
      <c r="Q108" s="543">
        <v>16</v>
      </c>
    </row>
    <row r="109" spans="1:17" ht="14.4" customHeight="1" x14ac:dyDescent="0.3">
      <c r="A109" s="521" t="s">
        <v>1742</v>
      </c>
      <c r="B109" s="522" t="s">
        <v>1643</v>
      </c>
      <c r="C109" s="522" t="s">
        <v>1630</v>
      </c>
      <c r="D109" s="522" t="s">
        <v>1671</v>
      </c>
      <c r="E109" s="522" t="s">
        <v>1672</v>
      </c>
      <c r="F109" s="542">
        <v>118</v>
      </c>
      <c r="G109" s="542">
        <v>30798</v>
      </c>
      <c r="H109" s="542">
        <v>1</v>
      </c>
      <c r="I109" s="542">
        <v>261</v>
      </c>
      <c r="J109" s="542">
        <v>73</v>
      </c>
      <c r="K109" s="542">
        <v>19126</v>
      </c>
      <c r="L109" s="542">
        <v>0.6210143515812715</v>
      </c>
      <c r="M109" s="542">
        <v>262</v>
      </c>
      <c r="N109" s="542">
        <v>95</v>
      </c>
      <c r="O109" s="542">
        <v>25100</v>
      </c>
      <c r="P109" s="527">
        <v>0.81498798623287227</v>
      </c>
      <c r="Q109" s="543">
        <v>264.21052631578948</v>
      </c>
    </row>
    <row r="110" spans="1:17" ht="14.4" customHeight="1" x14ac:dyDescent="0.3">
      <c r="A110" s="521" t="s">
        <v>1742</v>
      </c>
      <c r="B110" s="522" t="s">
        <v>1643</v>
      </c>
      <c r="C110" s="522" t="s">
        <v>1630</v>
      </c>
      <c r="D110" s="522" t="s">
        <v>1673</v>
      </c>
      <c r="E110" s="522" t="s">
        <v>1670</v>
      </c>
      <c r="F110" s="542">
        <v>135</v>
      </c>
      <c r="G110" s="542">
        <v>18900</v>
      </c>
      <c r="H110" s="542">
        <v>1</v>
      </c>
      <c r="I110" s="542">
        <v>140</v>
      </c>
      <c r="J110" s="542">
        <v>77</v>
      </c>
      <c r="K110" s="542">
        <v>10857</v>
      </c>
      <c r="L110" s="542">
        <v>0.57444444444444442</v>
      </c>
      <c r="M110" s="542">
        <v>141</v>
      </c>
      <c r="N110" s="542">
        <v>96</v>
      </c>
      <c r="O110" s="542">
        <v>13536</v>
      </c>
      <c r="P110" s="527">
        <v>0.71619047619047616</v>
      </c>
      <c r="Q110" s="543">
        <v>141</v>
      </c>
    </row>
    <row r="111" spans="1:17" ht="14.4" customHeight="1" x14ac:dyDescent="0.3">
      <c r="A111" s="521" t="s">
        <v>1742</v>
      </c>
      <c r="B111" s="522" t="s">
        <v>1643</v>
      </c>
      <c r="C111" s="522" t="s">
        <v>1630</v>
      </c>
      <c r="D111" s="522" t="s">
        <v>1674</v>
      </c>
      <c r="E111" s="522" t="s">
        <v>1670</v>
      </c>
      <c r="F111" s="542">
        <v>205</v>
      </c>
      <c r="G111" s="542">
        <v>15990</v>
      </c>
      <c r="H111" s="542">
        <v>1</v>
      </c>
      <c r="I111" s="542">
        <v>78</v>
      </c>
      <c r="J111" s="542">
        <v>267</v>
      </c>
      <c r="K111" s="542">
        <v>20826</v>
      </c>
      <c r="L111" s="542">
        <v>1.3024390243902439</v>
      </c>
      <c r="M111" s="542">
        <v>78</v>
      </c>
      <c r="N111" s="542">
        <v>260</v>
      </c>
      <c r="O111" s="542">
        <v>20280</v>
      </c>
      <c r="P111" s="527">
        <v>1.2682926829268293</v>
      </c>
      <c r="Q111" s="543">
        <v>78</v>
      </c>
    </row>
    <row r="112" spans="1:17" ht="14.4" customHeight="1" x14ac:dyDescent="0.3">
      <c r="A112" s="521" t="s">
        <v>1742</v>
      </c>
      <c r="B112" s="522" t="s">
        <v>1643</v>
      </c>
      <c r="C112" s="522" t="s">
        <v>1630</v>
      </c>
      <c r="D112" s="522" t="s">
        <v>1675</v>
      </c>
      <c r="E112" s="522" t="s">
        <v>1676</v>
      </c>
      <c r="F112" s="542">
        <v>134</v>
      </c>
      <c r="G112" s="542">
        <v>40468</v>
      </c>
      <c r="H112" s="542">
        <v>1</v>
      </c>
      <c r="I112" s="542">
        <v>302</v>
      </c>
      <c r="J112" s="542">
        <v>77</v>
      </c>
      <c r="K112" s="542">
        <v>23331</v>
      </c>
      <c r="L112" s="542">
        <v>0.57652960363744188</v>
      </c>
      <c r="M112" s="542">
        <v>303</v>
      </c>
      <c r="N112" s="542">
        <v>96</v>
      </c>
      <c r="O112" s="542">
        <v>29301</v>
      </c>
      <c r="P112" s="527">
        <v>0.7240535731936345</v>
      </c>
      <c r="Q112" s="543">
        <v>305.21875</v>
      </c>
    </row>
    <row r="113" spans="1:17" ht="14.4" customHeight="1" x14ac:dyDescent="0.3">
      <c r="A113" s="521" t="s">
        <v>1742</v>
      </c>
      <c r="B113" s="522" t="s">
        <v>1643</v>
      </c>
      <c r="C113" s="522" t="s">
        <v>1630</v>
      </c>
      <c r="D113" s="522" t="s">
        <v>1677</v>
      </c>
      <c r="E113" s="522" t="s">
        <v>1678</v>
      </c>
      <c r="F113" s="542"/>
      <c r="G113" s="542"/>
      <c r="H113" s="542"/>
      <c r="I113" s="542"/>
      <c r="J113" s="542"/>
      <c r="K113" s="542"/>
      <c r="L113" s="542"/>
      <c r="M113" s="542"/>
      <c r="N113" s="542">
        <v>2</v>
      </c>
      <c r="O113" s="542">
        <v>974</v>
      </c>
      <c r="P113" s="527"/>
      <c r="Q113" s="543">
        <v>487</v>
      </c>
    </row>
    <row r="114" spans="1:17" ht="14.4" customHeight="1" x14ac:dyDescent="0.3">
      <c r="A114" s="521" t="s">
        <v>1742</v>
      </c>
      <c r="B114" s="522" t="s">
        <v>1643</v>
      </c>
      <c r="C114" s="522" t="s">
        <v>1630</v>
      </c>
      <c r="D114" s="522" t="s">
        <v>1679</v>
      </c>
      <c r="E114" s="522" t="s">
        <v>1680</v>
      </c>
      <c r="F114" s="542">
        <v>182</v>
      </c>
      <c r="G114" s="542">
        <v>28938</v>
      </c>
      <c r="H114" s="542">
        <v>1</v>
      </c>
      <c r="I114" s="542">
        <v>159</v>
      </c>
      <c r="J114" s="542">
        <v>237</v>
      </c>
      <c r="K114" s="542">
        <v>37920</v>
      </c>
      <c r="L114" s="542">
        <v>1.3103877254820651</v>
      </c>
      <c r="M114" s="542">
        <v>160</v>
      </c>
      <c r="N114" s="542">
        <v>239</v>
      </c>
      <c r="O114" s="542">
        <v>38417</v>
      </c>
      <c r="P114" s="527">
        <v>1.3275623747321861</v>
      </c>
      <c r="Q114" s="543">
        <v>160.74058577405859</v>
      </c>
    </row>
    <row r="115" spans="1:17" ht="14.4" customHeight="1" x14ac:dyDescent="0.3">
      <c r="A115" s="521" t="s">
        <v>1742</v>
      </c>
      <c r="B115" s="522" t="s">
        <v>1643</v>
      </c>
      <c r="C115" s="522" t="s">
        <v>1630</v>
      </c>
      <c r="D115" s="522" t="s">
        <v>1683</v>
      </c>
      <c r="E115" s="522" t="s">
        <v>1648</v>
      </c>
      <c r="F115" s="542">
        <v>564</v>
      </c>
      <c r="G115" s="542">
        <v>39480</v>
      </c>
      <c r="H115" s="542">
        <v>1</v>
      </c>
      <c r="I115" s="542">
        <v>70</v>
      </c>
      <c r="J115" s="542">
        <v>663</v>
      </c>
      <c r="K115" s="542">
        <v>46410</v>
      </c>
      <c r="L115" s="542">
        <v>1.175531914893617</v>
      </c>
      <c r="M115" s="542">
        <v>70</v>
      </c>
      <c r="N115" s="542">
        <v>633</v>
      </c>
      <c r="O115" s="542">
        <v>44774</v>
      </c>
      <c r="P115" s="527">
        <v>1.1340932117527862</v>
      </c>
      <c r="Q115" s="543">
        <v>70.733017377567137</v>
      </c>
    </row>
    <row r="116" spans="1:17" ht="14.4" customHeight="1" x14ac:dyDescent="0.3">
      <c r="A116" s="521" t="s">
        <v>1742</v>
      </c>
      <c r="B116" s="522" t="s">
        <v>1643</v>
      </c>
      <c r="C116" s="522" t="s">
        <v>1630</v>
      </c>
      <c r="D116" s="522" t="s">
        <v>1690</v>
      </c>
      <c r="E116" s="522" t="s">
        <v>1691</v>
      </c>
      <c r="F116" s="542">
        <v>7</v>
      </c>
      <c r="G116" s="542">
        <v>8302</v>
      </c>
      <c r="H116" s="542">
        <v>1</v>
      </c>
      <c r="I116" s="542">
        <v>1186</v>
      </c>
      <c r="J116" s="542">
        <v>13</v>
      </c>
      <c r="K116" s="542">
        <v>15457</v>
      </c>
      <c r="L116" s="542">
        <v>1.8618405203565407</v>
      </c>
      <c r="M116" s="542">
        <v>1189</v>
      </c>
      <c r="N116" s="542">
        <v>27</v>
      </c>
      <c r="O116" s="542">
        <v>32191</v>
      </c>
      <c r="P116" s="527">
        <v>3.8774993977354852</v>
      </c>
      <c r="Q116" s="543">
        <v>1192.2592592592594</v>
      </c>
    </row>
    <row r="117" spans="1:17" ht="14.4" customHeight="1" x14ac:dyDescent="0.3">
      <c r="A117" s="521" t="s">
        <v>1742</v>
      </c>
      <c r="B117" s="522" t="s">
        <v>1643</v>
      </c>
      <c r="C117" s="522" t="s">
        <v>1630</v>
      </c>
      <c r="D117" s="522" t="s">
        <v>1692</v>
      </c>
      <c r="E117" s="522" t="s">
        <v>1693</v>
      </c>
      <c r="F117" s="542">
        <v>9</v>
      </c>
      <c r="G117" s="542">
        <v>963</v>
      </c>
      <c r="H117" s="542">
        <v>1</v>
      </c>
      <c r="I117" s="542">
        <v>107</v>
      </c>
      <c r="J117" s="542">
        <v>11</v>
      </c>
      <c r="K117" s="542">
        <v>1188</v>
      </c>
      <c r="L117" s="542">
        <v>1.233644859813084</v>
      </c>
      <c r="M117" s="542">
        <v>108</v>
      </c>
      <c r="N117" s="542">
        <v>22</v>
      </c>
      <c r="O117" s="542">
        <v>2396</v>
      </c>
      <c r="P117" s="527">
        <v>2.4880581516095535</v>
      </c>
      <c r="Q117" s="543">
        <v>108.90909090909091</v>
      </c>
    </row>
    <row r="118" spans="1:17" ht="14.4" customHeight="1" x14ac:dyDescent="0.3">
      <c r="A118" s="521" t="s">
        <v>1742</v>
      </c>
      <c r="B118" s="522" t="s">
        <v>1643</v>
      </c>
      <c r="C118" s="522" t="s">
        <v>1630</v>
      </c>
      <c r="D118" s="522" t="s">
        <v>1700</v>
      </c>
      <c r="E118" s="522" t="s">
        <v>1701</v>
      </c>
      <c r="F118" s="542"/>
      <c r="G118" s="542"/>
      <c r="H118" s="542"/>
      <c r="I118" s="542"/>
      <c r="J118" s="542">
        <v>1</v>
      </c>
      <c r="K118" s="542">
        <v>1020</v>
      </c>
      <c r="L118" s="542"/>
      <c r="M118" s="542">
        <v>1020</v>
      </c>
      <c r="N118" s="542"/>
      <c r="O118" s="542"/>
      <c r="P118" s="527"/>
      <c r="Q118" s="543"/>
    </row>
    <row r="119" spans="1:17" ht="14.4" customHeight="1" x14ac:dyDescent="0.3">
      <c r="A119" s="521" t="s">
        <v>1742</v>
      </c>
      <c r="B119" s="522" t="s">
        <v>1643</v>
      </c>
      <c r="C119" s="522" t="s">
        <v>1630</v>
      </c>
      <c r="D119" s="522" t="s">
        <v>1702</v>
      </c>
      <c r="E119" s="522" t="s">
        <v>1703</v>
      </c>
      <c r="F119" s="542"/>
      <c r="G119" s="542"/>
      <c r="H119" s="542"/>
      <c r="I119" s="542"/>
      <c r="J119" s="542"/>
      <c r="K119" s="542"/>
      <c r="L119" s="542"/>
      <c r="M119" s="542"/>
      <c r="N119" s="542">
        <v>2</v>
      </c>
      <c r="O119" s="542">
        <v>586</v>
      </c>
      <c r="P119" s="527"/>
      <c r="Q119" s="543">
        <v>293</v>
      </c>
    </row>
    <row r="120" spans="1:17" ht="14.4" customHeight="1" x14ac:dyDescent="0.3">
      <c r="A120" s="521" t="s">
        <v>1743</v>
      </c>
      <c r="B120" s="522" t="s">
        <v>1643</v>
      </c>
      <c r="C120" s="522" t="s">
        <v>1630</v>
      </c>
      <c r="D120" s="522" t="s">
        <v>1647</v>
      </c>
      <c r="E120" s="522" t="s">
        <v>1648</v>
      </c>
      <c r="F120" s="542">
        <v>624</v>
      </c>
      <c r="G120" s="542">
        <v>126048</v>
      </c>
      <c r="H120" s="542">
        <v>1</v>
      </c>
      <c r="I120" s="542">
        <v>202</v>
      </c>
      <c r="J120" s="542">
        <v>595</v>
      </c>
      <c r="K120" s="542">
        <v>120785</v>
      </c>
      <c r="L120" s="542">
        <v>0.95824606499111453</v>
      </c>
      <c r="M120" s="542">
        <v>203</v>
      </c>
      <c r="N120" s="542">
        <v>624</v>
      </c>
      <c r="O120" s="542">
        <v>127566</v>
      </c>
      <c r="P120" s="527">
        <v>1.0120430312261997</v>
      </c>
      <c r="Q120" s="543">
        <v>204.43269230769232</v>
      </c>
    </row>
    <row r="121" spans="1:17" ht="14.4" customHeight="1" x14ac:dyDescent="0.3">
      <c r="A121" s="521" t="s">
        <v>1743</v>
      </c>
      <c r="B121" s="522" t="s">
        <v>1643</v>
      </c>
      <c r="C121" s="522" t="s">
        <v>1630</v>
      </c>
      <c r="D121" s="522" t="s">
        <v>1649</v>
      </c>
      <c r="E121" s="522" t="s">
        <v>1648</v>
      </c>
      <c r="F121" s="542"/>
      <c r="G121" s="542"/>
      <c r="H121" s="542"/>
      <c r="I121" s="542"/>
      <c r="J121" s="542"/>
      <c r="K121" s="542"/>
      <c r="L121" s="542"/>
      <c r="M121" s="542"/>
      <c r="N121" s="542">
        <v>2</v>
      </c>
      <c r="O121" s="542">
        <v>168</v>
      </c>
      <c r="P121" s="527"/>
      <c r="Q121" s="543">
        <v>84</v>
      </c>
    </row>
    <row r="122" spans="1:17" ht="14.4" customHeight="1" x14ac:dyDescent="0.3">
      <c r="A122" s="521" t="s">
        <v>1743</v>
      </c>
      <c r="B122" s="522" t="s">
        <v>1643</v>
      </c>
      <c r="C122" s="522" t="s">
        <v>1630</v>
      </c>
      <c r="D122" s="522" t="s">
        <v>1650</v>
      </c>
      <c r="E122" s="522" t="s">
        <v>1651</v>
      </c>
      <c r="F122" s="542">
        <v>356</v>
      </c>
      <c r="G122" s="542">
        <v>103596</v>
      </c>
      <c r="H122" s="542">
        <v>1</v>
      </c>
      <c r="I122" s="542">
        <v>291</v>
      </c>
      <c r="J122" s="542">
        <v>532</v>
      </c>
      <c r="K122" s="542">
        <v>155344</v>
      </c>
      <c r="L122" s="542">
        <v>1.4995173558824666</v>
      </c>
      <c r="M122" s="542">
        <v>292</v>
      </c>
      <c r="N122" s="542">
        <v>487</v>
      </c>
      <c r="O122" s="542">
        <v>142872</v>
      </c>
      <c r="P122" s="527">
        <v>1.3791266072049113</v>
      </c>
      <c r="Q122" s="543">
        <v>293.37166324435316</v>
      </c>
    </row>
    <row r="123" spans="1:17" ht="14.4" customHeight="1" x14ac:dyDescent="0.3">
      <c r="A123" s="521" t="s">
        <v>1743</v>
      </c>
      <c r="B123" s="522" t="s">
        <v>1643</v>
      </c>
      <c r="C123" s="522" t="s">
        <v>1630</v>
      </c>
      <c r="D123" s="522" t="s">
        <v>1652</v>
      </c>
      <c r="E123" s="522" t="s">
        <v>1653</v>
      </c>
      <c r="F123" s="542"/>
      <c r="G123" s="542"/>
      <c r="H123" s="542"/>
      <c r="I123" s="542"/>
      <c r="J123" s="542">
        <v>9</v>
      </c>
      <c r="K123" s="542">
        <v>837</v>
      </c>
      <c r="L123" s="542"/>
      <c r="M123" s="542">
        <v>93</v>
      </c>
      <c r="N123" s="542">
        <v>6</v>
      </c>
      <c r="O123" s="542">
        <v>561</v>
      </c>
      <c r="P123" s="527"/>
      <c r="Q123" s="543">
        <v>93.5</v>
      </c>
    </row>
    <row r="124" spans="1:17" ht="14.4" customHeight="1" x14ac:dyDescent="0.3">
      <c r="A124" s="521" t="s">
        <v>1743</v>
      </c>
      <c r="B124" s="522" t="s">
        <v>1643</v>
      </c>
      <c r="C124" s="522" t="s">
        <v>1630</v>
      </c>
      <c r="D124" s="522" t="s">
        <v>1654</v>
      </c>
      <c r="E124" s="522" t="s">
        <v>1655</v>
      </c>
      <c r="F124" s="542">
        <v>1</v>
      </c>
      <c r="G124" s="542">
        <v>219</v>
      </c>
      <c r="H124" s="542">
        <v>1</v>
      </c>
      <c r="I124" s="542">
        <v>219</v>
      </c>
      <c r="J124" s="542"/>
      <c r="K124" s="542"/>
      <c r="L124" s="542"/>
      <c r="M124" s="542"/>
      <c r="N124" s="542"/>
      <c r="O124" s="542"/>
      <c r="P124" s="527"/>
      <c r="Q124" s="543"/>
    </row>
    <row r="125" spans="1:17" ht="14.4" customHeight="1" x14ac:dyDescent="0.3">
      <c r="A125" s="521" t="s">
        <v>1743</v>
      </c>
      <c r="B125" s="522" t="s">
        <v>1643</v>
      </c>
      <c r="C125" s="522" t="s">
        <v>1630</v>
      </c>
      <c r="D125" s="522" t="s">
        <v>1656</v>
      </c>
      <c r="E125" s="522" t="s">
        <v>1657</v>
      </c>
      <c r="F125" s="542">
        <v>479</v>
      </c>
      <c r="G125" s="542">
        <v>63707</v>
      </c>
      <c r="H125" s="542">
        <v>1</v>
      </c>
      <c r="I125" s="542">
        <v>133</v>
      </c>
      <c r="J125" s="542">
        <v>511</v>
      </c>
      <c r="K125" s="542">
        <v>68474</v>
      </c>
      <c r="L125" s="542">
        <v>1.0748269420942753</v>
      </c>
      <c r="M125" s="542">
        <v>134</v>
      </c>
      <c r="N125" s="542">
        <v>460</v>
      </c>
      <c r="O125" s="542">
        <v>61962</v>
      </c>
      <c r="P125" s="527">
        <v>0.97260897546580438</v>
      </c>
      <c r="Q125" s="543">
        <v>134.69999999999999</v>
      </c>
    </row>
    <row r="126" spans="1:17" ht="14.4" customHeight="1" x14ac:dyDescent="0.3">
      <c r="A126" s="521" t="s">
        <v>1743</v>
      </c>
      <c r="B126" s="522" t="s">
        <v>1643</v>
      </c>
      <c r="C126" s="522" t="s">
        <v>1630</v>
      </c>
      <c r="D126" s="522" t="s">
        <v>1658</v>
      </c>
      <c r="E126" s="522" t="s">
        <v>1657</v>
      </c>
      <c r="F126" s="542"/>
      <c r="G126" s="542"/>
      <c r="H126" s="542"/>
      <c r="I126" s="542"/>
      <c r="J126" s="542"/>
      <c r="K126" s="542"/>
      <c r="L126" s="542"/>
      <c r="M126" s="542"/>
      <c r="N126" s="542">
        <v>1</v>
      </c>
      <c r="O126" s="542">
        <v>175</v>
      </c>
      <c r="P126" s="527"/>
      <c r="Q126" s="543">
        <v>175</v>
      </c>
    </row>
    <row r="127" spans="1:17" ht="14.4" customHeight="1" x14ac:dyDescent="0.3">
      <c r="A127" s="521" t="s">
        <v>1743</v>
      </c>
      <c r="B127" s="522" t="s">
        <v>1643</v>
      </c>
      <c r="C127" s="522" t="s">
        <v>1630</v>
      </c>
      <c r="D127" s="522" t="s">
        <v>1659</v>
      </c>
      <c r="E127" s="522" t="s">
        <v>1660</v>
      </c>
      <c r="F127" s="542">
        <v>4</v>
      </c>
      <c r="G127" s="542">
        <v>2436</v>
      </c>
      <c r="H127" s="542">
        <v>1</v>
      </c>
      <c r="I127" s="542">
        <v>609</v>
      </c>
      <c r="J127" s="542">
        <v>4</v>
      </c>
      <c r="K127" s="542">
        <v>2448</v>
      </c>
      <c r="L127" s="542">
        <v>1.0049261083743843</v>
      </c>
      <c r="M127" s="542">
        <v>612</v>
      </c>
      <c r="N127" s="542">
        <v>2</v>
      </c>
      <c r="O127" s="542">
        <v>1224</v>
      </c>
      <c r="P127" s="527">
        <v>0.50246305418719217</v>
      </c>
      <c r="Q127" s="543">
        <v>612</v>
      </c>
    </row>
    <row r="128" spans="1:17" ht="14.4" customHeight="1" x14ac:dyDescent="0.3">
      <c r="A128" s="521" t="s">
        <v>1743</v>
      </c>
      <c r="B128" s="522" t="s">
        <v>1643</v>
      </c>
      <c r="C128" s="522" t="s">
        <v>1630</v>
      </c>
      <c r="D128" s="522" t="s">
        <v>1663</v>
      </c>
      <c r="E128" s="522" t="s">
        <v>1664</v>
      </c>
      <c r="F128" s="542">
        <v>17</v>
      </c>
      <c r="G128" s="542">
        <v>2686</v>
      </c>
      <c r="H128" s="542">
        <v>1</v>
      </c>
      <c r="I128" s="542">
        <v>158</v>
      </c>
      <c r="J128" s="542">
        <v>24</v>
      </c>
      <c r="K128" s="542">
        <v>3816</v>
      </c>
      <c r="L128" s="542">
        <v>1.4206999255398363</v>
      </c>
      <c r="M128" s="542">
        <v>159</v>
      </c>
      <c r="N128" s="542">
        <v>22</v>
      </c>
      <c r="O128" s="542">
        <v>3514</v>
      </c>
      <c r="P128" s="527">
        <v>1.3082650781831719</v>
      </c>
      <c r="Q128" s="543">
        <v>159.72727272727272</v>
      </c>
    </row>
    <row r="129" spans="1:17" ht="14.4" customHeight="1" x14ac:dyDescent="0.3">
      <c r="A129" s="521" t="s">
        <v>1743</v>
      </c>
      <c r="B129" s="522" t="s">
        <v>1643</v>
      </c>
      <c r="C129" s="522" t="s">
        <v>1630</v>
      </c>
      <c r="D129" s="522" t="s">
        <v>1667</v>
      </c>
      <c r="E129" s="522" t="s">
        <v>1668</v>
      </c>
      <c r="F129" s="542">
        <v>676</v>
      </c>
      <c r="G129" s="542">
        <v>10816</v>
      </c>
      <c r="H129" s="542">
        <v>1</v>
      </c>
      <c r="I129" s="542">
        <v>16</v>
      </c>
      <c r="J129" s="542">
        <v>728</v>
      </c>
      <c r="K129" s="542">
        <v>11648</v>
      </c>
      <c r="L129" s="542">
        <v>1.0769230769230769</v>
      </c>
      <c r="M129" s="542">
        <v>16</v>
      </c>
      <c r="N129" s="542">
        <v>662</v>
      </c>
      <c r="O129" s="542">
        <v>10592</v>
      </c>
      <c r="P129" s="527">
        <v>0.97928994082840237</v>
      </c>
      <c r="Q129" s="543">
        <v>16</v>
      </c>
    </row>
    <row r="130" spans="1:17" ht="14.4" customHeight="1" x14ac:dyDescent="0.3">
      <c r="A130" s="521" t="s">
        <v>1743</v>
      </c>
      <c r="B130" s="522" t="s">
        <v>1643</v>
      </c>
      <c r="C130" s="522" t="s">
        <v>1630</v>
      </c>
      <c r="D130" s="522" t="s">
        <v>1671</v>
      </c>
      <c r="E130" s="522" t="s">
        <v>1672</v>
      </c>
      <c r="F130" s="542">
        <v>158</v>
      </c>
      <c r="G130" s="542">
        <v>41238</v>
      </c>
      <c r="H130" s="542">
        <v>1</v>
      </c>
      <c r="I130" s="542">
        <v>261</v>
      </c>
      <c r="J130" s="542">
        <v>191</v>
      </c>
      <c r="K130" s="542">
        <v>50042</v>
      </c>
      <c r="L130" s="542">
        <v>1.213492409913187</v>
      </c>
      <c r="M130" s="542">
        <v>262</v>
      </c>
      <c r="N130" s="542">
        <v>186</v>
      </c>
      <c r="O130" s="542">
        <v>49137</v>
      </c>
      <c r="P130" s="527">
        <v>1.1915466317474175</v>
      </c>
      <c r="Q130" s="543">
        <v>264.17741935483872</v>
      </c>
    </row>
    <row r="131" spans="1:17" ht="14.4" customHeight="1" x14ac:dyDescent="0.3">
      <c r="A131" s="521" t="s">
        <v>1743</v>
      </c>
      <c r="B131" s="522" t="s">
        <v>1643</v>
      </c>
      <c r="C131" s="522" t="s">
        <v>1630</v>
      </c>
      <c r="D131" s="522" t="s">
        <v>1673</v>
      </c>
      <c r="E131" s="522" t="s">
        <v>1670</v>
      </c>
      <c r="F131" s="542">
        <v>183</v>
      </c>
      <c r="G131" s="542">
        <v>25620</v>
      </c>
      <c r="H131" s="542">
        <v>1</v>
      </c>
      <c r="I131" s="542">
        <v>140</v>
      </c>
      <c r="J131" s="542">
        <v>195</v>
      </c>
      <c r="K131" s="542">
        <v>27495</v>
      </c>
      <c r="L131" s="542">
        <v>1.0731850117096018</v>
      </c>
      <c r="M131" s="542">
        <v>141</v>
      </c>
      <c r="N131" s="542">
        <v>194</v>
      </c>
      <c r="O131" s="542">
        <v>27354</v>
      </c>
      <c r="P131" s="527">
        <v>1.0676814988290397</v>
      </c>
      <c r="Q131" s="543">
        <v>141</v>
      </c>
    </row>
    <row r="132" spans="1:17" ht="14.4" customHeight="1" x14ac:dyDescent="0.3">
      <c r="A132" s="521" t="s">
        <v>1743</v>
      </c>
      <c r="B132" s="522" t="s">
        <v>1643</v>
      </c>
      <c r="C132" s="522" t="s">
        <v>1630</v>
      </c>
      <c r="D132" s="522" t="s">
        <v>1674</v>
      </c>
      <c r="E132" s="522" t="s">
        <v>1670</v>
      </c>
      <c r="F132" s="542">
        <v>479</v>
      </c>
      <c r="G132" s="542">
        <v>37362</v>
      </c>
      <c r="H132" s="542">
        <v>1</v>
      </c>
      <c r="I132" s="542">
        <v>78</v>
      </c>
      <c r="J132" s="542">
        <v>511</v>
      </c>
      <c r="K132" s="542">
        <v>39858</v>
      </c>
      <c r="L132" s="542">
        <v>1.0668058455114822</v>
      </c>
      <c r="M132" s="542">
        <v>78</v>
      </c>
      <c r="N132" s="542">
        <v>460</v>
      </c>
      <c r="O132" s="542">
        <v>35880</v>
      </c>
      <c r="P132" s="527">
        <v>0.9603340292275574</v>
      </c>
      <c r="Q132" s="543">
        <v>78</v>
      </c>
    </row>
    <row r="133" spans="1:17" ht="14.4" customHeight="1" x14ac:dyDescent="0.3">
      <c r="A133" s="521" t="s">
        <v>1743</v>
      </c>
      <c r="B133" s="522" t="s">
        <v>1643</v>
      </c>
      <c r="C133" s="522" t="s">
        <v>1630</v>
      </c>
      <c r="D133" s="522" t="s">
        <v>1675</v>
      </c>
      <c r="E133" s="522" t="s">
        <v>1676</v>
      </c>
      <c r="F133" s="542">
        <v>183</v>
      </c>
      <c r="G133" s="542">
        <v>55266</v>
      </c>
      <c r="H133" s="542">
        <v>1</v>
      </c>
      <c r="I133" s="542">
        <v>302</v>
      </c>
      <c r="J133" s="542">
        <v>196</v>
      </c>
      <c r="K133" s="542">
        <v>59388</v>
      </c>
      <c r="L133" s="542">
        <v>1.0745847356421669</v>
      </c>
      <c r="M133" s="542">
        <v>303</v>
      </c>
      <c r="N133" s="542">
        <v>194</v>
      </c>
      <c r="O133" s="542">
        <v>59211</v>
      </c>
      <c r="P133" s="527">
        <v>1.0713820432092065</v>
      </c>
      <c r="Q133" s="543">
        <v>305.21134020618558</v>
      </c>
    </row>
    <row r="134" spans="1:17" ht="14.4" customHeight="1" x14ac:dyDescent="0.3">
      <c r="A134" s="521" t="s">
        <v>1743</v>
      </c>
      <c r="B134" s="522" t="s">
        <v>1643</v>
      </c>
      <c r="C134" s="522" t="s">
        <v>1630</v>
      </c>
      <c r="D134" s="522" t="s">
        <v>1679</v>
      </c>
      <c r="E134" s="522" t="s">
        <v>1680</v>
      </c>
      <c r="F134" s="542">
        <v>424</v>
      </c>
      <c r="G134" s="542">
        <v>67416</v>
      </c>
      <c r="H134" s="542">
        <v>1</v>
      </c>
      <c r="I134" s="542">
        <v>159</v>
      </c>
      <c r="J134" s="542">
        <v>464</v>
      </c>
      <c r="K134" s="542">
        <v>74240</v>
      </c>
      <c r="L134" s="542">
        <v>1.1012222617776195</v>
      </c>
      <c r="M134" s="542">
        <v>160</v>
      </c>
      <c r="N134" s="542">
        <v>409</v>
      </c>
      <c r="O134" s="542">
        <v>65721</v>
      </c>
      <c r="P134" s="527">
        <v>0.97485760056959769</v>
      </c>
      <c r="Q134" s="543">
        <v>160.68704156479217</v>
      </c>
    </row>
    <row r="135" spans="1:17" ht="14.4" customHeight="1" x14ac:dyDescent="0.3">
      <c r="A135" s="521" t="s">
        <v>1743</v>
      </c>
      <c r="B135" s="522" t="s">
        <v>1643</v>
      </c>
      <c r="C135" s="522" t="s">
        <v>1630</v>
      </c>
      <c r="D135" s="522" t="s">
        <v>1683</v>
      </c>
      <c r="E135" s="522" t="s">
        <v>1648</v>
      </c>
      <c r="F135" s="542">
        <v>761</v>
      </c>
      <c r="G135" s="542">
        <v>53270</v>
      </c>
      <c r="H135" s="542">
        <v>1</v>
      </c>
      <c r="I135" s="542">
        <v>70</v>
      </c>
      <c r="J135" s="542">
        <v>770</v>
      </c>
      <c r="K135" s="542">
        <v>53900</v>
      </c>
      <c r="L135" s="542">
        <v>1.011826544021025</v>
      </c>
      <c r="M135" s="542">
        <v>70</v>
      </c>
      <c r="N135" s="542">
        <v>736</v>
      </c>
      <c r="O135" s="542">
        <v>52038</v>
      </c>
      <c r="P135" s="527">
        <v>0.97687253613666225</v>
      </c>
      <c r="Q135" s="543">
        <v>70.703804347826093</v>
      </c>
    </row>
    <row r="136" spans="1:17" ht="14.4" customHeight="1" x14ac:dyDescent="0.3">
      <c r="A136" s="521" t="s">
        <v>1743</v>
      </c>
      <c r="B136" s="522" t="s">
        <v>1643</v>
      </c>
      <c r="C136" s="522" t="s">
        <v>1630</v>
      </c>
      <c r="D136" s="522" t="s">
        <v>1688</v>
      </c>
      <c r="E136" s="522" t="s">
        <v>1689</v>
      </c>
      <c r="F136" s="542">
        <v>1</v>
      </c>
      <c r="G136" s="542">
        <v>215</v>
      </c>
      <c r="H136" s="542">
        <v>1</v>
      </c>
      <c r="I136" s="542">
        <v>215</v>
      </c>
      <c r="J136" s="542"/>
      <c r="K136" s="542"/>
      <c r="L136" s="542"/>
      <c r="M136" s="542"/>
      <c r="N136" s="542">
        <v>3</v>
      </c>
      <c r="O136" s="542">
        <v>648</v>
      </c>
      <c r="P136" s="527">
        <v>3.0139534883720929</v>
      </c>
      <c r="Q136" s="543">
        <v>216</v>
      </c>
    </row>
    <row r="137" spans="1:17" ht="14.4" customHeight="1" x14ac:dyDescent="0.3">
      <c r="A137" s="521" t="s">
        <v>1743</v>
      </c>
      <c r="B137" s="522" t="s">
        <v>1643</v>
      </c>
      <c r="C137" s="522" t="s">
        <v>1630</v>
      </c>
      <c r="D137" s="522" t="s">
        <v>1690</v>
      </c>
      <c r="E137" s="522" t="s">
        <v>1691</v>
      </c>
      <c r="F137" s="542">
        <v>15</v>
      </c>
      <c r="G137" s="542">
        <v>17790</v>
      </c>
      <c r="H137" s="542">
        <v>1</v>
      </c>
      <c r="I137" s="542">
        <v>1186</v>
      </c>
      <c r="J137" s="542">
        <v>25</v>
      </c>
      <c r="K137" s="542">
        <v>29725</v>
      </c>
      <c r="L137" s="542">
        <v>1.6708825182686902</v>
      </c>
      <c r="M137" s="542">
        <v>1189</v>
      </c>
      <c r="N137" s="542">
        <v>32</v>
      </c>
      <c r="O137" s="542">
        <v>38128</v>
      </c>
      <c r="P137" s="527">
        <v>2.1432265317594155</v>
      </c>
      <c r="Q137" s="543">
        <v>1191.5</v>
      </c>
    </row>
    <row r="138" spans="1:17" ht="14.4" customHeight="1" x14ac:dyDescent="0.3">
      <c r="A138" s="521" t="s">
        <v>1743</v>
      </c>
      <c r="B138" s="522" t="s">
        <v>1643</v>
      </c>
      <c r="C138" s="522" t="s">
        <v>1630</v>
      </c>
      <c r="D138" s="522" t="s">
        <v>1692</v>
      </c>
      <c r="E138" s="522" t="s">
        <v>1693</v>
      </c>
      <c r="F138" s="542">
        <v>16</v>
      </c>
      <c r="G138" s="542">
        <v>1712</v>
      </c>
      <c r="H138" s="542">
        <v>1</v>
      </c>
      <c r="I138" s="542">
        <v>107</v>
      </c>
      <c r="J138" s="542">
        <v>24</v>
      </c>
      <c r="K138" s="542">
        <v>2592</v>
      </c>
      <c r="L138" s="542">
        <v>1.514018691588785</v>
      </c>
      <c r="M138" s="542">
        <v>108</v>
      </c>
      <c r="N138" s="542">
        <v>20</v>
      </c>
      <c r="O138" s="542">
        <v>2173</v>
      </c>
      <c r="P138" s="527">
        <v>1.2692757009345794</v>
      </c>
      <c r="Q138" s="543">
        <v>108.65</v>
      </c>
    </row>
    <row r="139" spans="1:17" ht="14.4" customHeight="1" x14ac:dyDescent="0.3">
      <c r="A139" s="521" t="s">
        <v>1743</v>
      </c>
      <c r="B139" s="522" t="s">
        <v>1643</v>
      </c>
      <c r="C139" s="522" t="s">
        <v>1630</v>
      </c>
      <c r="D139" s="522" t="s">
        <v>1694</v>
      </c>
      <c r="E139" s="522" t="s">
        <v>1695</v>
      </c>
      <c r="F139" s="542">
        <v>1</v>
      </c>
      <c r="G139" s="542">
        <v>318</v>
      </c>
      <c r="H139" s="542">
        <v>1</v>
      </c>
      <c r="I139" s="542">
        <v>318</v>
      </c>
      <c r="J139" s="542">
        <v>2</v>
      </c>
      <c r="K139" s="542">
        <v>638</v>
      </c>
      <c r="L139" s="542">
        <v>2.0062893081761008</v>
      </c>
      <c r="M139" s="542">
        <v>319</v>
      </c>
      <c r="N139" s="542">
        <v>2</v>
      </c>
      <c r="O139" s="542">
        <v>641</v>
      </c>
      <c r="P139" s="527">
        <v>2.0157232704402515</v>
      </c>
      <c r="Q139" s="543">
        <v>320.5</v>
      </c>
    </row>
    <row r="140" spans="1:17" ht="14.4" customHeight="1" x14ac:dyDescent="0.3">
      <c r="A140" s="521" t="s">
        <v>1743</v>
      </c>
      <c r="B140" s="522" t="s">
        <v>1643</v>
      </c>
      <c r="C140" s="522" t="s">
        <v>1630</v>
      </c>
      <c r="D140" s="522" t="s">
        <v>1700</v>
      </c>
      <c r="E140" s="522" t="s">
        <v>1701</v>
      </c>
      <c r="F140" s="542"/>
      <c r="G140" s="542"/>
      <c r="H140" s="542"/>
      <c r="I140" s="542"/>
      <c r="J140" s="542"/>
      <c r="K140" s="542"/>
      <c r="L140" s="542"/>
      <c r="M140" s="542"/>
      <c r="N140" s="542">
        <v>1</v>
      </c>
      <c r="O140" s="542">
        <v>1020</v>
      </c>
      <c r="P140" s="527"/>
      <c r="Q140" s="543">
        <v>1020</v>
      </c>
    </row>
    <row r="141" spans="1:17" ht="14.4" customHeight="1" x14ac:dyDescent="0.3">
      <c r="A141" s="521" t="s">
        <v>1743</v>
      </c>
      <c r="B141" s="522" t="s">
        <v>1643</v>
      </c>
      <c r="C141" s="522" t="s">
        <v>1630</v>
      </c>
      <c r="D141" s="522" t="s">
        <v>1702</v>
      </c>
      <c r="E141" s="522" t="s">
        <v>1703</v>
      </c>
      <c r="F141" s="542"/>
      <c r="G141" s="542"/>
      <c r="H141" s="542"/>
      <c r="I141" s="542"/>
      <c r="J141" s="542"/>
      <c r="K141" s="542"/>
      <c r="L141" s="542"/>
      <c r="M141" s="542"/>
      <c r="N141" s="542">
        <v>1</v>
      </c>
      <c r="O141" s="542">
        <v>293</v>
      </c>
      <c r="P141" s="527"/>
      <c r="Q141" s="543">
        <v>293</v>
      </c>
    </row>
    <row r="142" spans="1:17" ht="14.4" customHeight="1" x14ac:dyDescent="0.3">
      <c r="A142" s="521" t="s">
        <v>1744</v>
      </c>
      <c r="B142" s="522" t="s">
        <v>1643</v>
      </c>
      <c r="C142" s="522" t="s">
        <v>1630</v>
      </c>
      <c r="D142" s="522" t="s">
        <v>1647</v>
      </c>
      <c r="E142" s="522" t="s">
        <v>1648</v>
      </c>
      <c r="F142" s="542">
        <v>874</v>
      </c>
      <c r="G142" s="542">
        <v>176548</v>
      </c>
      <c r="H142" s="542">
        <v>1</v>
      </c>
      <c r="I142" s="542">
        <v>202</v>
      </c>
      <c r="J142" s="542">
        <v>717</v>
      </c>
      <c r="K142" s="542">
        <v>145551</v>
      </c>
      <c r="L142" s="542">
        <v>0.82442735120193944</v>
      </c>
      <c r="M142" s="542">
        <v>203</v>
      </c>
      <c r="N142" s="542">
        <v>869</v>
      </c>
      <c r="O142" s="542">
        <v>177597</v>
      </c>
      <c r="P142" s="527">
        <v>1.0059417268958017</v>
      </c>
      <c r="Q142" s="543">
        <v>204.36939010356733</v>
      </c>
    </row>
    <row r="143" spans="1:17" ht="14.4" customHeight="1" x14ac:dyDescent="0.3">
      <c r="A143" s="521" t="s">
        <v>1744</v>
      </c>
      <c r="B143" s="522" t="s">
        <v>1643</v>
      </c>
      <c r="C143" s="522" t="s">
        <v>1630</v>
      </c>
      <c r="D143" s="522" t="s">
        <v>1649</v>
      </c>
      <c r="E143" s="522" t="s">
        <v>1648</v>
      </c>
      <c r="F143" s="542"/>
      <c r="G143" s="542"/>
      <c r="H143" s="542"/>
      <c r="I143" s="542"/>
      <c r="J143" s="542"/>
      <c r="K143" s="542"/>
      <c r="L143" s="542"/>
      <c r="M143" s="542"/>
      <c r="N143" s="542">
        <v>1</v>
      </c>
      <c r="O143" s="542">
        <v>85</v>
      </c>
      <c r="P143" s="527"/>
      <c r="Q143" s="543">
        <v>85</v>
      </c>
    </row>
    <row r="144" spans="1:17" ht="14.4" customHeight="1" x14ac:dyDescent="0.3">
      <c r="A144" s="521" t="s">
        <v>1744</v>
      </c>
      <c r="B144" s="522" t="s">
        <v>1643</v>
      </c>
      <c r="C144" s="522" t="s">
        <v>1630</v>
      </c>
      <c r="D144" s="522" t="s">
        <v>1650</v>
      </c>
      <c r="E144" s="522" t="s">
        <v>1651</v>
      </c>
      <c r="F144" s="542">
        <v>98</v>
      </c>
      <c r="G144" s="542">
        <v>28518</v>
      </c>
      <c r="H144" s="542">
        <v>1</v>
      </c>
      <c r="I144" s="542">
        <v>291</v>
      </c>
      <c r="J144" s="542">
        <v>208</v>
      </c>
      <c r="K144" s="542">
        <v>60736</v>
      </c>
      <c r="L144" s="542">
        <v>2.1297426186969632</v>
      </c>
      <c r="M144" s="542">
        <v>292</v>
      </c>
      <c r="N144" s="542">
        <v>480</v>
      </c>
      <c r="O144" s="542">
        <v>140650</v>
      </c>
      <c r="P144" s="527">
        <v>4.9319727891156466</v>
      </c>
      <c r="Q144" s="543">
        <v>293.02083333333331</v>
      </c>
    </row>
    <row r="145" spans="1:17" ht="14.4" customHeight="1" x14ac:dyDescent="0.3">
      <c r="A145" s="521" t="s">
        <v>1744</v>
      </c>
      <c r="B145" s="522" t="s">
        <v>1643</v>
      </c>
      <c r="C145" s="522" t="s">
        <v>1630</v>
      </c>
      <c r="D145" s="522" t="s">
        <v>1652</v>
      </c>
      <c r="E145" s="522" t="s">
        <v>1653</v>
      </c>
      <c r="F145" s="542"/>
      <c r="G145" s="542"/>
      <c r="H145" s="542"/>
      <c r="I145" s="542"/>
      <c r="J145" s="542">
        <v>15</v>
      </c>
      <c r="K145" s="542">
        <v>1395</v>
      </c>
      <c r="L145" s="542"/>
      <c r="M145" s="542">
        <v>93</v>
      </c>
      <c r="N145" s="542">
        <v>12</v>
      </c>
      <c r="O145" s="542">
        <v>1125</v>
      </c>
      <c r="P145" s="527"/>
      <c r="Q145" s="543">
        <v>93.75</v>
      </c>
    </row>
    <row r="146" spans="1:17" ht="14.4" customHeight="1" x14ac:dyDescent="0.3">
      <c r="A146" s="521" t="s">
        <v>1744</v>
      </c>
      <c r="B146" s="522" t="s">
        <v>1643</v>
      </c>
      <c r="C146" s="522" t="s">
        <v>1630</v>
      </c>
      <c r="D146" s="522" t="s">
        <v>1654</v>
      </c>
      <c r="E146" s="522" t="s">
        <v>1655</v>
      </c>
      <c r="F146" s="542"/>
      <c r="G146" s="542"/>
      <c r="H146" s="542"/>
      <c r="I146" s="542"/>
      <c r="J146" s="542">
        <v>1</v>
      </c>
      <c r="K146" s="542">
        <v>220</v>
      </c>
      <c r="L146" s="542"/>
      <c r="M146" s="542">
        <v>220</v>
      </c>
      <c r="N146" s="542"/>
      <c r="O146" s="542"/>
      <c r="P146" s="527"/>
      <c r="Q146" s="543"/>
    </row>
    <row r="147" spans="1:17" ht="14.4" customHeight="1" x14ac:dyDescent="0.3">
      <c r="A147" s="521" t="s">
        <v>1744</v>
      </c>
      <c r="B147" s="522" t="s">
        <v>1643</v>
      </c>
      <c r="C147" s="522" t="s">
        <v>1630</v>
      </c>
      <c r="D147" s="522" t="s">
        <v>1656</v>
      </c>
      <c r="E147" s="522" t="s">
        <v>1657</v>
      </c>
      <c r="F147" s="542">
        <v>129</v>
      </c>
      <c r="G147" s="542">
        <v>17157</v>
      </c>
      <c r="H147" s="542">
        <v>1</v>
      </c>
      <c r="I147" s="542">
        <v>133</v>
      </c>
      <c r="J147" s="542">
        <v>117</v>
      </c>
      <c r="K147" s="542">
        <v>15678</v>
      </c>
      <c r="L147" s="542">
        <v>0.91379611820248297</v>
      </c>
      <c r="M147" s="542">
        <v>134</v>
      </c>
      <c r="N147" s="542">
        <v>155</v>
      </c>
      <c r="O147" s="542">
        <v>20888</v>
      </c>
      <c r="P147" s="527">
        <v>1.2174622603019176</v>
      </c>
      <c r="Q147" s="543">
        <v>134.76129032258063</v>
      </c>
    </row>
    <row r="148" spans="1:17" ht="14.4" customHeight="1" x14ac:dyDescent="0.3">
      <c r="A148" s="521" t="s">
        <v>1744</v>
      </c>
      <c r="B148" s="522" t="s">
        <v>1643</v>
      </c>
      <c r="C148" s="522" t="s">
        <v>1630</v>
      </c>
      <c r="D148" s="522" t="s">
        <v>1658</v>
      </c>
      <c r="E148" s="522" t="s">
        <v>1657</v>
      </c>
      <c r="F148" s="542"/>
      <c r="G148" s="542"/>
      <c r="H148" s="542"/>
      <c r="I148" s="542"/>
      <c r="J148" s="542"/>
      <c r="K148" s="542"/>
      <c r="L148" s="542"/>
      <c r="M148" s="542"/>
      <c r="N148" s="542">
        <v>2</v>
      </c>
      <c r="O148" s="542">
        <v>352</v>
      </c>
      <c r="P148" s="527"/>
      <c r="Q148" s="543">
        <v>176</v>
      </c>
    </row>
    <row r="149" spans="1:17" ht="14.4" customHeight="1" x14ac:dyDescent="0.3">
      <c r="A149" s="521" t="s">
        <v>1744</v>
      </c>
      <c r="B149" s="522" t="s">
        <v>1643</v>
      </c>
      <c r="C149" s="522" t="s">
        <v>1630</v>
      </c>
      <c r="D149" s="522" t="s">
        <v>1659</v>
      </c>
      <c r="E149" s="522" t="s">
        <v>1660</v>
      </c>
      <c r="F149" s="542"/>
      <c r="G149" s="542"/>
      <c r="H149" s="542"/>
      <c r="I149" s="542"/>
      <c r="J149" s="542">
        <v>1</v>
      </c>
      <c r="K149" s="542">
        <v>612</v>
      </c>
      <c r="L149" s="542"/>
      <c r="M149" s="542">
        <v>612</v>
      </c>
      <c r="N149" s="542"/>
      <c r="O149" s="542"/>
      <c r="P149" s="527"/>
      <c r="Q149" s="543"/>
    </row>
    <row r="150" spans="1:17" ht="14.4" customHeight="1" x14ac:dyDescent="0.3">
      <c r="A150" s="521" t="s">
        <v>1744</v>
      </c>
      <c r="B150" s="522" t="s">
        <v>1643</v>
      </c>
      <c r="C150" s="522" t="s">
        <v>1630</v>
      </c>
      <c r="D150" s="522" t="s">
        <v>1663</v>
      </c>
      <c r="E150" s="522" t="s">
        <v>1664</v>
      </c>
      <c r="F150" s="542">
        <v>3</v>
      </c>
      <c r="G150" s="542">
        <v>474</v>
      </c>
      <c r="H150" s="542">
        <v>1</v>
      </c>
      <c r="I150" s="542">
        <v>158</v>
      </c>
      <c r="J150" s="542">
        <v>8</v>
      </c>
      <c r="K150" s="542">
        <v>1272</v>
      </c>
      <c r="L150" s="542">
        <v>2.6835443037974684</v>
      </c>
      <c r="M150" s="542">
        <v>159</v>
      </c>
      <c r="N150" s="542">
        <v>13</v>
      </c>
      <c r="O150" s="542">
        <v>2075</v>
      </c>
      <c r="P150" s="527">
        <v>4.3776371308016877</v>
      </c>
      <c r="Q150" s="543">
        <v>159.61538461538461</v>
      </c>
    </row>
    <row r="151" spans="1:17" ht="14.4" customHeight="1" x14ac:dyDescent="0.3">
      <c r="A151" s="521" t="s">
        <v>1744</v>
      </c>
      <c r="B151" s="522" t="s">
        <v>1643</v>
      </c>
      <c r="C151" s="522" t="s">
        <v>1630</v>
      </c>
      <c r="D151" s="522" t="s">
        <v>1665</v>
      </c>
      <c r="E151" s="522" t="s">
        <v>1666</v>
      </c>
      <c r="F151" s="542">
        <v>23</v>
      </c>
      <c r="G151" s="542">
        <v>8786</v>
      </c>
      <c r="H151" s="542">
        <v>1</v>
      </c>
      <c r="I151" s="542">
        <v>382</v>
      </c>
      <c r="J151" s="542">
        <v>18</v>
      </c>
      <c r="K151" s="542">
        <v>6876</v>
      </c>
      <c r="L151" s="542">
        <v>0.78260869565217395</v>
      </c>
      <c r="M151" s="542">
        <v>382</v>
      </c>
      <c r="N151" s="542">
        <v>2</v>
      </c>
      <c r="O151" s="542">
        <v>764</v>
      </c>
      <c r="P151" s="527">
        <v>8.6956521739130432E-2</v>
      </c>
      <c r="Q151" s="543">
        <v>382</v>
      </c>
    </row>
    <row r="152" spans="1:17" ht="14.4" customHeight="1" x14ac:dyDescent="0.3">
      <c r="A152" s="521" t="s">
        <v>1744</v>
      </c>
      <c r="B152" s="522" t="s">
        <v>1643</v>
      </c>
      <c r="C152" s="522" t="s">
        <v>1630</v>
      </c>
      <c r="D152" s="522" t="s">
        <v>1667</v>
      </c>
      <c r="E152" s="522" t="s">
        <v>1668</v>
      </c>
      <c r="F152" s="542">
        <v>324</v>
      </c>
      <c r="G152" s="542">
        <v>5184</v>
      </c>
      <c r="H152" s="542">
        <v>1</v>
      </c>
      <c r="I152" s="542">
        <v>16</v>
      </c>
      <c r="J152" s="542">
        <v>295</v>
      </c>
      <c r="K152" s="542">
        <v>4720</v>
      </c>
      <c r="L152" s="542">
        <v>0.91049382716049387</v>
      </c>
      <c r="M152" s="542">
        <v>16</v>
      </c>
      <c r="N152" s="542">
        <v>330</v>
      </c>
      <c r="O152" s="542">
        <v>5280</v>
      </c>
      <c r="P152" s="527">
        <v>1.0185185185185186</v>
      </c>
      <c r="Q152" s="543">
        <v>16</v>
      </c>
    </row>
    <row r="153" spans="1:17" ht="14.4" customHeight="1" x14ac:dyDescent="0.3">
      <c r="A153" s="521" t="s">
        <v>1744</v>
      </c>
      <c r="B153" s="522" t="s">
        <v>1643</v>
      </c>
      <c r="C153" s="522" t="s">
        <v>1630</v>
      </c>
      <c r="D153" s="522" t="s">
        <v>1671</v>
      </c>
      <c r="E153" s="522" t="s">
        <v>1672</v>
      </c>
      <c r="F153" s="542">
        <v>97</v>
      </c>
      <c r="G153" s="542">
        <v>25317</v>
      </c>
      <c r="H153" s="542">
        <v>1</v>
      </c>
      <c r="I153" s="542">
        <v>261</v>
      </c>
      <c r="J153" s="542">
        <v>106</v>
      </c>
      <c r="K153" s="542">
        <v>27772</v>
      </c>
      <c r="L153" s="542">
        <v>1.0969704151360746</v>
      </c>
      <c r="M153" s="542">
        <v>262</v>
      </c>
      <c r="N153" s="542">
        <v>131</v>
      </c>
      <c r="O153" s="542">
        <v>34601</v>
      </c>
      <c r="P153" s="527">
        <v>1.3667101157325117</v>
      </c>
      <c r="Q153" s="543">
        <v>264.12977099236639</v>
      </c>
    </row>
    <row r="154" spans="1:17" ht="14.4" customHeight="1" x14ac:dyDescent="0.3">
      <c r="A154" s="521" t="s">
        <v>1744</v>
      </c>
      <c r="B154" s="522" t="s">
        <v>1643</v>
      </c>
      <c r="C154" s="522" t="s">
        <v>1630</v>
      </c>
      <c r="D154" s="522" t="s">
        <v>1673</v>
      </c>
      <c r="E154" s="522" t="s">
        <v>1670</v>
      </c>
      <c r="F154" s="542">
        <v>149</v>
      </c>
      <c r="G154" s="542">
        <v>20860</v>
      </c>
      <c r="H154" s="542">
        <v>1</v>
      </c>
      <c r="I154" s="542">
        <v>140</v>
      </c>
      <c r="J154" s="542">
        <v>128</v>
      </c>
      <c r="K154" s="542">
        <v>18048</v>
      </c>
      <c r="L154" s="542">
        <v>0.86519654841802496</v>
      </c>
      <c r="M154" s="542">
        <v>141</v>
      </c>
      <c r="N154" s="542">
        <v>147</v>
      </c>
      <c r="O154" s="542">
        <v>20727</v>
      </c>
      <c r="P154" s="527">
        <v>0.99362416107382545</v>
      </c>
      <c r="Q154" s="543">
        <v>141</v>
      </c>
    </row>
    <row r="155" spans="1:17" ht="14.4" customHeight="1" x14ac:dyDescent="0.3">
      <c r="A155" s="521" t="s">
        <v>1744</v>
      </c>
      <c r="B155" s="522" t="s">
        <v>1643</v>
      </c>
      <c r="C155" s="522" t="s">
        <v>1630</v>
      </c>
      <c r="D155" s="522" t="s">
        <v>1674</v>
      </c>
      <c r="E155" s="522" t="s">
        <v>1670</v>
      </c>
      <c r="F155" s="542">
        <v>129</v>
      </c>
      <c r="G155" s="542">
        <v>10062</v>
      </c>
      <c r="H155" s="542">
        <v>1</v>
      </c>
      <c r="I155" s="542">
        <v>78</v>
      </c>
      <c r="J155" s="542">
        <v>117</v>
      </c>
      <c r="K155" s="542">
        <v>9126</v>
      </c>
      <c r="L155" s="542">
        <v>0.90697674418604646</v>
      </c>
      <c r="M155" s="542">
        <v>78</v>
      </c>
      <c r="N155" s="542">
        <v>156</v>
      </c>
      <c r="O155" s="542">
        <v>12168</v>
      </c>
      <c r="P155" s="527">
        <v>1.2093023255813953</v>
      </c>
      <c r="Q155" s="543">
        <v>78</v>
      </c>
    </row>
    <row r="156" spans="1:17" ht="14.4" customHeight="1" x14ac:dyDescent="0.3">
      <c r="A156" s="521" t="s">
        <v>1744</v>
      </c>
      <c r="B156" s="522" t="s">
        <v>1643</v>
      </c>
      <c r="C156" s="522" t="s">
        <v>1630</v>
      </c>
      <c r="D156" s="522" t="s">
        <v>1675</v>
      </c>
      <c r="E156" s="522" t="s">
        <v>1676</v>
      </c>
      <c r="F156" s="542">
        <v>149</v>
      </c>
      <c r="G156" s="542">
        <v>44998</v>
      </c>
      <c r="H156" s="542">
        <v>1</v>
      </c>
      <c r="I156" s="542">
        <v>302</v>
      </c>
      <c r="J156" s="542">
        <v>127</v>
      </c>
      <c r="K156" s="542">
        <v>38481</v>
      </c>
      <c r="L156" s="542">
        <v>0.85517134094848657</v>
      </c>
      <c r="M156" s="542">
        <v>303</v>
      </c>
      <c r="N156" s="542">
        <v>147</v>
      </c>
      <c r="O156" s="542">
        <v>44856</v>
      </c>
      <c r="P156" s="527">
        <v>0.99684430419129744</v>
      </c>
      <c r="Q156" s="543">
        <v>305.14285714285717</v>
      </c>
    </row>
    <row r="157" spans="1:17" ht="14.4" customHeight="1" x14ac:dyDescent="0.3">
      <c r="A157" s="521" t="s">
        <v>1744</v>
      </c>
      <c r="B157" s="522" t="s">
        <v>1643</v>
      </c>
      <c r="C157" s="522" t="s">
        <v>1630</v>
      </c>
      <c r="D157" s="522" t="s">
        <v>1677</v>
      </c>
      <c r="E157" s="522" t="s">
        <v>1678</v>
      </c>
      <c r="F157" s="542">
        <v>1</v>
      </c>
      <c r="G157" s="542">
        <v>486</v>
      </c>
      <c r="H157" s="542">
        <v>1</v>
      </c>
      <c r="I157" s="542">
        <v>486</v>
      </c>
      <c r="J157" s="542">
        <v>2</v>
      </c>
      <c r="K157" s="542">
        <v>972</v>
      </c>
      <c r="L157" s="542">
        <v>2</v>
      </c>
      <c r="M157" s="542">
        <v>486</v>
      </c>
      <c r="N157" s="542">
        <v>2</v>
      </c>
      <c r="O157" s="542">
        <v>972</v>
      </c>
      <c r="P157" s="527">
        <v>2</v>
      </c>
      <c r="Q157" s="543">
        <v>486</v>
      </c>
    </row>
    <row r="158" spans="1:17" ht="14.4" customHeight="1" x14ac:dyDescent="0.3">
      <c r="A158" s="521" t="s">
        <v>1744</v>
      </c>
      <c r="B158" s="522" t="s">
        <v>1643</v>
      </c>
      <c r="C158" s="522" t="s">
        <v>1630</v>
      </c>
      <c r="D158" s="522" t="s">
        <v>1679</v>
      </c>
      <c r="E158" s="522" t="s">
        <v>1680</v>
      </c>
      <c r="F158" s="542">
        <v>53</v>
      </c>
      <c r="G158" s="542">
        <v>8427</v>
      </c>
      <c r="H158" s="542">
        <v>1</v>
      </c>
      <c r="I158" s="542">
        <v>159</v>
      </c>
      <c r="J158" s="542">
        <v>48</v>
      </c>
      <c r="K158" s="542">
        <v>7680</v>
      </c>
      <c r="L158" s="542">
        <v>0.91135635457458175</v>
      </c>
      <c r="M158" s="542">
        <v>160</v>
      </c>
      <c r="N158" s="542">
        <v>63</v>
      </c>
      <c r="O158" s="542">
        <v>10127</v>
      </c>
      <c r="P158" s="527">
        <v>1.2017325264032277</v>
      </c>
      <c r="Q158" s="543">
        <v>160.74603174603175</v>
      </c>
    </row>
    <row r="159" spans="1:17" ht="14.4" customHeight="1" x14ac:dyDescent="0.3">
      <c r="A159" s="521" t="s">
        <v>1744</v>
      </c>
      <c r="B159" s="522" t="s">
        <v>1643</v>
      </c>
      <c r="C159" s="522" t="s">
        <v>1630</v>
      </c>
      <c r="D159" s="522" t="s">
        <v>1683</v>
      </c>
      <c r="E159" s="522" t="s">
        <v>1648</v>
      </c>
      <c r="F159" s="542">
        <v>341</v>
      </c>
      <c r="G159" s="542">
        <v>23870</v>
      </c>
      <c r="H159" s="542">
        <v>1</v>
      </c>
      <c r="I159" s="542">
        <v>70</v>
      </c>
      <c r="J159" s="542">
        <v>359</v>
      </c>
      <c r="K159" s="542">
        <v>25130</v>
      </c>
      <c r="L159" s="542">
        <v>1.0527859237536656</v>
      </c>
      <c r="M159" s="542">
        <v>70</v>
      </c>
      <c r="N159" s="542">
        <v>421</v>
      </c>
      <c r="O159" s="542">
        <v>29797</v>
      </c>
      <c r="P159" s="527">
        <v>1.2483033095936322</v>
      </c>
      <c r="Q159" s="543">
        <v>70.776722090261288</v>
      </c>
    </row>
    <row r="160" spans="1:17" ht="14.4" customHeight="1" x14ac:dyDescent="0.3">
      <c r="A160" s="521" t="s">
        <v>1744</v>
      </c>
      <c r="B160" s="522" t="s">
        <v>1643</v>
      </c>
      <c r="C160" s="522" t="s">
        <v>1630</v>
      </c>
      <c r="D160" s="522" t="s">
        <v>1688</v>
      </c>
      <c r="E160" s="522" t="s">
        <v>1689</v>
      </c>
      <c r="F160" s="542"/>
      <c r="G160" s="542"/>
      <c r="H160" s="542"/>
      <c r="I160" s="542"/>
      <c r="J160" s="542">
        <v>1</v>
      </c>
      <c r="K160" s="542">
        <v>216</v>
      </c>
      <c r="L160" s="542"/>
      <c r="M160" s="542">
        <v>216</v>
      </c>
      <c r="N160" s="542">
        <v>1</v>
      </c>
      <c r="O160" s="542">
        <v>219</v>
      </c>
      <c r="P160" s="527"/>
      <c r="Q160" s="543">
        <v>219</v>
      </c>
    </row>
    <row r="161" spans="1:17" ht="14.4" customHeight="1" x14ac:dyDescent="0.3">
      <c r="A161" s="521" t="s">
        <v>1744</v>
      </c>
      <c r="B161" s="522" t="s">
        <v>1643</v>
      </c>
      <c r="C161" s="522" t="s">
        <v>1630</v>
      </c>
      <c r="D161" s="522" t="s">
        <v>1690</v>
      </c>
      <c r="E161" s="522" t="s">
        <v>1691</v>
      </c>
      <c r="F161" s="542">
        <v>2</v>
      </c>
      <c r="G161" s="542">
        <v>2372</v>
      </c>
      <c r="H161" s="542">
        <v>1</v>
      </c>
      <c r="I161" s="542">
        <v>1186</v>
      </c>
      <c r="J161" s="542">
        <v>11</v>
      </c>
      <c r="K161" s="542">
        <v>13079</v>
      </c>
      <c r="L161" s="542">
        <v>5.5139123102866776</v>
      </c>
      <c r="M161" s="542">
        <v>1189</v>
      </c>
      <c r="N161" s="542">
        <v>18</v>
      </c>
      <c r="O161" s="542">
        <v>21458</v>
      </c>
      <c r="P161" s="527">
        <v>9.0463743676222599</v>
      </c>
      <c r="Q161" s="543">
        <v>1192.1111111111111</v>
      </c>
    </row>
    <row r="162" spans="1:17" ht="14.4" customHeight="1" x14ac:dyDescent="0.3">
      <c r="A162" s="521" t="s">
        <v>1744</v>
      </c>
      <c r="B162" s="522" t="s">
        <v>1643</v>
      </c>
      <c r="C162" s="522" t="s">
        <v>1630</v>
      </c>
      <c r="D162" s="522" t="s">
        <v>1692</v>
      </c>
      <c r="E162" s="522" t="s">
        <v>1693</v>
      </c>
      <c r="F162" s="542">
        <v>1</v>
      </c>
      <c r="G162" s="542">
        <v>107</v>
      </c>
      <c r="H162" s="542">
        <v>1</v>
      </c>
      <c r="I162" s="542">
        <v>107</v>
      </c>
      <c r="J162" s="542">
        <v>9</v>
      </c>
      <c r="K162" s="542">
        <v>972</v>
      </c>
      <c r="L162" s="542">
        <v>9.0841121495327108</v>
      </c>
      <c r="M162" s="542">
        <v>108</v>
      </c>
      <c r="N162" s="542">
        <v>8</v>
      </c>
      <c r="O162" s="542">
        <v>870</v>
      </c>
      <c r="P162" s="527">
        <v>8.1308411214953278</v>
      </c>
      <c r="Q162" s="543">
        <v>108.75</v>
      </c>
    </row>
    <row r="163" spans="1:17" ht="14.4" customHeight="1" x14ac:dyDescent="0.3">
      <c r="A163" s="521" t="s">
        <v>1744</v>
      </c>
      <c r="B163" s="522" t="s">
        <v>1643</v>
      </c>
      <c r="C163" s="522" t="s">
        <v>1630</v>
      </c>
      <c r="D163" s="522" t="s">
        <v>1694</v>
      </c>
      <c r="E163" s="522" t="s">
        <v>1695</v>
      </c>
      <c r="F163" s="542"/>
      <c r="G163" s="542"/>
      <c r="H163" s="542"/>
      <c r="I163" s="542"/>
      <c r="J163" s="542">
        <v>1</v>
      </c>
      <c r="K163" s="542">
        <v>319</v>
      </c>
      <c r="L163" s="542"/>
      <c r="M163" s="542">
        <v>319</v>
      </c>
      <c r="N163" s="542"/>
      <c r="O163" s="542"/>
      <c r="P163" s="527"/>
      <c r="Q163" s="543"/>
    </row>
    <row r="164" spans="1:17" ht="14.4" customHeight="1" x14ac:dyDescent="0.3">
      <c r="A164" s="521" t="s">
        <v>1744</v>
      </c>
      <c r="B164" s="522" t="s">
        <v>1643</v>
      </c>
      <c r="C164" s="522" t="s">
        <v>1630</v>
      </c>
      <c r="D164" s="522" t="s">
        <v>1700</v>
      </c>
      <c r="E164" s="522" t="s">
        <v>1701</v>
      </c>
      <c r="F164" s="542"/>
      <c r="G164" s="542"/>
      <c r="H164" s="542"/>
      <c r="I164" s="542"/>
      <c r="J164" s="542"/>
      <c r="K164" s="542"/>
      <c r="L164" s="542"/>
      <c r="M164" s="542"/>
      <c r="N164" s="542">
        <v>1</v>
      </c>
      <c r="O164" s="542">
        <v>1029</v>
      </c>
      <c r="P164" s="527"/>
      <c r="Q164" s="543">
        <v>1029</v>
      </c>
    </row>
    <row r="165" spans="1:17" ht="14.4" customHeight="1" x14ac:dyDescent="0.3">
      <c r="A165" s="521" t="s">
        <v>1744</v>
      </c>
      <c r="B165" s="522" t="s">
        <v>1643</v>
      </c>
      <c r="C165" s="522" t="s">
        <v>1630</v>
      </c>
      <c r="D165" s="522" t="s">
        <v>1702</v>
      </c>
      <c r="E165" s="522" t="s">
        <v>1703</v>
      </c>
      <c r="F165" s="542"/>
      <c r="G165" s="542"/>
      <c r="H165" s="542"/>
      <c r="I165" s="542"/>
      <c r="J165" s="542">
        <v>2</v>
      </c>
      <c r="K165" s="542">
        <v>582</v>
      </c>
      <c r="L165" s="542"/>
      <c r="M165" s="542">
        <v>291</v>
      </c>
      <c r="N165" s="542"/>
      <c r="O165" s="542"/>
      <c r="P165" s="527"/>
      <c r="Q165" s="543"/>
    </row>
    <row r="166" spans="1:17" ht="14.4" customHeight="1" x14ac:dyDescent="0.3">
      <c r="A166" s="521" t="s">
        <v>1745</v>
      </c>
      <c r="B166" s="522" t="s">
        <v>1643</v>
      </c>
      <c r="C166" s="522" t="s">
        <v>1630</v>
      </c>
      <c r="D166" s="522" t="s">
        <v>1647</v>
      </c>
      <c r="E166" s="522" t="s">
        <v>1648</v>
      </c>
      <c r="F166" s="542">
        <v>399</v>
      </c>
      <c r="G166" s="542">
        <v>80598</v>
      </c>
      <c r="H166" s="542">
        <v>1</v>
      </c>
      <c r="I166" s="542">
        <v>202</v>
      </c>
      <c r="J166" s="542">
        <v>413</v>
      </c>
      <c r="K166" s="542">
        <v>83839</v>
      </c>
      <c r="L166" s="542">
        <v>1.0402119159284349</v>
      </c>
      <c r="M166" s="542">
        <v>203</v>
      </c>
      <c r="N166" s="542">
        <v>302</v>
      </c>
      <c r="O166" s="542">
        <v>61772</v>
      </c>
      <c r="P166" s="527">
        <v>0.76642100300255589</v>
      </c>
      <c r="Q166" s="543">
        <v>204.54304635761591</v>
      </c>
    </row>
    <row r="167" spans="1:17" ht="14.4" customHeight="1" x14ac:dyDescent="0.3">
      <c r="A167" s="521" t="s">
        <v>1745</v>
      </c>
      <c r="B167" s="522" t="s">
        <v>1643</v>
      </c>
      <c r="C167" s="522" t="s">
        <v>1630</v>
      </c>
      <c r="D167" s="522" t="s">
        <v>1649</v>
      </c>
      <c r="E167" s="522" t="s">
        <v>1648</v>
      </c>
      <c r="F167" s="542"/>
      <c r="G167" s="542"/>
      <c r="H167" s="542"/>
      <c r="I167" s="542"/>
      <c r="J167" s="542"/>
      <c r="K167" s="542"/>
      <c r="L167" s="542"/>
      <c r="M167" s="542"/>
      <c r="N167" s="542">
        <v>22</v>
      </c>
      <c r="O167" s="542">
        <v>1848</v>
      </c>
      <c r="P167" s="527"/>
      <c r="Q167" s="543">
        <v>84</v>
      </c>
    </row>
    <row r="168" spans="1:17" ht="14.4" customHeight="1" x14ac:dyDescent="0.3">
      <c r="A168" s="521" t="s">
        <v>1745</v>
      </c>
      <c r="B168" s="522" t="s">
        <v>1643</v>
      </c>
      <c r="C168" s="522" t="s">
        <v>1630</v>
      </c>
      <c r="D168" s="522" t="s">
        <v>1650</v>
      </c>
      <c r="E168" s="522" t="s">
        <v>1651</v>
      </c>
      <c r="F168" s="542">
        <v>911</v>
      </c>
      <c r="G168" s="542">
        <v>265101</v>
      </c>
      <c r="H168" s="542">
        <v>1</v>
      </c>
      <c r="I168" s="542">
        <v>291</v>
      </c>
      <c r="J168" s="542">
        <v>340</v>
      </c>
      <c r="K168" s="542">
        <v>99280</v>
      </c>
      <c r="L168" s="542">
        <v>0.37449877593822734</v>
      </c>
      <c r="M168" s="542">
        <v>292</v>
      </c>
      <c r="N168" s="542">
        <v>641</v>
      </c>
      <c r="O168" s="542">
        <v>188382</v>
      </c>
      <c r="P168" s="527">
        <v>0.71060463747779146</v>
      </c>
      <c r="Q168" s="543">
        <v>293.88767550702028</v>
      </c>
    </row>
    <row r="169" spans="1:17" ht="14.4" customHeight="1" x14ac:dyDescent="0.3">
      <c r="A169" s="521" t="s">
        <v>1745</v>
      </c>
      <c r="B169" s="522" t="s">
        <v>1643</v>
      </c>
      <c r="C169" s="522" t="s">
        <v>1630</v>
      </c>
      <c r="D169" s="522" t="s">
        <v>1652</v>
      </c>
      <c r="E169" s="522" t="s">
        <v>1653</v>
      </c>
      <c r="F169" s="542">
        <v>12</v>
      </c>
      <c r="G169" s="542">
        <v>1104</v>
      </c>
      <c r="H169" s="542">
        <v>1</v>
      </c>
      <c r="I169" s="542">
        <v>92</v>
      </c>
      <c r="J169" s="542">
        <v>4</v>
      </c>
      <c r="K169" s="542">
        <v>372</v>
      </c>
      <c r="L169" s="542">
        <v>0.33695652173913043</v>
      </c>
      <c r="M169" s="542">
        <v>93</v>
      </c>
      <c r="N169" s="542">
        <v>7</v>
      </c>
      <c r="O169" s="542">
        <v>658</v>
      </c>
      <c r="P169" s="527">
        <v>0.59601449275362317</v>
      </c>
      <c r="Q169" s="543">
        <v>94</v>
      </c>
    </row>
    <row r="170" spans="1:17" ht="14.4" customHeight="1" x14ac:dyDescent="0.3">
      <c r="A170" s="521" t="s">
        <v>1745</v>
      </c>
      <c r="B170" s="522" t="s">
        <v>1643</v>
      </c>
      <c r="C170" s="522" t="s">
        <v>1630</v>
      </c>
      <c r="D170" s="522" t="s">
        <v>1654</v>
      </c>
      <c r="E170" s="522" t="s">
        <v>1655</v>
      </c>
      <c r="F170" s="542">
        <v>1</v>
      </c>
      <c r="G170" s="542">
        <v>219</v>
      </c>
      <c r="H170" s="542">
        <v>1</v>
      </c>
      <c r="I170" s="542">
        <v>219</v>
      </c>
      <c r="J170" s="542"/>
      <c r="K170" s="542"/>
      <c r="L170" s="542"/>
      <c r="M170" s="542"/>
      <c r="N170" s="542"/>
      <c r="O170" s="542"/>
      <c r="P170" s="527"/>
      <c r="Q170" s="543"/>
    </row>
    <row r="171" spans="1:17" ht="14.4" customHeight="1" x14ac:dyDescent="0.3">
      <c r="A171" s="521" t="s">
        <v>1745</v>
      </c>
      <c r="B171" s="522" t="s">
        <v>1643</v>
      </c>
      <c r="C171" s="522" t="s">
        <v>1630</v>
      </c>
      <c r="D171" s="522" t="s">
        <v>1656</v>
      </c>
      <c r="E171" s="522" t="s">
        <v>1657</v>
      </c>
      <c r="F171" s="542">
        <v>887</v>
      </c>
      <c r="G171" s="542">
        <v>117971</v>
      </c>
      <c r="H171" s="542">
        <v>1</v>
      </c>
      <c r="I171" s="542">
        <v>133</v>
      </c>
      <c r="J171" s="542">
        <v>499</v>
      </c>
      <c r="K171" s="542">
        <v>66866</v>
      </c>
      <c r="L171" s="542">
        <v>0.56680031533173403</v>
      </c>
      <c r="M171" s="542">
        <v>134</v>
      </c>
      <c r="N171" s="542">
        <v>379</v>
      </c>
      <c r="O171" s="542">
        <v>51048</v>
      </c>
      <c r="P171" s="527">
        <v>0.43271651507573894</v>
      </c>
      <c r="Q171" s="543">
        <v>134.69129287598943</v>
      </c>
    </row>
    <row r="172" spans="1:17" ht="14.4" customHeight="1" x14ac:dyDescent="0.3">
      <c r="A172" s="521" t="s">
        <v>1745</v>
      </c>
      <c r="B172" s="522" t="s">
        <v>1643</v>
      </c>
      <c r="C172" s="522" t="s">
        <v>1630</v>
      </c>
      <c r="D172" s="522" t="s">
        <v>1658</v>
      </c>
      <c r="E172" s="522" t="s">
        <v>1657</v>
      </c>
      <c r="F172" s="542"/>
      <c r="G172" s="542"/>
      <c r="H172" s="542"/>
      <c r="I172" s="542"/>
      <c r="J172" s="542"/>
      <c r="K172" s="542"/>
      <c r="L172" s="542"/>
      <c r="M172" s="542"/>
      <c r="N172" s="542">
        <v>1</v>
      </c>
      <c r="O172" s="542">
        <v>175</v>
      </c>
      <c r="P172" s="527"/>
      <c r="Q172" s="543">
        <v>175</v>
      </c>
    </row>
    <row r="173" spans="1:17" ht="14.4" customHeight="1" x14ac:dyDescent="0.3">
      <c r="A173" s="521" t="s">
        <v>1745</v>
      </c>
      <c r="B173" s="522" t="s">
        <v>1643</v>
      </c>
      <c r="C173" s="522" t="s">
        <v>1630</v>
      </c>
      <c r="D173" s="522" t="s">
        <v>1659</v>
      </c>
      <c r="E173" s="522" t="s">
        <v>1660</v>
      </c>
      <c r="F173" s="542">
        <v>7</v>
      </c>
      <c r="G173" s="542">
        <v>4263</v>
      </c>
      <c r="H173" s="542">
        <v>1</v>
      </c>
      <c r="I173" s="542">
        <v>609</v>
      </c>
      <c r="J173" s="542">
        <v>2</v>
      </c>
      <c r="K173" s="542">
        <v>1224</v>
      </c>
      <c r="L173" s="542">
        <v>0.28712174524982409</v>
      </c>
      <c r="M173" s="542">
        <v>612</v>
      </c>
      <c r="N173" s="542">
        <v>3</v>
      </c>
      <c r="O173" s="542">
        <v>1848</v>
      </c>
      <c r="P173" s="527">
        <v>0.43349753694581283</v>
      </c>
      <c r="Q173" s="543">
        <v>616</v>
      </c>
    </row>
    <row r="174" spans="1:17" ht="14.4" customHeight="1" x14ac:dyDescent="0.3">
      <c r="A174" s="521" t="s">
        <v>1745</v>
      </c>
      <c r="B174" s="522" t="s">
        <v>1643</v>
      </c>
      <c r="C174" s="522" t="s">
        <v>1630</v>
      </c>
      <c r="D174" s="522" t="s">
        <v>1661</v>
      </c>
      <c r="E174" s="522" t="s">
        <v>1662</v>
      </c>
      <c r="F174" s="542">
        <v>21</v>
      </c>
      <c r="G174" s="542">
        <v>12222</v>
      </c>
      <c r="H174" s="542">
        <v>1</v>
      </c>
      <c r="I174" s="542">
        <v>582</v>
      </c>
      <c r="J174" s="542">
        <v>2</v>
      </c>
      <c r="K174" s="542">
        <v>1170</v>
      </c>
      <c r="L174" s="542">
        <v>9.5729013254786458E-2</v>
      </c>
      <c r="M174" s="542">
        <v>585</v>
      </c>
      <c r="N174" s="542">
        <v>1</v>
      </c>
      <c r="O174" s="542">
        <v>585</v>
      </c>
      <c r="P174" s="527">
        <v>4.7864506627393229E-2</v>
      </c>
      <c r="Q174" s="543">
        <v>585</v>
      </c>
    </row>
    <row r="175" spans="1:17" ht="14.4" customHeight="1" x14ac:dyDescent="0.3">
      <c r="A175" s="521" t="s">
        <v>1745</v>
      </c>
      <c r="B175" s="522" t="s">
        <v>1643</v>
      </c>
      <c r="C175" s="522" t="s">
        <v>1630</v>
      </c>
      <c r="D175" s="522" t="s">
        <v>1663</v>
      </c>
      <c r="E175" s="522" t="s">
        <v>1664</v>
      </c>
      <c r="F175" s="542">
        <v>118</v>
      </c>
      <c r="G175" s="542">
        <v>18644</v>
      </c>
      <c r="H175" s="542">
        <v>1</v>
      </c>
      <c r="I175" s="542">
        <v>158</v>
      </c>
      <c r="J175" s="542">
        <v>84</v>
      </c>
      <c r="K175" s="542">
        <v>13356</v>
      </c>
      <c r="L175" s="542">
        <v>0.71636987770864624</v>
      </c>
      <c r="M175" s="542">
        <v>159</v>
      </c>
      <c r="N175" s="542">
        <v>49</v>
      </c>
      <c r="O175" s="542">
        <v>7831</v>
      </c>
      <c r="P175" s="527">
        <v>0.42002789101051274</v>
      </c>
      <c r="Q175" s="543">
        <v>159.81632653061226</v>
      </c>
    </row>
    <row r="176" spans="1:17" ht="14.4" customHeight="1" x14ac:dyDescent="0.3">
      <c r="A176" s="521" t="s">
        <v>1745</v>
      </c>
      <c r="B176" s="522" t="s">
        <v>1643</v>
      </c>
      <c r="C176" s="522" t="s">
        <v>1630</v>
      </c>
      <c r="D176" s="522" t="s">
        <v>1665</v>
      </c>
      <c r="E176" s="522" t="s">
        <v>1666</v>
      </c>
      <c r="F176" s="542">
        <v>4</v>
      </c>
      <c r="G176" s="542">
        <v>1528</v>
      </c>
      <c r="H176" s="542">
        <v>1</v>
      </c>
      <c r="I176" s="542">
        <v>382</v>
      </c>
      <c r="J176" s="542">
        <v>5</v>
      </c>
      <c r="K176" s="542">
        <v>1910</v>
      </c>
      <c r="L176" s="542">
        <v>1.25</v>
      </c>
      <c r="M176" s="542">
        <v>382</v>
      </c>
      <c r="N176" s="542">
        <v>5</v>
      </c>
      <c r="O176" s="542">
        <v>1912</v>
      </c>
      <c r="P176" s="527">
        <v>1.2513089005235603</v>
      </c>
      <c r="Q176" s="543">
        <v>382.4</v>
      </c>
    </row>
    <row r="177" spans="1:17" ht="14.4" customHeight="1" x14ac:dyDescent="0.3">
      <c r="A177" s="521" t="s">
        <v>1745</v>
      </c>
      <c r="B177" s="522" t="s">
        <v>1643</v>
      </c>
      <c r="C177" s="522" t="s">
        <v>1630</v>
      </c>
      <c r="D177" s="522" t="s">
        <v>1667</v>
      </c>
      <c r="E177" s="522" t="s">
        <v>1668</v>
      </c>
      <c r="F177" s="542">
        <v>1081</v>
      </c>
      <c r="G177" s="542">
        <v>17296</v>
      </c>
      <c r="H177" s="542">
        <v>1</v>
      </c>
      <c r="I177" s="542">
        <v>16</v>
      </c>
      <c r="J177" s="542">
        <v>712</v>
      </c>
      <c r="K177" s="542">
        <v>11392</v>
      </c>
      <c r="L177" s="542">
        <v>0.65864939870490291</v>
      </c>
      <c r="M177" s="542">
        <v>16</v>
      </c>
      <c r="N177" s="542">
        <v>548</v>
      </c>
      <c r="O177" s="542">
        <v>8768</v>
      </c>
      <c r="P177" s="527">
        <v>0.50693802035152635</v>
      </c>
      <c r="Q177" s="543">
        <v>16</v>
      </c>
    </row>
    <row r="178" spans="1:17" ht="14.4" customHeight="1" x14ac:dyDescent="0.3">
      <c r="A178" s="521" t="s">
        <v>1745</v>
      </c>
      <c r="B178" s="522" t="s">
        <v>1643</v>
      </c>
      <c r="C178" s="522" t="s">
        <v>1630</v>
      </c>
      <c r="D178" s="522" t="s">
        <v>1671</v>
      </c>
      <c r="E178" s="522" t="s">
        <v>1672</v>
      </c>
      <c r="F178" s="542">
        <v>134</v>
      </c>
      <c r="G178" s="542">
        <v>34974</v>
      </c>
      <c r="H178" s="542">
        <v>1</v>
      </c>
      <c r="I178" s="542">
        <v>261</v>
      </c>
      <c r="J178" s="542">
        <v>122</v>
      </c>
      <c r="K178" s="542">
        <v>31964</v>
      </c>
      <c r="L178" s="542">
        <v>0.91393606679247441</v>
      </c>
      <c r="M178" s="542">
        <v>262</v>
      </c>
      <c r="N178" s="542">
        <v>89</v>
      </c>
      <c r="O178" s="542">
        <v>23519</v>
      </c>
      <c r="P178" s="527">
        <v>0.67247097844112769</v>
      </c>
      <c r="Q178" s="543">
        <v>264.25842696629212</v>
      </c>
    </row>
    <row r="179" spans="1:17" ht="14.4" customHeight="1" x14ac:dyDescent="0.3">
      <c r="A179" s="521" t="s">
        <v>1745</v>
      </c>
      <c r="B179" s="522" t="s">
        <v>1643</v>
      </c>
      <c r="C179" s="522" t="s">
        <v>1630</v>
      </c>
      <c r="D179" s="522" t="s">
        <v>1673</v>
      </c>
      <c r="E179" s="522" t="s">
        <v>1670</v>
      </c>
      <c r="F179" s="542">
        <v>136</v>
      </c>
      <c r="G179" s="542">
        <v>19040</v>
      </c>
      <c r="H179" s="542">
        <v>1</v>
      </c>
      <c r="I179" s="542">
        <v>140</v>
      </c>
      <c r="J179" s="542">
        <v>128</v>
      </c>
      <c r="K179" s="542">
        <v>18048</v>
      </c>
      <c r="L179" s="542">
        <v>0.94789915966386551</v>
      </c>
      <c r="M179" s="542">
        <v>141</v>
      </c>
      <c r="N179" s="542">
        <v>90</v>
      </c>
      <c r="O179" s="542">
        <v>12690</v>
      </c>
      <c r="P179" s="527">
        <v>0.66649159663865543</v>
      </c>
      <c r="Q179" s="543">
        <v>141</v>
      </c>
    </row>
    <row r="180" spans="1:17" ht="14.4" customHeight="1" x14ac:dyDescent="0.3">
      <c r="A180" s="521" t="s">
        <v>1745</v>
      </c>
      <c r="B180" s="522" t="s">
        <v>1643</v>
      </c>
      <c r="C180" s="522" t="s">
        <v>1630</v>
      </c>
      <c r="D180" s="522" t="s">
        <v>1674</v>
      </c>
      <c r="E180" s="522" t="s">
        <v>1670</v>
      </c>
      <c r="F180" s="542">
        <v>887</v>
      </c>
      <c r="G180" s="542">
        <v>69186</v>
      </c>
      <c r="H180" s="542">
        <v>1</v>
      </c>
      <c r="I180" s="542">
        <v>78</v>
      </c>
      <c r="J180" s="542">
        <v>499</v>
      </c>
      <c r="K180" s="542">
        <v>38922</v>
      </c>
      <c r="L180" s="542">
        <v>0.5625704622322435</v>
      </c>
      <c r="M180" s="542">
        <v>78</v>
      </c>
      <c r="N180" s="542">
        <v>380</v>
      </c>
      <c r="O180" s="542">
        <v>29640</v>
      </c>
      <c r="P180" s="527">
        <v>0.42841037204058624</v>
      </c>
      <c r="Q180" s="543">
        <v>78</v>
      </c>
    </row>
    <row r="181" spans="1:17" ht="14.4" customHeight="1" x14ac:dyDescent="0.3">
      <c r="A181" s="521" t="s">
        <v>1745</v>
      </c>
      <c r="B181" s="522" t="s">
        <v>1643</v>
      </c>
      <c r="C181" s="522" t="s">
        <v>1630</v>
      </c>
      <c r="D181" s="522" t="s">
        <v>1675</v>
      </c>
      <c r="E181" s="522" t="s">
        <v>1676</v>
      </c>
      <c r="F181" s="542">
        <v>136</v>
      </c>
      <c r="G181" s="542">
        <v>41072</v>
      </c>
      <c r="H181" s="542">
        <v>1</v>
      </c>
      <c r="I181" s="542">
        <v>302</v>
      </c>
      <c r="J181" s="542">
        <v>128</v>
      </c>
      <c r="K181" s="542">
        <v>38784</v>
      </c>
      <c r="L181" s="542">
        <v>0.94429294896766658</v>
      </c>
      <c r="M181" s="542">
        <v>303</v>
      </c>
      <c r="N181" s="542">
        <v>90</v>
      </c>
      <c r="O181" s="542">
        <v>27474</v>
      </c>
      <c r="P181" s="527">
        <v>0.66892286716010907</v>
      </c>
      <c r="Q181" s="543">
        <v>305.26666666666665</v>
      </c>
    </row>
    <row r="182" spans="1:17" ht="14.4" customHeight="1" x14ac:dyDescent="0.3">
      <c r="A182" s="521" t="s">
        <v>1745</v>
      </c>
      <c r="B182" s="522" t="s">
        <v>1643</v>
      </c>
      <c r="C182" s="522" t="s">
        <v>1630</v>
      </c>
      <c r="D182" s="522" t="s">
        <v>1677</v>
      </c>
      <c r="E182" s="522" t="s">
        <v>1678</v>
      </c>
      <c r="F182" s="542">
        <v>30</v>
      </c>
      <c r="G182" s="542">
        <v>14580</v>
      </c>
      <c r="H182" s="542">
        <v>1</v>
      </c>
      <c r="I182" s="542">
        <v>486</v>
      </c>
      <c r="J182" s="542">
        <v>20</v>
      </c>
      <c r="K182" s="542">
        <v>9720</v>
      </c>
      <c r="L182" s="542">
        <v>0.66666666666666663</v>
      </c>
      <c r="M182" s="542">
        <v>486</v>
      </c>
      <c r="N182" s="542">
        <v>16</v>
      </c>
      <c r="O182" s="542">
        <v>7787</v>
      </c>
      <c r="P182" s="527">
        <v>0.53408779149519892</v>
      </c>
      <c r="Q182" s="543">
        <v>486.6875</v>
      </c>
    </row>
    <row r="183" spans="1:17" ht="14.4" customHeight="1" x14ac:dyDescent="0.3">
      <c r="A183" s="521" t="s">
        <v>1745</v>
      </c>
      <c r="B183" s="522" t="s">
        <v>1643</v>
      </c>
      <c r="C183" s="522" t="s">
        <v>1630</v>
      </c>
      <c r="D183" s="522" t="s">
        <v>1679</v>
      </c>
      <c r="E183" s="522" t="s">
        <v>1680</v>
      </c>
      <c r="F183" s="542">
        <v>636</v>
      </c>
      <c r="G183" s="542">
        <v>101124</v>
      </c>
      <c r="H183" s="542">
        <v>1</v>
      </c>
      <c r="I183" s="542">
        <v>159</v>
      </c>
      <c r="J183" s="542">
        <v>295</v>
      </c>
      <c r="K183" s="542">
        <v>47200</v>
      </c>
      <c r="L183" s="542">
        <v>0.4667536885408014</v>
      </c>
      <c r="M183" s="542">
        <v>160</v>
      </c>
      <c r="N183" s="542">
        <v>295</v>
      </c>
      <c r="O183" s="542">
        <v>47402</v>
      </c>
      <c r="P183" s="527">
        <v>0.4687512361061667</v>
      </c>
      <c r="Q183" s="543">
        <v>160.68474576271186</v>
      </c>
    </row>
    <row r="184" spans="1:17" ht="14.4" customHeight="1" x14ac:dyDescent="0.3">
      <c r="A184" s="521" t="s">
        <v>1745</v>
      </c>
      <c r="B184" s="522" t="s">
        <v>1643</v>
      </c>
      <c r="C184" s="522" t="s">
        <v>1630</v>
      </c>
      <c r="D184" s="522" t="s">
        <v>1683</v>
      </c>
      <c r="E184" s="522" t="s">
        <v>1648</v>
      </c>
      <c r="F184" s="542">
        <v>856</v>
      </c>
      <c r="G184" s="542">
        <v>59920</v>
      </c>
      <c r="H184" s="542">
        <v>1</v>
      </c>
      <c r="I184" s="542">
        <v>70</v>
      </c>
      <c r="J184" s="542">
        <v>435</v>
      </c>
      <c r="K184" s="542">
        <v>30450</v>
      </c>
      <c r="L184" s="542">
        <v>0.50817757009345799</v>
      </c>
      <c r="M184" s="542">
        <v>70</v>
      </c>
      <c r="N184" s="542">
        <v>497</v>
      </c>
      <c r="O184" s="542">
        <v>35125</v>
      </c>
      <c r="P184" s="527">
        <v>0.58619826435246991</v>
      </c>
      <c r="Q184" s="543">
        <v>70.674044265593565</v>
      </c>
    </row>
    <row r="185" spans="1:17" ht="14.4" customHeight="1" x14ac:dyDescent="0.3">
      <c r="A185" s="521" t="s">
        <v>1745</v>
      </c>
      <c r="B185" s="522" t="s">
        <v>1643</v>
      </c>
      <c r="C185" s="522" t="s">
        <v>1630</v>
      </c>
      <c r="D185" s="522" t="s">
        <v>1688</v>
      </c>
      <c r="E185" s="522" t="s">
        <v>1689</v>
      </c>
      <c r="F185" s="542">
        <v>1</v>
      </c>
      <c r="G185" s="542">
        <v>215</v>
      </c>
      <c r="H185" s="542">
        <v>1</v>
      </c>
      <c r="I185" s="542">
        <v>215</v>
      </c>
      <c r="J185" s="542">
        <v>3</v>
      </c>
      <c r="K185" s="542">
        <v>648</v>
      </c>
      <c r="L185" s="542">
        <v>3.0139534883720929</v>
      </c>
      <c r="M185" s="542">
        <v>216</v>
      </c>
      <c r="N185" s="542"/>
      <c r="O185" s="542"/>
      <c r="P185" s="527"/>
      <c r="Q185" s="543"/>
    </row>
    <row r="186" spans="1:17" ht="14.4" customHeight="1" x14ac:dyDescent="0.3">
      <c r="A186" s="521" t="s">
        <v>1745</v>
      </c>
      <c r="B186" s="522" t="s">
        <v>1643</v>
      </c>
      <c r="C186" s="522" t="s">
        <v>1630</v>
      </c>
      <c r="D186" s="522" t="s">
        <v>1690</v>
      </c>
      <c r="E186" s="522" t="s">
        <v>1691</v>
      </c>
      <c r="F186" s="542">
        <v>110</v>
      </c>
      <c r="G186" s="542">
        <v>130460</v>
      </c>
      <c r="H186" s="542">
        <v>1</v>
      </c>
      <c r="I186" s="542">
        <v>1186</v>
      </c>
      <c r="J186" s="542">
        <v>79</v>
      </c>
      <c r="K186" s="542">
        <v>93931</v>
      </c>
      <c r="L186" s="542">
        <v>0.71999846696305381</v>
      </c>
      <c r="M186" s="542">
        <v>1189</v>
      </c>
      <c r="N186" s="542">
        <v>50</v>
      </c>
      <c r="O186" s="542">
        <v>59618</v>
      </c>
      <c r="P186" s="527">
        <v>0.45698298328989728</v>
      </c>
      <c r="Q186" s="543">
        <v>1192.3599999999999</v>
      </c>
    </row>
    <row r="187" spans="1:17" ht="14.4" customHeight="1" x14ac:dyDescent="0.3">
      <c r="A187" s="521" t="s">
        <v>1745</v>
      </c>
      <c r="B187" s="522" t="s">
        <v>1643</v>
      </c>
      <c r="C187" s="522" t="s">
        <v>1630</v>
      </c>
      <c r="D187" s="522" t="s">
        <v>1692</v>
      </c>
      <c r="E187" s="522" t="s">
        <v>1693</v>
      </c>
      <c r="F187" s="542">
        <v>62</v>
      </c>
      <c r="G187" s="542">
        <v>6634</v>
      </c>
      <c r="H187" s="542">
        <v>1</v>
      </c>
      <c r="I187" s="542">
        <v>107</v>
      </c>
      <c r="J187" s="542">
        <v>33</v>
      </c>
      <c r="K187" s="542">
        <v>3564</v>
      </c>
      <c r="L187" s="542">
        <v>0.53723243895085926</v>
      </c>
      <c r="M187" s="542">
        <v>108</v>
      </c>
      <c r="N187" s="542">
        <v>35</v>
      </c>
      <c r="O187" s="542">
        <v>3809</v>
      </c>
      <c r="P187" s="527">
        <v>0.57416340066324989</v>
      </c>
      <c r="Q187" s="543">
        <v>108.82857142857142</v>
      </c>
    </row>
    <row r="188" spans="1:17" ht="14.4" customHeight="1" x14ac:dyDescent="0.3">
      <c r="A188" s="521" t="s">
        <v>1745</v>
      </c>
      <c r="B188" s="522" t="s">
        <v>1643</v>
      </c>
      <c r="C188" s="522" t="s">
        <v>1630</v>
      </c>
      <c r="D188" s="522" t="s">
        <v>1694</v>
      </c>
      <c r="E188" s="522" t="s">
        <v>1695</v>
      </c>
      <c r="F188" s="542">
        <v>3</v>
      </c>
      <c r="G188" s="542">
        <v>954</v>
      </c>
      <c r="H188" s="542">
        <v>1</v>
      </c>
      <c r="I188" s="542">
        <v>318</v>
      </c>
      <c r="J188" s="542">
        <v>1</v>
      </c>
      <c r="K188" s="542">
        <v>319</v>
      </c>
      <c r="L188" s="542">
        <v>0.33438155136268344</v>
      </c>
      <c r="M188" s="542">
        <v>319</v>
      </c>
      <c r="N188" s="542"/>
      <c r="O188" s="542"/>
      <c r="P188" s="527"/>
      <c r="Q188" s="543"/>
    </row>
    <row r="189" spans="1:17" ht="14.4" customHeight="1" x14ac:dyDescent="0.3">
      <c r="A189" s="521" t="s">
        <v>1745</v>
      </c>
      <c r="B189" s="522" t="s">
        <v>1643</v>
      </c>
      <c r="C189" s="522" t="s">
        <v>1630</v>
      </c>
      <c r="D189" s="522" t="s">
        <v>1702</v>
      </c>
      <c r="E189" s="522" t="s">
        <v>1703</v>
      </c>
      <c r="F189" s="542">
        <v>2</v>
      </c>
      <c r="G189" s="542">
        <v>580</v>
      </c>
      <c r="H189" s="542">
        <v>1</v>
      </c>
      <c r="I189" s="542">
        <v>290</v>
      </c>
      <c r="J189" s="542"/>
      <c r="K189" s="542"/>
      <c r="L189" s="542"/>
      <c r="M189" s="542"/>
      <c r="N189" s="542">
        <v>1</v>
      </c>
      <c r="O189" s="542">
        <v>293</v>
      </c>
      <c r="P189" s="527">
        <v>0.5051724137931034</v>
      </c>
      <c r="Q189" s="543">
        <v>293</v>
      </c>
    </row>
    <row r="190" spans="1:17" ht="14.4" customHeight="1" x14ac:dyDescent="0.3">
      <c r="A190" s="521" t="s">
        <v>1746</v>
      </c>
      <c r="B190" s="522" t="s">
        <v>1643</v>
      </c>
      <c r="C190" s="522" t="s">
        <v>1630</v>
      </c>
      <c r="D190" s="522" t="s">
        <v>1647</v>
      </c>
      <c r="E190" s="522" t="s">
        <v>1648</v>
      </c>
      <c r="F190" s="542">
        <v>27</v>
      </c>
      <c r="G190" s="542">
        <v>5454</v>
      </c>
      <c r="H190" s="542">
        <v>1</v>
      </c>
      <c r="I190" s="542">
        <v>202</v>
      </c>
      <c r="J190" s="542">
        <v>30</v>
      </c>
      <c r="K190" s="542">
        <v>6090</v>
      </c>
      <c r="L190" s="542">
        <v>1.1166116611661165</v>
      </c>
      <c r="M190" s="542">
        <v>203</v>
      </c>
      <c r="N190" s="542">
        <v>16</v>
      </c>
      <c r="O190" s="542">
        <v>3270</v>
      </c>
      <c r="P190" s="527">
        <v>0.59955995599559953</v>
      </c>
      <c r="Q190" s="543">
        <v>204.375</v>
      </c>
    </row>
    <row r="191" spans="1:17" ht="14.4" customHeight="1" x14ac:dyDescent="0.3">
      <c r="A191" s="521" t="s">
        <v>1746</v>
      </c>
      <c r="B191" s="522" t="s">
        <v>1643</v>
      </c>
      <c r="C191" s="522" t="s">
        <v>1630</v>
      </c>
      <c r="D191" s="522" t="s">
        <v>1649</v>
      </c>
      <c r="E191" s="522" t="s">
        <v>1648</v>
      </c>
      <c r="F191" s="542"/>
      <c r="G191" s="542"/>
      <c r="H191" s="542"/>
      <c r="I191" s="542"/>
      <c r="J191" s="542"/>
      <c r="K191" s="542"/>
      <c r="L191" s="542"/>
      <c r="M191" s="542"/>
      <c r="N191" s="542">
        <v>3</v>
      </c>
      <c r="O191" s="542">
        <v>255</v>
      </c>
      <c r="P191" s="527"/>
      <c r="Q191" s="543">
        <v>85</v>
      </c>
    </row>
    <row r="192" spans="1:17" ht="14.4" customHeight="1" x14ac:dyDescent="0.3">
      <c r="A192" s="521" t="s">
        <v>1746</v>
      </c>
      <c r="B192" s="522" t="s">
        <v>1643</v>
      </c>
      <c r="C192" s="522" t="s">
        <v>1630</v>
      </c>
      <c r="D192" s="522" t="s">
        <v>1650</v>
      </c>
      <c r="E192" s="522" t="s">
        <v>1651</v>
      </c>
      <c r="F192" s="542">
        <v>74</v>
      </c>
      <c r="G192" s="542">
        <v>21534</v>
      </c>
      <c r="H192" s="542">
        <v>1</v>
      </c>
      <c r="I192" s="542">
        <v>291</v>
      </c>
      <c r="J192" s="542">
        <v>51</v>
      </c>
      <c r="K192" s="542">
        <v>14892</v>
      </c>
      <c r="L192" s="542">
        <v>0.69155753691836164</v>
      </c>
      <c r="M192" s="542">
        <v>292</v>
      </c>
      <c r="N192" s="542">
        <v>49</v>
      </c>
      <c r="O192" s="542">
        <v>14392</v>
      </c>
      <c r="P192" s="527">
        <v>0.66833844153431787</v>
      </c>
      <c r="Q192" s="543">
        <v>293.71428571428572</v>
      </c>
    </row>
    <row r="193" spans="1:17" ht="14.4" customHeight="1" x14ac:dyDescent="0.3">
      <c r="A193" s="521" t="s">
        <v>1746</v>
      </c>
      <c r="B193" s="522" t="s">
        <v>1643</v>
      </c>
      <c r="C193" s="522" t="s">
        <v>1630</v>
      </c>
      <c r="D193" s="522" t="s">
        <v>1652</v>
      </c>
      <c r="E193" s="522" t="s">
        <v>1653</v>
      </c>
      <c r="F193" s="542">
        <v>16</v>
      </c>
      <c r="G193" s="542">
        <v>1472</v>
      </c>
      <c r="H193" s="542">
        <v>1</v>
      </c>
      <c r="I193" s="542">
        <v>92</v>
      </c>
      <c r="J193" s="542">
        <v>24</v>
      </c>
      <c r="K193" s="542">
        <v>2232</v>
      </c>
      <c r="L193" s="542">
        <v>1.5163043478260869</v>
      </c>
      <c r="M193" s="542">
        <v>93</v>
      </c>
      <c r="N193" s="542">
        <v>14</v>
      </c>
      <c r="O193" s="542">
        <v>1316</v>
      </c>
      <c r="P193" s="527">
        <v>0.89402173913043481</v>
      </c>
      <c r="Q193" s="543">
        <v>94</v>
      </c>
    </row>
    <row r="194" spans="1:17" ht="14.4" customHeight="1" x14ac:dyDescent="0.3">
      <c r="A194" s="521" t="s">
        <v>1746</v>
      </c>
      <c r="B194" s="522" t="s">
        <v>1643</v>
      </c>
      <c r="C194" s="522" t="s">
        <v>1630</v>
      </c>
      <c r="D194" s="522" t="s">
        <v>1654</v>
      </c>
      <c r="E194" s="522" t="s">
        <v>1655</v>
      </c>
      <c r="F194" s="542">
        <v>6</v>
      </c>
      <c r="G194" s="542">
        <v>1314</v>
      </c>
      <c r="H194" s="542">
        <v>1</v>
      </c>
      <c r="I194" s="542">
        <v>219</v>
      </c>
      <c r="J194" s="542">
        <v>5</v>
      </c>
      <c r="K194" s="542">
        <v>1100</v>
      </c>
      <c r="L194" s="542">
        <v>0.83713850837138504</v>
      </c>
      <c r="M194" s="542">
        <v>220</v>
      </c>
      <c r="N194" s="542">
        <v>7</v>
      </c>
      <c r="O194" s="542">
        <v>1558</v>
      </c>
      <c r="P194" s="527">
        <v>1.1856925418569255</v>
      </c>
      <c r="Q194" s="543">
        <v>222.57142857142858</v>
      </c>
    </row>
    <row r="195" spans="1:17" ht="14.4" customHeight="1" x14ac:dyDescent="0.3">
      <c r="A195" s="521" t="s">
        <v>1746</v>
      </c>
      <c r="B195" s="522" t="s">
        <v>1643</v>
      </c>
      <c r="C195" s="522" t="s">
        <v>1630</v>
      </c>
      <c r="D195" s="522" t="s">
        <v>1656</v>
      </c>
      <c r="E195" s="522" t="s">
        <v>1657</v>
      </c>
      <c r="F195" s="542">
        <v>22</v>
      </c>
      <c r="G195" s="542">
        <v>2926</v>
      </c>
      <c r="H195" s="542">
        <v>1</v>
      </c>
      <c r="I195" s="542">
        <v>133</v>
      </c>
      <c r="J195" s="542">
        <v>27</v>
      </c>
      <c r="K195" s="542">
        <v>3618</v>
      </c>
      <c r="L195" s="542">
        <v>1.2365003417634997</v>
      </c>
      <c r="M195" s="542">
        <v>134</v>
      </c>
      <c r="N195" s="542">
        <v>25</v>
      </c>
      <c r="O195" s="542">
        <v>3371</v>
      </c>
      <c r="P195" s="527">
        <v>1.1520847573479152</v>
      </c>
      <c r="Q195" s="543">
        <v>134.84</v>
      </c>
    </row>
    <row r="196" spans="1:17" ht="14.4" customHeight="1" x14ac:dyDescent="0.3">
      <c r="A196" s="521" t="s">
        <v>1746</v>
      </c>
      <c r="B196" s="522" t="s">
        <v>1643</v>
      </c>
      <c r="C196" s="522" t="s">
        <v>1630</v>
      </c>
      <c r="D196" s="522" t="s">
        <v>1747</v>
      </c>
      <c r="E196" s="522" t="s">
        <v>1748</v>
      </c>
      <c r="F196" s="542">
        <v>9</v>
      </c>
      <c r="G196" s="542">
        <v>2502</v>
      </c>
      <c r="H196" s="542">
        <v>1</v>
      </c>
      <c r="I196" s="542">
        <v>278</v>
      </c>
      <c r="J196" s="542">
        <v>16</v>
      </c>
      <c r="K196" s="542">
        <v>4480</v>
      </c>
      <c r="L196" s="542">
        <v>1.7905675459632293</v>
      </c>
      <c r="M196" s="542">
        <v>280</v>
      </c>
      <c r="N196" s="542">
        <v>11</v>
      </c>
      <c r="O196" s="542">
        <v>3110</v>
      </c>
      <c r="P196" s="527">
        <v>1.243005595523581</v>
      </c>
      <c r="Q196" s="543">
        <v>282.72727272727275</v>
      </c>
    </row>
    <row r="197" spans="1:17" ht="14.4" customHeight="1" x14ac:dyDescent="0.3">
      <c r="A197" s="521" t="s">
        <v>1746</v>
      </c>
      <c r="B197" s="522" t="s">
        <v>1643</v>
      </c>
      <c r="C197" s="522" t="s">
        <v>1630</v>
      </c>
      <c r="D197" s="522" t="s">
        <v>1659</v>
      </c>
      <c r="E197" s="522" t="s">
        <v>1660</v>
      </c>
      <c r="F197" s="542"/>
      <c r="G197" s="542"/>
      <c r="H197" s="542"/>
      <c r="I197" s="542"/>
      <c r="J197" s="542">
        <v>2</v>
      </c>
      <c r="K197" s="542">
        <v>1224</v>
      </c>
      <c r="L197" s="542"/>
      <c r="M197" s="542">
        <v>612</v>
      </c>
      <c r="N197" s="542"/>
      <c r="O197" s="542"/>
      <c r="P197" s="527"/>
      <c r="Q197" s="543"/>
    </row>
    <row r="198" spans="1:17" ht="14.4" customHeight="1" x14ac:dyDescent="0.3">
      <c r="A198" s="521" t="s">
        <v>1746</v>
      </c>
      <c r="B198" s="522" t="s">
        <v>1643</v>
      </c>
      <c r="C198" s="522" t="s">
        <v>1630</v>
      </c>
      <c r="D198" s="522" t="s">
        <v>1661</v>
      </c>
      <c r="E198" s="522" t="s">
        <v>1662</v>
      </c>
      <c r="F198" s="542">
        <v>1</v>
      </c>
      <c r="G198" s="542">
        <v>582</v>
      </c>
      <c r="H198" s="542">
        <v>1</v>
      </c>
      <c r="I198" s="542">
        <v>582</v>
      </c>
      <c r="J198" s="542"/>
      <c r="K198" s="542"/>
      <c r="L198" s="542"/>
      <c r="M198" s="542"/>
      <c r="N198" s="542"/>
      <c r="O198" s="542"/>
      <c r="P198" s="527"/>
      <c r="Q198" s="543"/>
    </row>
    <row r="199" spans="1:17" ht="14.4" customHeight="1" x14ac:dyDescent="0.3">
      <c r="A199" s="521" t="s">
        <v>1746</v>
      </c>
      <c r="B199" s="522" t="s">
        <v>1643</v>
      </c>
      <c r="C199" s="522" t="s">
        <v>1630</v>
      </c>
      <c r="D199" s="522" t="s">
        <v>1663</v>
      </c>
      <c r="E199" s="522" t="s">
        <v>1664</v>
      </c>
      <c r="F199" s="542">
        <v>19</v>
      </c>
      <c r="G199" s="542">
        <v>3002</v>
      </c>
      <c r="H199" s="542">
        <v>1</v>
      </c>
      <c r="I199" s="542">
        <v>158</v>
      </c>
      <c r="J199" s="542">
        <v>21</v>
      </c>
      <c r="K199" s="542">
        <v>3339</v>
      </c>
      <c r="L199" s="542">
        <v>1.1122584943371085</v>
      </c>
      <c r="M199" s="542">
        <v>159</v>
      </c>
      <c r="N199" s="542">
        <v>29</v>
      </c>
      <c r="O199" s="542">
        <v>4634</v>
      </c>
      <c r="P199" s="527">
        <v>1.5436375749500333</v>
      </c>
      <c r="Q199" s="543">
        <v>159.79310344827587</v>
      </c>
    </row>
    <row r="200" spans="1:17" ht="14.4" customHeight="1" x14ac:dyDescent="0.3">
      <c r="A200" s="521" t="s">
        <v>1746</v>
      </c>
      <c r="B200" s="522" t="s">
        <v>1643</v>
      </c>
      <c r="C200" s="522" t="s">
        <v>1630</v>
      </c>
      <c r="D200" s="522" t="s">
        <v>1665</v>
      </c>
      <c r="E200" s="522" t="s">
        <v>1666</v>
      </c>
      <c r="F200" s="542"/>
      <c r="G200" s="542"/>
      <c r="H200" s="542"/>
      <c r="I200" s="542"/>
      <c r="J200" s="542"/>
      <c r="K200" s="542"/>
      <c r="L200" s="542"/>
      <c r="M200" s="542"/>
      <c r="N200" s="542">
        <v>1</v>
      </c>
      <c r="O200" s="542">
        <v>382</v>
      </c>
      <c r="P200" s="527"/>
      <c r="Q200" s="543">
        <v>382</v>
      </c>
    </row>
    <row r="201" spans="1:17" ht="14.4" customHeight="1" x14ac:dyDescent="0.3">
      <c r="A201" s="521" t="s">
        <v>1746</v>
      </c>
      <c r="B201" s="522" t="s">
        <v>1643</v>
      </c>
      <c r="C201" s="522" t="s">
        <v>1630</v>
      </c>
      <c r="D201" s="522" t="s">
        <v>1667</v>
      </c>
      <c r="E201" s="522" t="s">
        <v>1668</v>
      </c>
      <c r="F201" s="542">
        <v>1896</v>
      </c>
      <c r="G201" s="542">
        <v>30336</v>
      </c>
      <c r="H201" s="542">
        <v>1</v>
      </c>
      <c r="I201" s="542">
        <v>16</v>
      </c>
      <c r="J201" s="542">
        <v>2040</v>
      </c>
      <c r="K201" s="542">
        <v>32640</v>
      </c>
      <c r="L201" s="542">
        <v>1.0759493670886076</v>
      </c>
      <c r="M201" s="542">
        <v>16</v>
      </c>
      <c r="N201" s="542">
        <v>2042</v>
      </c>
      <c r="O201" s="542">
        <v>32672</v>
      </c>
      <c r="P201" s="527">
        <v>1.0770042194092826</v>
      </c>
      <c r="Q201" s="543">
        <v>16</v>
      </c>
    </row>
    <row r="202" spans="1:17" ht="14.4" customHeight="1" x14ac:dyDescent="0.3">
      <c r="A202" s="521" t="s">
        <v>1746</v>
      </c>
      <c r="B202" s="522" t="s">
        <v>1643</v>
      </c>
      <c r="C202" s="522" t="s">
        <v>1630</v>
      </c>
      <c r="D202" s="522" t="s">
        <v>1671</v>
      </c>
      <c r="E202" s="522" t="s">
        <v>1672</v>
      </c>
      <c r="F202" s="542"/>
      <c r="G202" s="542"/>
      <c r="H202" s="542"/>
      <c r="I202" s="542"/>
      <c r="J202" s="542"/>
      <c r="K202" s="542"/>
      <c r="L202" s="542"/>
      <c r="M202" s="542"/>
      <c r="N202" s="542">
        <v>1</v>
      </c>
      <c r="O202" s="542">
        <v>265</v>
      </c>
      <c r="P202" s="527"/>
      <c r="Q202" s="543">
        <v>265</v>
      </c>
    </row>
    <row r="203" spans="1:17" ht="14.4" customHeight="1" x14ac:dyDescent="0.3">
      <c r="A203" s="521" t="s">
        <v>1746</v>
      </c>
      <c r="B203" s="522" t="s">
        <v>1643</v>
      </c>
      <c r="C203" s="522" t="s">
        <v>1630</v>
      </c>
      <c r="D203" s="522" t="s">
        <v>1673</v>
      </c>
      <c r="E203" s="522" t="s">
        <v>1670</v>
      </c>
      <c r="F203" s="542">
        <v>1</v>
      </c>
      <c r="G203" s="542">
        <v>140</v>
      </c>
      <c r="H203" s="542">
        <v>1</v>
      </c>
      <c r="I203" s="542">
        <v>140</v>
      </c>
      <c r="J203" s="542"/>
      <c r="K203" s="542"/>
      <c r="L203" s="542"/>
      <c r="M203" s="542"/>
      <c r="N203" s="542">
        <v>1</v>
      </c>
      <c r="O203" s="542">
        <v>141</v>
      </c>
      <c r="P203" s="527">
        <v>1.0071428571428571</v>
      </c>
      <c r="Q203" s="543">
        <v>141</v>
      </c>
    </row>
    <row r="204" spans="1:17" ht="14.4" customHeight="1" x14ac:dyDescent="0.3">
      <c r="A204" s="521" t="s">
        <v>1746</v>
      </c>
      <c r="B204" s="522" t="s">
        <v>1643</v>
      </c>
      <c r="C204" s="522" t="s">
        <v>1630</v>
      </c>
      <c r="D204" s="522" t="s">
        <v>1674</v>
      </c>
      <c r="E204" s="522" t="s">
        <v>1670</v>
      </c>
      <c r="F204" s="542">
        <v>22</v>
      </c>
      <c r="G204" s="542">
        <v>1716</v>
      </c>
      <c r="H204" s="542">
        <v>1</v>
      </c>
      <c r="I204" s="542">
        <v>78</v>
      </c>
      <c r="J204" s="542">
        <v>27</v>
      </c>
      <c r="K204" s="542">
        <v>2106</v>
      </c>
      <c r="L204" s="542">
        <v>1.2272727272727273</v>
      </c>
      <c r="M204" s="542">
        <v>78</v>
      </c>
      <c r="N204" s="542">
        <v>26</v>
      </c>
      <c r="O204" s="542">
        <v>2028</v>
      </c>
      <c r="P204" s="527">
        <v>1.1818181818181819</v>
      </c>
      <c r="Q204" s="543">
        <v>78</v>
      </c>
    </row>
    <row r="205" spans="1:17" ht="14.4" customHeight="1" x14ac:dyDescent="0.3">
      <c r="A205" s="521" t="s">
        <v>1746</v>
      </c>
      <c r="B205" s="522" t="s">
        <v>1643</v>
      </c>
      <c r="C205" s="522" t="s">
        <v>1630</v>
      </c>
      <c r="D205" s="522" t="s">
        <v>1675</v>
      </c>
      <c r="E205" s="522" t="s">
        <v>1676</v>
      </c>
      <c r="F205" s="542">
        <v>1</v>
      </c>
      <c r="G205" s="542">
        <v>302</v>
      </c>
      <c r="H205" s="542">
        <v>1</v>
      </c>
      <c r="I205" s="542">
        <v>302</v>
      </c>
      <c r="J205" s="542"/>
      <c r="K205" s="542"/>
      <c r="L205" s="542"/>
      <c r="M205" s="542"/>
      <c r="N205" s="542">
        <v>4</v>
      </c>
      <c r="O205" s="542">
        <v>1221</v>
      </c>
      <c r="P205" s="527">
        <v>4.0430463576158937</v>
      </c>
      <c r="Q205" s="543">
        <v>305.25</v>
      </c>
    </row>
    <row r="206" spans="1:17" ht="14.4" customHeight="1" x14ac:dyDescent="0.3">
      <c r="A206" s="521" t="s">
        <v>1746</v>
      </c>
      <c r="B206" s="522" t="s">
        <v>1643</v>
      </c>
      <c r="C206" s="522" t="s">
        <v>1630</v>
      </c>
      <c r="D206" s="522" t="s">
        <v>1677</v>
      </c>
      <c r="E206" s="522" t="s">
        <v>1678</v>
      </c>
      <c r="F206" s="542">
        <v>1724</v>
      </c>
      <c r="G206" s="542">
        <v>837864</v>
      </c>
      <c r="H206" s="542">
        <v>1</v>
      </c>
      <c r="I206" s="542">
        <v>486</v>
      </c>
      <c r="J206" s="542">
        <v>1873</v>
      </c>
      <c r="K206" s="542">
        <v>910278</v>
      </c>
      <c r="L206" s="542">
        <v>1.0864269141531322</v>
      </c>
      <c r="M206" s="542">
        <v>486</v>
      </c>
      <c r="N206" s="542">
        <v>1926</v>
      </c>
      <c r="O206" s="542">
        <v>937466</v>
      </c>
      <c r="P206" s="527">
        <v>1.1188760944496958</v>
      </c>
      <c r="Q206" s="543">
        <v>486.74247144340603</v>
      </c>
    </row>
    <row r="207" spans="1:17" ht="14.4" customHeight="1" x14ac:dyDescent="0.3">
      <c r="A207" s="521" t="s">
        <v>1746</v>
      </c>
      <c r="B207" s="522" t="s">
        <v>1643</v>
      </c>
      <c r="C207" s="522" t="s">
        <v>1630</v>
      </c>
      <c r="D207" s="522" t="s">
        <v>1679</v>
      </c>
      <c r="E207" s="522" t="s">
        <v>1680</v>
      </c>
      <c r="F207" s="542">
        <v>58</v>
      </c>
      <c r="G207" s="542">
        <v>9222</v>
      </c>
      <c r="H207" s="542">
        <v>1</v>
      </c>
      <c r="I207" s="542">
        <v>159</v>
      </c>
      <c r="J207" s="542">
        <v>37</v>
      </c>
      <c r="K207" s="542">
        <v>5920</v>
      </c>
      <c r="L207" s="542">
        <v>0.64194317935371936</v>
      </c>
      <c r="M207" s="542">
        <v>160</v>
      </c>
      <c r="N207" s="542">
        <v>25</v>
      </c>
      <c r="O207" s="542">
        <v>4020</v>
      </c>
      <c r="P207" s="527">
        <v>0.43591411841249189</v>
      </c>
      <c r="Q207" s="543">
        <v>160.80000000000001</v>
      </c>
    </row>
    <row r="208" spans="1:17" ht="14.4" customHeight="1" x14ac:dyDescent="0.3">
      <c r="A208" s="521" t="s">
        <v>1746</v>
      </c>
      <c r="B208" s="522" t="s">
        <v>1643</v>
      </c>
      <c r="C208" s="522" t="s">
        <v>1630</v>
      </c>
      <c r="D208" s="522" t="s">
        <v>1683</v>
      </c>
      <c r="E208" s="522" t="s">
        <v>1648</v>
      </c>
      <c r="F208" s="542">
        <v>122</v>
      </c>
      <c r="G208" s="542">
        <v>8540</v>
      </c>
      <c r="H208" s="542">
        <v>1</v>
      </c>
      <c r="I208" s="542">
        <v>70</v>
      </c>
      <c r="J208" s="542">
        <v>104</v>
      </c>
      <c r="K208" s="542">
        <v>7280</v>
      </c>
      <c r="L208" s="542">
        <v>0.85245901639344257</v>
      </c>
      <c r="M208" s="542">
        <v>70</v>
      </c>
      <c r="N208" s="542">
        <v>73</v>
      </c>
      <c r="O208" s="542">
        <v>5160</v>
      </c>
      <c r="P208" s="527">
        <v>0.60421545667447307</v>
      </c>
      <c r="Q208" s="543">
        <v>70.68493150684931</v>
      </c>
    </row>
    <row r="209" spans="1:17" ht="14.4" customHeight="1" x14ac:dyDescent="0.3">
      <c r="A209" s="521" t="s">
        <v>1746</v>
      </c>
      <c r="B209" s="522" t="s">
        <v>1643</v>
      </c>
      <c r="C209" s="522" t="s">
        <v>1630</v>
      </c>
      <c r="D209" s="522" t="s">
        <v>1690</v>
      </c>
      <c r="E209" s="522" t="s">
        <v>1691</v>
      </c>
      <c r="F209" s="542">
        <v>9</v>
      </c>
      <c r="G209" s="542">
        <v>10674</v>
      </c>
      <c r="H209" s="542">
        <v>1</v>
      </c>
      <c r="I209" s="542">
        <v>1186</v>
      </c>
      <c r="J209" s="542">
        <v>8</v>
      </c>
      <c r="K209" s="542">
        <v>9512</v>
      </c>
      <c r="L209" s="542">
        <v>0.89113734307663484</v>
      </c>
      <c r="M209" s="542">
        <v>1189</v>
      </c>
      <c r="N209" s="542">
        <v>8</v>
      </c>
      <c r="O209" s="542">
        <v>9536</v>
      </c>
      <c r="P209" s="527">
        <v>0.89338579726438072</v>
      </c>
      <c r="Q209" s="543">
        <v>1192</v>
      </c>
    </row>
    <row r="210" spans="1:17" ht="14.4" customHeight="1" x14ac:dyDescent="0.3">
      <c r="A210" s="521" t="s">
        <v>1746</v>
      </c>
      <c r="B210" s="522" t="s">
        <v>1643</v>
      </c>
      <c r="C210" s="522" t="s">
        <v>1630</v>
      </c>
      <c r="D210" s="522" t="s">
        <v>1692</v>
      </c>
      <c r="E210" s="522" t="s">
        <v>1693</v>
      </c>
      <c r="F210" s="542">
        <v>391</v>
      </c>
      <c r="G210" s="542">
        <v>41837</v>
      </c>
      <c r="H210" s="542">
        <v>1</v>
      </c>
      <c r="I210" s="542">
        <v>107</v>
      </c>
      <c r="J210" s="542">
        <v>368</v>
      </c>
      <c r="K210" s="542">
        <v>39744</v>
      </c>
      <c r="L210" s="542">
        <v>0.94997251236943381</v>
      </c>
      <c r="M210" s="542">
        <v>108</v>
      </c>
      <c r="N210" s="542">
        <v>350</v>
      </c>
      <c r="O210" s="542">
        <v>38050</v>
      </c>
      <c r="P210" s="527">
        <v>0.9094820374309821</v>
      </c>
      <c r="Q210" s="543">
        <v>108.71428571428571</v>
      </c>
    </row>
    <row r="211" spans="1:17" ht="14.4" customHeight="1" x14ac:dyDescent="0.3">
      <c r="A211" s="521" t="s">
        <v>1746</v>
      </c>
      <c r="B211" s="522" t="s">
        <v>1643</v>
      </c>
      <c r="C211" s="522" t="s">
        <v>1630</v>
      </c>
      <c r="D211" s="522" t="s">
        <v>1694</v>
      </c>
      <c r="E211" s="522" t="s">
        <v>1695</v>
      </c>
      <c r="F211" s="542">
        <v>1</v>
      </c>
      <c r="G211" s="542">
        <v>318</v>
      </c>
      <c r="H211" s="542">
        <v>1</v>
      </c>
      <c r="I211" s="542">
        <v>318</v>
      </c>
      <c r="J211" s="542">
        <v>2</v>
      </c>
      <c r="K211" s="542">
        <v>638</v>
      </c>
      <c r="L211" s="542">
        <v>2.0062893081761008</v>
      </c>
      <c r="M211" s="542">
        <v>319</v>
      </c>
      <c r="N211" s="542">
        <v>1</v>
      </c>
      <c r="O211" s="542">
        <v>322</v>
      </c>
      <c r="P211" s="527">
        <v>1.0125786163522013</v>
      </c>
      <c r="Q211" s="543">
        <v>322</v>
      </c>
    </row>
    <row r="212" spans="1:17" ht="14.4" customHeight="1" x14ac:dyDescent="0.3">
      <c r="A212" s="521" t="s">
        <v>1746</v>
      </c>
      <c r="B212" s="522" t="s">
        <v>1643</v>
      </c>
      <c r="C212" s="522" t="s">
        <v>1630</v>
      </c>
      <c r="D212" s="522" t="s">
        <v>1698</v>
      </c>
      <c r="E212" s="522" t="s">
        <v>1699</v>
      </c>
      <c r="F212" s="542">
        <v>835</v>
      </c>
      <c r="G212" s="542">
        <v>119405</v>
      </c>
      <c r="H212" s="542">
        <v>1</v>
      </c>
      <c r="I212" s="542">
        <v>143</v>
      </c>
      <c r="J212" s="542">
        <v>890</v>
      </c>
      <c r="K212" s="542">
        <v>128160</v>
      </c>
      <c r="L212" s="542">
        <v>1.0733218876931452</v>
      </c>
      <c r="M212" s="542">
        <v>144</v>
      </c>
      <c r="N212" s="542">
        <v>874</v>
      </c>
      <c r="O212" s="542">
        <v>126492</v>
      </c>
      <c r="P212" s="527">
        <v>1.0593526234244797</v>
      </c>
      <c r="Q212" s="543">
        <v>144.72768878718534</v>
      </c>
    </row>
    <row r="213" spans="1:17" ht="14.4" customHeight="1" x14ac:dyDescent="0.3">
      <c r="A213" s="521" t="s">
        <v>1746</v>
      </c>
      <c r="B213" s="522" t="s">
        <v>1643</v>
      </c>
      <c r="C213" s="522" t="s">
        <v>1630</v>
      </c>
      <c r="D213" s="522" t="s">
        <v>1700</v>
      </c>
      <c r="E213" s="522" t="s">
        <v>1701</v>
      </c>
      <c r="F213" s="542"/>
      <c r="G213" s="542"/>
      <c r="H213" s="542"/>
      <c r="I213" s="542"/>
      <c r="J213" s="542">
        <v>1</v>
      </c>
      <c r="K213" s="542">
        <v>1020</v>
      </c>
      <c r="L213" s="542"/>
      <c r="M213" s="542">
        <v>1020</v>
      </c>
      <c r="N213" s="542"/>
      <c r="O213" s="542"/>
      <c r="P213" s="527"/>
      <c r="Q213" s="543"/>
    </row>
    <row r="214" spans="1:17" ht="14.4" customHeight="1" x14ac:dyDescent="0.3">
      <c r="A214" s="521" t="s">
        <v>1746</v>
      </c>
      <c r="B214" s="522" t="s">
        <v>1643</v>
      </c>
      <c r="C214" s="522" t="s">
        <v>1630</v>
      </c>
      <c r="D214" s="522" t="s">
        <v>1702</v>
      </c>
      <c r="E214" s="522" t="s">
        <v>1703</v>
      </c>
      <c r="F214" s="542">
        <v>6</v>
      </c>
      <c r="G214" s="542">
        <v>1740</v>
      </c>
      <c r="H214" s="542">
        <v>1</v>
      </c>
      <c r="I214" s="542">
        <v>290</v>
      </c>
      <c r="J214" s="542">
        <v>4</v>
      </c>
      <c r="K214" s="542">
        <v>1164</v>
      </c>
      <c r="L214" s="542">
        <v>0.66896551724137931</v>
      </c>
      <c r="M214" s="542">
        <v>291</v>
      </c>
      <c r="N214" s="542">
        <v>5</v>
      </c>
      <c r="O214" s="542">
        <v>1465</v>
      </c>
      <c r="P214" s="527">
        <v>0.84195402298850575</v>
      </c>
      <c r="Q214" s="543">
        <v>293</v>
      </c>
    </row>
    <row r="215" spans="1:17" ht="14.4" customHeight="1" x14ac:dyDescent="0.3">
      <c r="A215" s="521" t="s">
        <v>1746</v>
      </c>
      <c r="B215" s="522" t="s">
        <v>1643</v>
      </c>
      <c r="C215" s="522" t="s">
        <v>1630</v>
      </c>
      <c r="D215" s="522" t="s">
        <v>1708</v>
      </c>
      <c r="E215" s="522" t="s">
        <v>1709</v>
      </c>
      <c r="F215" s="542"/>
      <c r="G215" s="542"/>
      <c r="H215" s="542"/>
      <c r="I215" s="542"/>
      <c r="J215" s="542">
        <v>4</v>
      </c>
      <c r="K215" s="542">
        <v>2896</v>
      </c>
      <c r="L215" s="542"/>
      <c r="M215" s="542">
        <v>724</v>
      </c>
      <c r="N215" s="542"/>
      <c r="O215" s="542"/>
      <c r="P215" s="527"/>
      <c r="Q215" s="543"/>
    </row>
    <row r="216" spans="1:17" ht="14.4" customHeight="1" x14ac:dyDescent="0.3">
      <c r="A216" s="521" t="s">
        <v>1749</v>
      </c>
      <c r="B216" s="522" t="s">
        <v>1629</v>
      </c>
      <c r="C216" s="522" t="s">
        <v>1630</v>
      </c>
      <c r="D216" s="522" t="s">
        <v>1637</v>
      </c>
      <c r="E216" s="522" t="s">
        <v>1638</v>
      </c>
      <c r="F216" s="542"/>
      <c r="G216" s="542"/>
      <c r="H216" s="542"/>
      <c r="I216" s="542"/>
      <c r="J216" s="542"/>
      <c r="K216" s="542"/>
      <c r="L216" s="542"/>
      <c r="M216" s="542"/>
      <c r="N216" s="542">
        <v>1</v>
      </c>
      <c r="O216" s="542">
        <v>8998</v>
      </c>
      <c r="P216" s="527"/>
      <c r="Q216" s="543">
        <v>8998</v>
      </c>
    </row>
    <row r="217" spans="1:17" ht="14.4" customHeight="1" x14ac:dyDescent="0.3">
      <c r="A217" s="521" t="s">
        <v>1749</v>
      </c>
      <c r="B217" s="522" t="s">
        <v>1629</v>
      </c>
      <c r="C217" s="522" t="s">
        <v>1630</v>
      </c>
      <c r="D217" s="522" t="s">
        <v>1639</v>
      </c>
      <c r="E217" s="522" t="s">
        <v>1640</v>
      </c>
      <c r="F217" s="542"/>
      <c r="G217" s="542"/>
      <c r="H217" s="542"/>
      <c r="I217" s="542"/>
      <c r="J217" s="542"/>
      <c r="K217" s="542"/>
      <c r="L217" s="542"/>
      <c r="M217" s="542"/>
      <c r="N217" s="542">
        <v>1</v>
      </c>
      <c r="O217" s="542">
        <v>164</v>
      </c>
      <c r="P217" s="527"/>
      <c r="Q217" s="543">
        <v>164</v>
      </c>
    </row>
    <row r="218" spans="1:17" ht="14.4" customHeight="1" x14ac:dyDescent="0.3">
      <c r="A218" s="521" t="s">
        <v>1749</v>
      </c>
      <c r="B218" s="522" t="s">
        <v>1643</v>
      </c>
      <c r="C218" s="522" t="s">
        <v>1630</v>
      </c>
      <c r="D218" s="522" t="s">
        <v>1647</v>
      </c>
      <c r="E218" s="522" t="s">
        <v>1648</v>
      </c>
      <c r="F218" s="542">
        <v>141</v>
      </c>
      <c r="G218" s="542">
        <v>28482</v>
      </c>
      <c r="H218" s="542">
        <v>1</v>
      </c>
      <c r="I218" s="542">
        <v>202</v>
      </c>
      <c r="J218" s="542">
        <v>152</v>
      </c>
      <c r="K218" s="542">
        <v>30856</v>
      </c>
      <c r="L218" s="542">
        <v>1.0833508882803173</v>
      </c>
      <c r="M218" s="542">
        <v>203</v>
      </c>
      <c r="N218" s="542">
        <v>99</v>
      </c>
      <c r="O218" s="542">
        <v>20229</v>
      </c>
      <c r="P218" s="527">
        <v>0.71023804508110389</v>
      </c>
      <c r="Q218" s="543">
        <v>204.33333333333334</v>
      </c>
    </row>
    <row r="219" spans="1:17" ht="14.4" customHeight="1" x14ac:dyDescent="0.3">
      <c r="A219" s="521" t="s">
        <v>1749</v>
      </c>
      <c r="B219" s="522" t="s">
        <v>1643</v>
      </c>
      <c r="C219" s="522" t="s">
        <v>1630</v>
      </c>
      <c r="D219" s="522" t="s">
        <v>1649</v>
      </c>
      <c r="E219" s="522" t="s">
        <v>1648</v>
      </c>
      <c r="F219" s="542"/>
      <c r="G219" s="542"/>
      <c r="H219" s="542"/>
      <c r="I219" s="542"/>
      <c r="J219" s="542"/>
      <c r="K219" s="542"/>
      <c r="L219" s="542"/>
      <c r="M219" s="542"/>
      <c r="N219" s="542">
        <v>12</v>
      </c>
      <c r="O219" s="542">
        <v>1013</v>
      </c>
      <c r="P219" s="527"/>
      <c r="Q219" s="543">
        <v>84.416666666666671</v>
      </c>
    </row>
    <row r="220" spans="1:17" ht="14.4" customHeight="1" x14ac:dyDescent="0.3">
      <c r="A220" s="521" t="s">
        <v>1749</v>
      </c>
      <c r="B220" s="522" t="s">
        <v>1643</v>
      </c>
      <c r="C220" s="522" t="s">
        <v>1630</v>
      </c>
      <c r="D220" s="522" t="s">
        <v>1650</v>
      </c>
      <c r="E220" s="522" t="s">
        <v>1651</v>
      </c>
      <c r="F220" s="542">
        <v>175</v>
      </c>
      <c r="G220" s="542">
        <v>50925</v>
      </c>
      <c r="H220" s="542">
        <v>1</v>
      </c>
      <c r="I220" s="542">
        <v>291</v>
      </c>
      <c r="J220" s="542">
        <v>164</v>
      </c>
      <c r="K220" s="542">
        <v>47888</v>
      </c>
      <c r="L220" s="542">
        <v>0.94036327933235153</v>
      </c>
      <c r="M220" s="542">
        <v>292</v>
      </c>
      <c r="N220" s="542">
        <v>98</v>
      </c>
      <c r="O220" s="542">
        <v>28714</v>
      </c>
      <c r="P220" s="527">
        <v>0.56384879725085912</v>
      </c>
      <c r="Q220" s="543">
        <v>293</v>
      </c>
    </row>
    <row r="221" spans="1:17" ht="14.4" customHeight="1" x14ac:dyDescent="0.3">
      <c r="A221" s="521" t="s">
        <v>1749</v>
      </c>
      <c r="B221" s="522" t="s">
        <v>1643</v>
      </c>
      <c r="C221" s="522" t="s">
        <v>1630</v>
      </c>
      <c r="D221" s="522" t="s">
        <v>1652</v>
      </c>
      <c r="E221" s="522" t="s">
        <v>1653</v>
      </c>
      <c r="F221" s="542">
        <v>9</v>
      </c>
      <c r="G221" s="542">
        <v>828</v>
      </c>
      <c r="H221" s="542">
        <v>1</v>
      </c>
      <c r="I221" s="542">
        <v>92</v>
      </c>
      <c r="J221" s="542">
        <v>21</v>
      </c>
      <c r="K221" s="542">
        <v>1953</v>
      </c>
      <c r="L221" s="542">
        <v>2.3586956521739131</v>
      </c>
      <c r="M221" s="542">
        <v>93</v>
      </c>
      <c r="N221" s="542">
        <v>3</v>
      </c>
      <c r="O221" s="542">
        <v>279</v>
      </c>
      <c r="P221" s="527">
        <v>0.33695652173913043</v>
      </c>
      <c r="Q221" s="543">
        <v>93</v>
      </c>
    </row>
    <row r="222" spans="1:17" ht="14.4" customHeight="1" x14ac:dyDescent="0.3">
      <c r="A222" s="521" t="s">
        <v>1749</v>
      </c>
      <c r="B222" s="522" t="s">
        <v>1643</v>
      </c>
      <c r="C222" s="522" t="s">
        <v>1630</v>
      </c>
      <c r="D222" s="522" t="s">
        <v>1654</v>
      </c>
      <c r="E222" s="522" t="s">
        <v>1655</v>
      </c>
      <c r="F222" s="542">
        <v>3</v>
      </c>
      <c r="G222" s="542">
        <v>657</v>
      </c>
      <c r="H222" s="542">
        <v>1</v>
      </c>
      <c r="I222" s="542">
        <v>219</v>
      </c>
      <c r="J222" s="542">
        <v>5</v>
      </c>
      <c r="K222" s="542">
        <v>1100</v>
      </c>
      <c r="L222" s="542">
        <v>1.6742770167427701</v>
      </c>
      <c r="M222" s="542">
        <v>220</v>
      </c>
      <c r="N222" s="542"/>
      <c r="O222" s="542"/>
      <c r="P222" s="527"/>
      <c r="Q222" s="543"/>
    </row>
    <row r="223" spans="1:17" ht="14.4" customHeight="1" x14ac:dyDescent="0.3">
      <c r="A223" s="521" t="s">
        <v>1749</v>
      </c>
      <c r="B223" s="522" t="s">
        <v>1643</v>
      </c>
      <c r="C223" s="522" t="s">
        <v>1630</v>
      </c>
      <c r="D223" s="522" t="s">
        <v>1656</v>
      </c>
      <c r="E223" s="522" t="s">
        <v>1657</v>
      </c>
      <c r="F223" s="542">
        <v>151</v>
      </c>
      <c r="G223" s="542">
        <v>20083</v>
      </c>
      <c r="H223" s="542">
        <v>1</v>
      </c>
      <c r="I223" s="542">
        <v>133</v>
      </c>
      <c r="J223" s="542">
        <v>170</v>
      </c>
      <c r="K223" s="542">
        <v>22780</v>
      </c>
      <c r="L223" s="542">
        <v>1.1342926853557735</v>
      </c>
      <c r="M223" s="542">
        <v>134</v>
      </c>
      <c r="N223" s="542">
        <v>103</v>
      </c>
      <c r="O223" s="542">
        <v>13874</v>
      </c>
      <c r="P223" s="527">
        <v>0.69083304287208092</v>
      </c>
      <c r="Q223" s="543">
        <v>134.69902912621359</v>
      </c>
    </row>
    <row r="224" spans="1:17" ht="14.4" customHeight="1" x14ac:dyDescent="0.3">
      <c r="A224" s="521" t="s">
        <v>1749</v>
      </c>
      <c r="B224" s="522" t="s">
        <v>1643</v>
      </c>
      <c r="C224" s="522" t="s">
        <v>1630</v>
      </c>
      <c r="D224" s="522" t="s">
        <v>1658</v>
      </c>
      <c r="E224" s="522" t="s">
        <v>1657</v>
      </c>
      <c r="F224" s="542">
        <v>2</v>
      </c>
      <c r="G224" s="542">
        <v>348</v>
      </c>
      <c r="H224" s="542">
        <v>1</v>
      </c>
      <c r="I224" s="542">
        <v>174</v>
      </c>
      <c r="J224" s="542">
        <v>5</v>
      </c>
      <c r="K224" s="542">
        <v>875</v>
      </c>
      <c r="L224" s="542">
        <v>2.514367816091954</v>
      </c>
      <c r="M224" s="542">
        <v>175</v>
      </c>
      <c r="N224" s="542">
        <v>5</v>
      </c>
      <c r="O224" s="542">
        <v>879</v>
      </c>
      <c r="P224" s="527">
        <v>2.5258620689655173</v>
      </c>
      <c r="Q224" s="543">
        <v>175.8</v>
      </c>
    </row>
    <row r="225" spans="1:17" ht="14.4" customHeight="1" x14ac:dyDescent="0.3">
      <c r="A225" s="521" t="s">
        <v>1749</v>
      </c>
      <c r="B225" s="522" t="s">
        <v>1643</v>
      </c>
      <c r="C225" s="522" t="s">
        <v>1630</v>
      </c>
      <c r="D225" s="522" t="s">
        <v>1659</v>
      </c>
      <c r="E225" s="522" t="s">
        <v>1660</v>
      </c>
      <c r="F225" s="542">
        <v>1</v>
      </c>
      <c r="G225" s="542">
        <v>609</v>
      </c>
      <c r="H225" s="542">
        <v>1</v>
      </c>
      <c r="I225" s="542">
        <v>609</v>
      </c>
      <c r="J225" s="542">
        <v>2</v>
      </c>
      <c r="K225" s="542">
        <v>1224</v>
      </c>
      <c r="L225" s="542">
        <v>2.0098522167487687</v>
      </c>
      <c r="M225" s="542">
        <v>612</v>
      </c>
      <c r="N225" s="542"/>
      <c r="O225" s="542"/>
      <c r="P225" s="527"/>
      <c r="Q225" s="543"/>
    </row>
    <row r="226" spans="1:17" ht="14.4" customHeight="1" x14ac:dyDescent="0.3">
      <c r="A226" s="521" t="s">
        <v>1749</v>
      </c>
      <c r="B226" s="522" t="s">
        <v>1643</v>
      </c>
      <c r="C226" s="522" t="s">
        <v>1630</v>
      </c>
      <c r="D226" s="522" t="s">
        <v>1661</v>
      </c>
      <c r="E226" s="522" t="s">
        <v>1662</v>
      </c>
      <c r="F226" s="542"/>
      <c r="G226" s="542"/>
      <c r="H226" s="542"/>
      <c r="I226" s="542"/>
      <c r="J226" s="542"/>
      <c r="K226" s="542"/>
      <c r="L226" s="542"/>
      <c r="M226" s="542"/>
      <c r="N226" s="542">
        <v>1</v>
      </c>
      <c r="O226" s="542">
        <v>591</v>
      </c>
      <c r="P226" s="527"/>
      <c r="Q226" s="543">
        <v>591</v>
      </c>
    </row>
    <row r="227" spans="1:17" ht="14.4" customHeight="1" x14ac:dyDescent="0.3">
      <c r="A227" s="521" t="s">
        <v>1749</v>
      </c>
      <c r="B227" s="522" t="s">
        <v>1643</v>
      </c>
      <c r="C227" s="522" t="s">
        <v>1630</v>
      </c>
      <c r="D227" s="522" t="s">
        <v>1663</v>
      </c>
      <c r="E227" s="522" t="s">
        <v>1664</v>
      </c>
      <c r="F227" s="542">
        <v>6</v>
      </c>
      <c r="G227" s="542">
        <v>948</v>
      </c>
      <c r="H227" s="542">
        <v>1</v>
      </c>
      <c r="I227" s="542">
        <v>158</v>
      </c>
      <c r="J227" s="542">
        <v>12</v>
      </c>
      <c r="K227" s="542">
        <v>1908</v>
      </c>
      <c r="L227" s="542">
        <v>2.0126582278481013</v>
      </c>
      <c r="M227" s="542">
        <v>159</v>
      </c>
      <c r="N227" s="542">
        <v>9</v>
      </c>
      <c r="O227" s="542">
        <v>1438</v>
      </c>
      <c r="P227" s="527">
        <v>1.5168776371308017</v>
      </c>
      <c r="Q227" s="543">
        <v>159.77777777777777</v>
      </c>
    </row>
    <row r="228" spans="1:17" ht="14.4" customHeight="1" x14ac:dyDescent="0.3">
      <c r="A228" s="521" t="s">
        <v>1749</v>
      </c>
      <c r="B228" s="522" t="s">
        <v>1643</v>
      </c>
      <c r="C228" s="522" t="s">
        <v>1630</v>
      </c>
      <c r="D228" s="522" t="s">
        <v>1665</v>
      </c>
      <c r="E228" s="522" t="s">
        <v>1666</v>
      </c>
      <c r="F228" s="542">
        <v>7</v>
      </c>
      <c r="G228" s="542">
        <v>2674</v>
      </c>
      <c r="H228" s="542">
        <v>1</v>
      </c>
      <c r="I228" s="542">
        <v>382</v>
      </c>
      <c r="J228" s="542">
        <v>4</v>
      </c>
      <c r="K228" s="542">
        <v>1528</v>
      </c>
      <c r="L228" s="542">
        <v>0.5714285714285714</v>
      </c>
      <c r="M228" s="542">
        <v>382</v>
      </c>
      <c r="N228" s="542">
        <v>2</v>
      </c>
      <c r="O228" s="542">
        <v>766</v>
      </c>
      <c r="P228" s="527">
        <v>0.28646222887060585</v>
      </c>
      <c r="Q228" s="543">
        <v>383</v>
      </c>
    </row>
    <row r="229" spans="1:17" ht="14.4" customHeight="1" x14ac:dyDescent="0.3">
      <c r="A229" s="521" t="s">
        <v>1749</v>
      </c>
      <c r="B229" s="522" t="s">
        <v>1643</v>
      </c>
      <c r="C229" s="522" t="s">
        <v>1630</v>
      </c>
      <c r="D229" s="522" t="s">
        <v>1667</v>
      </c>
      <c r="E229" s="522" t="s">
        <v>1668</v>
      </c>
      <c r="F229" s="542">
        <v>328</v>
      </c>
      <c r="G229" s="542">
        <v>5248</v>
      </c>
      <c r="H229" s="542">
        <v>1</v>
      </c>
      <c r="I229" s="542">
        <v>16</v>
      </c>
      <c r="J229" s="542">
        <v>376</v>
      </c>
      <c r="K229" s="542">
        <v>6016</v>
      </c>
      <c r="L229" s="542">
        <v>1.1463414634146341</v>
      </c>
      <c r="M229" s="542">
        <v>16</v>
      </c>
      <c r="N229" s="542">
        <v>257</v>
      </c>
      <c r="O229" s="542">
        <v>4112</v>
      </c>
      <c r="P229" s="527">
        <v>0.78353658536585369</v>
      </c>
      <c r="Q229" s="543">
        <v>16</v>
      </c>
    </row>
    <row r="230" spans="1:17" ht="14.4" customHeight="1" x14ac:dyDescent="0.3">
      <c r="A230" s="521" t="s">
        <v>1749</v>
      </c>
      <c r="B230" s="522" t="s">
        <v>1643</v>
      </c>
      <c r="C230" s="522" t="s">
        <v>1630</v>
      </c>
      <c r="D230" s="522" t="s">
        <v>1671</v>
      </c>
      <c r="E230" s="522" t="s">
        <v>1672</v>
      </c>
      <c r="F230" s="542">
        <v>58</v>
      </c>
      <c r="G230" s="542">
        <v>15138</v>
      </c>
      <c r="H230" s="542">
        <v>1</v>
      </c>
      <c r="I230" s="542">
        <v>261</v>
      </c>
      <c r="J230" s="542">
        <v>93</v>
      </c>
      <c r="K230" s="542">
        <v>24366</v>
      </c>
      <c r="L230" s="542">
        <v>1.6095917558462147</v>
      </c>
      <c r="M230" s="542">
        <v>262</v>
      </c>
      <c r="N230" s="542">
        <v>66</v>
      </c>
      <c r="O230" s="542">
        <v>17433</v>
      </c>
      <c r="P230" s="527">
        <v>1.1516052318668253</v>
      </c>
      <c r="Q230" s="543">
        <v>264.13636363636363</v>
      </c>
    </row>
    <row r="231" spans="1:17" ht="14.4" customHeight="1" x14ac:dyDescent="0.3">
      <c r="A231" s="521" t="s">
        <v>1749</v>
      </c>
      <c r="B231" s="522" t="s">
        <v>1643</v>
      </c>
      <c r="C231" s="522" t="s">
        <v>1630</v>
      </c>
      <c r="D231" s="522" t="s">
        <v>1673</v>
      </c>
      <c r="E231" s="522" t="s">
        <v>1670</v>
      </c>
      <c r="F231" s="542">
        <v>73</v>
      </c>
      <c r="G231" s="542">
        <v>10220</v>
      </c>
      <c r="H231" s="542">
        <v>1</v>
      </c>
      <c r="I231" s="542">
        <v>140</v>
      </c>
      <c r="J231" s="542">
        <v>94</v>
      </c>
      <c r="K231" s="542">
        <v>13254</v>
      </c>
      <c r="L231" s="542">
        <v>1.2968688845401175</v>
      </c>
      <c r="M231" s="542">
        <v>141</v>
      </c>
      <c r="N231" s="542">
        <v>63</v>
      </c>
      <c r="O231" s="542">
        <v>8883</v>
      </c>
      <c r="P231" s="527">
        <v>0.86917808219178083</v>
      </c>
      <c r="Q231" s="543">
        <v>141</v>
      </c>
    </row>
    <row r="232" spans="1:17" ht="14.4" customHeight="1" x14ac:dyDescent="0.3">
      <c r="A232" s="521" t="s">
        <v>1749</v>
      </c>
      <c r="B232" s="522" t="s">
        <v>1643</v>
      </c>
      <c r="C232" s="522" t="s">
        <v>1630</v>
      </c>
      <c r="D232" s="522" t="s">
        <v>1674</v>
      </c>
      <c r="E232" s="522" t="s">
        <v>1670</v>
      </c>
      <c r="F232" s="542">
        <v>151</v>
      </c>
      <c r="G232" s="542">
        <v>11778</v>
      </c>
      <c r="H232" s="542">
        <v>1</v>
      </c>
      <c r="I232" s="542">
        <v>78</v>
      </c>
      <c r="J232" s="542">
        <v>168</v>
      </c>
      <c r="K232" s="542">
        <v>13104</v>
      </c>
      <c r="L232" s="542">
        <v>1.1125827814569536</v>
      </c>
      <c r="M232" s="542">
        <v>78</v>
      </c>
      <c r="N232" s="542">
        <v>103</v>
      </c>
      <c r="O232" s="542">
        <v>8034</v>
      </c>
      <c r="P232" s="527">
        <v>0.68211920529801329</v>
      </c>
      <c r="Q232" s="543">
        <v>78</v>
      </c>
    </row>
    <row r="233" spans="1:17" ht="14.4" customHeight="1" x14ac:dyDescent="0.3">
      <c r="A233" s="521" t="s">
        <v>1749</v>
      </c>
      <c r="B233" s="522" t="s">
        <v>1643</v>
      </c>
      <c r="C233" s="522" t="s">
        <v>1630</v>
      </c>
      <c r="D233" s="522" t="s">
        <v>1675</v>
      </c>
      <c r="E233" s="522" t="s">
        <v>1676</v>
      </c>
      <c r="F233" s="542">
        <v>73</v>
      </c>
      <c r="G233" s="542">
        <v>22046</v>
      </c>
      <c r="H233" s="542">
        <v>1</v>
      </c>
      <c r="I233" s="542">
        <v>302</v>
      </c>
      <c r="J233" s="542">
        <v>95</v>
      </c>
      <c r="K233" s="542">
        <v>28785</v>
      </c>
      <c r="L233" s="542">
        <v>1.305679034745532</v>
      </c>
      <c r="M233" s="542">
        <v>303</v>
      </c>
      <c r="N233" s="542">
        <v>62</v>
      </c>
      <c r="O233" s="542">
        <v>18912</v>
      </c>
      <c r="P233" s="527">
        <v>0.8578426925519369</v>
      </c>
      <c r="Q233" s="543">
        <v>305.03225806451616</v>
      </c>
    </row>
    <row r="234" spans="1:17" ht="14.4" customHeight="1" x14ac:dyDescent="0.3">
      <c r="A234" s="521" t="s">
        <v>1749</v>
      </c>
      <c r="B234" s="522" t="s">
        <v>1643</v>
      </c>
      <c r="C234" s="522" t="s">
        <v>1630</v>
      </c>
      <c r="D234" s="522" t="s">
        <v>1677</v>
      </c>
      <c r="E234" s="522" t="s">
        <v>1678</v>
      </c>
      <c r="F234" s="542">
        <v>6</v>
      </c>
      <c r="G234" s="542">
        <v>2916</v>
      </c>
      <c r="H234" s="542">
        <v>1</v>
      </c>
      <c r="I234" s="542">
        <v>486</v>
      </c>
      <c r="J234" s="542">
        <v>4</v>
      </c>
      <c r="K234" s="542">
        <v>1944</v>
      </c>
      <c r="L234" s="542">
        <v>0.66666666666666663</v>
      </c>
      <c r="M234" s="542">
        <v>486</v>
      </c>
      <c r="N234" s="542">
        <v>1</v>
      </c>
      <c r="O234" s="542">
        <v>487</v>
      </c>
      <c r="P234" s="527">
        <v>0.16700960219478739</v>
      </c>
      <c r="Q234" s="543">
        <v>487</v>
      </c>
    </row>
    <row r="235" spans="1:17" ht="14.4" customHeight="1" x14ac:dyDescent="0.3">
      <c r="A235" s="521" t="s">
        <v>1749</v>
      </c>
      <c r="B235" s="522" t="s">
        <v>1643</v>
      </c>
      <c r="C235" s="522" t="s">
        <v>1630</v>
      </c>
      <c r="D235" s="522" t="s">
        <v>1679</v>
      </c>
      <c r="E235" s="522" t="s">
        <v>1680</v>
      </c>
      <c r="F235" s="542">
        <v>117</v>
      </c>
      <c r="G235" s="542">
        <v>18603</v>
      </c>
      <c r="H235" s="542">
        <v>1</v>
      </c>
      <c r="I235" s="542">
        <v>159</v>
      </c>
      <c r="J235" s="542">
        <v>122</v>
      </c>
      <c r="K235" s="542">
        <v>19520</v>
      </c>
      <c r="L235" s="542">
        <v>1.0492931247648229</v>
      </c>
      <c r="M235" s="542">
        <v>160</v>
      </c>
      <c r="N235" s="542">
        <v>96</v>
      </c>
      <c r="O235" s="542">
        <v>15426</v>
      </c>
      <c r="P235" s="527">
        <v>0.82922109337203675</v>
      </c>
      <c r="Q235" s="543">
        <v>160.6875</v>
      </c>
    </row>
    <row r="236" spans="1:17" ht="14.4" customHeight="1" x14ac:dyDescent="0.3">
      <c r="A236" s="521" t="s">
        <v>1749</v>
      </c>
      <c r="B236" s="522" t="s">
        <v>1643</v>
      </c>
      <c r="C236" s="522" t="s">
        <v>1630</v>
      </c>
      <c r="D236" s="522" t="s">
        <v>1683</v>
      </c>
      <c r="E236" s="522" t="s">
        <v>1648</v>
      </c>
      <c r="F236" s="542">
        <v>218</v>
      </c>
      <c r="G236" s="542">
        <v>15260</v>
      </c>
      <c r="H236" s="542">
        <v>1</v>
      </c>
      <c r="I236" s="542">
        <v>70</v>
      </c>
      <c r="J236" s="542">
        <v>212</v>
      </c>
      <c r="K236" s="542">
        <v>14840</v>
      </c>
      <c r="L236" s="542">
        <v>0.97247706422018354</v>
      </c>
      <c r="M236" s="542">
        <v>70</v>
      </c>
      <c r="N236" s="542">
        <v>182</v>
      </c>
      <c r="O236" s="542">
        <v>12871</v>
      </c>
      <c r="P236" s="527">
        <v>0.84344692005242461</v>
      </c>
      <c r="Q236" s="543">
        <v>70.719780219780219</v>
      </c>
    </row>
    <row r="237" spans="1:17" ht="14.4" customHeight="1" x14ac:dyDescent="0.3">
      <c r="A237" s="521" t="s">
        <v>1749</v>
      </c>
      <c r="B237" s="522" t="s">
        <v>1643</v>
      </c>
      <c r="C237" s="522" t="s">
        <v>1630</v>
      </c>
      <c r="D237" s="522" t="s">
        <v>1688</v>
      </c>
      <c r="E237" s="522" t="s">
        <v>1689</v>
      </c>
      <c r="F237" s="542">
        <v>8</v>
      </c>
      <c r="G237" s="542">
        <v>1720</v>
      </c>
      <c r="H237" s="542">
        <v>1</v>
      </c>
      <c r="I237" s="542">
        <v>215</v>
      </c>
      <c r="J237" s="542">
        <v>7</v>
      </c>
      <c r="K237" s="542">
        <v>1512</v>
      </c>
      <c r="L237" s="542">
        <v>0.87906976744186049</v>
      </c>
      <c r="M237" s="542">
        <v>216</v>
      </c>
      <c r="N237" s="542">
        <v>13</v>
      </c>
      <c r="O237" s="542">
        <v>2820</v>
      </c>
      <c r="P237" s="527">
        <v>1.6395348837209303</v>
      </c>
      <c r="Q237" s="543">
        <v>216.92307692307693</v>
      </c>
    </row>
    <row r="238" spans="1:17" ht="14.4" customHeight="1" x14ac:dyDescent="0.3">
      <c r="A238" s="521" t="s">
        <v>1749</v>
      </c>
      <c r="B238" s="522" t="s">
        <v>1643</v>
      </c>
      <c r="C238" s="522" t="s">
        <v>1630</v>
      </c>
      <c r="D238" s="522" t="s">
        <v>1690</v>
      </c>
      <c r="E238" s="522" t="s">
        <v>1691</v>
      </c>
      <c r="F238" s="542">
        <v>3</v>
      </c>
      <c r="G238" s="542">
        <v>3558</v>
      </c>
      <c r="H238" s="542">
        <v>1</v>
      </c>
      <c r="I238" s="542">
        <v>1186</v>
      </c>
      <c r="J238" s="542">
        <v>7</v>
      </c>
      <c r="K238" s="542">
        <v>8323</v>
      </c>
      <c r="L238" s="542">
        <v>2.3392355255761665</v>
      </c>
      <c r="M238" s="542">
        <v>1189</v>
      </c>
      <c r="N238" s="542">
        <v>6</v>
      </c>
      <c r="O238" s="542">
        <v>7142</v>
      </c>
      <c r="P238" s="527">
        <v>2.0073074761101743</v>
      </c>
      <c r="Q238" s="543">
        <v>1190.3333333333333</v>
      </c>
    </row>
    <row r="239" spans="1:17" ht="14.4" customHeight="1" x14ac:dyDescent="0.3">
      <c r="A239" s="521" t="s">
        <v>1749</v>
      </c>
      <c r="B239" s="522" t="s">
        <v>1643</v>
      </c>
      <c r="C239" s="522" t="s">
        <v>1630</v>
      </c>
      <c r="D239" s="522" t="s">
        <v>1692</v>
      </c>
      <c r="E239" s="522" t="s">
        <v>1693</v>
      </c>
      <c r="F239" s="542">
        <v>42</v>
      </c>
      <c r="G239" s="542">
        <v>4494</v>
      </c>
      <c r="H239" s="542">
        <v>1</v>
      </c>
      <c r="I239" s="542">
        <v>107</v>
      </c>
      <c r="J239" s="542">
        <v>57</v>
      </c>
      <c r="K239" s="542">
        <v>6156</v>
      </c>
      <c r="L239" s="542">
        <v>1.369826435246996</v>
      </c>
      <c r="M239" s="542">
        <v>108</v>
      </c>
      <c r="N239" s="542">
        <v>49</v>
      </c>
      <c r="O239" s="542">
        <v>5324</v>
      </c>
      <c r="P239" s="527">
        <v>1.1846906987093904</v>
      </c>
      <c r="Q239" s="543">
        <v>108.65306122448979</v>
      </c>
    </row>
    <row r="240" spans="1:17" ht="14.4" customHeight="1" x14ac:dyDescent="0.3">
      <c r="A240" s="521" t="s">
        <v>1749</v>
      </c>
      <c r="B240" s="522" t="s">
        <v>1643</v>
      </c>
      <c r="C240" s="522" t="s">
        <v>1630</v>
      </c>
      <c r="D240" s="522" t="s">
        <v>1694</v>
      </c>
      <c r="E240" s="522" t="s">
        <v>1695</v>
      </c>
      <c r="F240" s="542">
        <v>4</v>
      </c>
      <c r="G240" s="542">
        <v>1272</v>
      </c>
      <c r="H240" s="542">
        <v>1</v>
      </c>
      <c r="I240" s="542">
        <v>318</v>
      </c>
      <c r="J240" s="542">
        <v>2</v>
      </c>
      <c r="K240" s="542">
        <v>638</v>
      </c>
      <c r="L240" s="542">
        <v>0.50157232704402521</v>
      </c>
      <c r="M240" s="542">
        <v>319</v>
      </c>
      <c r="N240" s="542">
        <v>4</v>
      </c>
      <c r="O240" s="542">
        <v>1279</v>
      </c>
      <c r="P240" s="527">
        <v>1.0055031446540881</v>
      </c>
      <c r="Q240" s="543">
        <v>319.75</v>
      </c>
    </row>
    <row r="241" spans="1:17" ht="14.4" customHeight="1" x14ac:dyDescent="0.3">
      <c r="A241" s="521" t="s">
        <v>1749</v>
      </c>
      <c r="B241" s="522" t="s">
        <v>1643</v>
      </c>
      <c r="C241" s="522" t="s">
        <v>1630</v>
      </c>
      <c r="D241" s="522" t="s">
        <v>1698</v>
      </c>
      <c r="E241" s="522" t="s">
        <v>1699</v>
      </c>
      <c r="F241" s="542">
        <v>16</v>
      </c>
      <c r="G241" s="542">
        <v>2288</v>
      </c>
      <c r="H241" s="542">
        <v>1</v>
      </c>
      <c r="I241" s="542">
        <v>143</v>
      </c>
      <c r="J241" s="542">
        <v>26</v>
      </c>
      <c r="K241" s="542">
        <v>3744</v>
      </c>
      <c r="L241" s="542">
        <v>1.6363636363636365</v>
      </c>
      <c r="M241" s="542">
        <v>144</v>
      </c>
      <c r="N241" s="542">
        <v>22</v>
      </c>
      <c r="O241" s="542">
        <v>3181</v>
      </c>
      <c r="P241" s="527">
        <v>1.3902972027972027</v>
      </c>
      <c r="Q241" s="543">
        <v>144.59090909090909</v>
      </c>
    </row>
    <row r="242" spans="1:17" ht="14.4" customHeight="1" x14ac:dyDescent="0.3">
      <c r="A242" s="521" t="s">
        <v>1749</v>
      </c>
      <c r="B242" s="522" t="s">
        <v>1643</v>
      </c>
      <c r="C242" s="522" t="s">
        <v>1630</v>
      </c>
      <c r="D242" s="522" t="s">
        <v>1700</v>
      </c>
      <c r="E242" s="522" t="s">
        <v>1701</v>
      </c>
      <c r="F242" s="542"/>
      <c r="G242" s="542"/>
      <c r="H242" s="542"/>
      <c r="I242" s="542"/>
      <c r="J242" s="542"/>
      <c r="K242" s="542"/>
      <c r="L242" s="542"/>
      <c r="M242" s="542"/>
      <c r="N242" s="542">
        <v>1</v>
      </c>
      <c r="O242" s="542">
        <v>1029</v>
      </c>
      <c r="P242" s="527"/>
      <c r="Q242" s="543">
        <v>1029</v>
      </c>
    </row>
    <row r="243" spans="1:17" ht="14.4" customHeight="1" x14ac:dyDescent="0.3">
      <c r="A243" s="521" t="s">
        <v>1749</v>
      </c>
      <c r="B243" s="522" t="s">
        <v>1643</v>
      </c>
      <c r="C243" s="522" t="s">
        <v>1630</v>
      </c>
      <c r="D243" s="522" t="s">
        <v>1702</v>
      </c>
      <c r="E243" s="522" t="s">
        <v>1703</v>
      </c>
      <c r="F243" s="542">
        <v>1</v>
      </c>
      <c r="G243" s="542">
        <v>290</v>
      </c>
      <c r="H243" s="542">
        <v>1</v>
      </c>
      <c r="I243" s="542">
        <v>290</v>
      </c>
      <c r="J243" s="542">
        <v>3</v>
      </c>
      <c r="K243" s="542">
        <v>873</v>
      </c>
      <c r="L243" s="542">
        <v>3.010344827586207</v>
      </c>
      <c r="M243" s="542">
        <v>291</v>
      </c>
      <c r="N243" s="542">
        <v>1</v>
      </c>
      <c r="O243" s="542">
        <v>293</v>
      </c>
      <c r="P243" s="527">
        <v>1.0103448275862068</v>
      </c>
      <c r="Q243" s="543">
        <v>293</v>
      </c>
    </row>
    <row r="244" spans="1:17" ht="14.4" customHeight="1" x14ac:dyDescent="0.3">
      <c r="A244" s="521" t="s">
        <v>1750</v>
      </c>
      <c r="B244" s="522" t="s">
        <v>1643</v>
      </c>
      <c r="C244" s="522" t="s">
        <v>1630</v>
      </c>
      <c r="D244" s="522" t="s">
        <v>1647</v>
      </c>
      <c r="E244" s="522" t="s">
        <v>1648</v>
      </c>
      <c r="F244" s="542">
        <v>177</v>
      </c>
      <c r="G244" s="542">
        <v>35754</v>
      </c>
      <c r="H244" s="542">
        <v>1</v>
      </c>
      <c r="I244" s="542">
        <v>202</v>
      </c>
      <c r="J244" s="542">
        <v>224</v>
      </c>
      <c r="K244" s="542">
        <v>45472</v>
      </c>
      <c r="L244" s="542">
        <v>1.2718017564468311</v>
      </c>
      <c r="M244" s="542">
        <v>203</v>
      </c>
      <c r="N244" s="542">
        <v>151</v>
      </c>
      <c r="O244" s="542">
        <v>30875</v>
      </c>
      <c r="P244" s="527">
        <v>0.86353974380488896</v>
      </c>
      <c r="Q244" s="543">
        <v>204.47019867549668</v>
      </c>
    </row>
    <row r="245" spans="1:17" ht="14.4" customHeight="1" x14ac:dyDescent="0.3">
      <c r="A245" s="521" t="s">
        <v>1750</v>
      </c>
      <c r="B245" s="522" t="s">
        <v>1643</v>
      </c>
      <c r="C245" s="522" t="s">
        <v>1630</v>
      </c>
      <c r="D245" s="522" t="s">
        <v>1649</v>
      </c>
      <c r="E245" s="522" t="s">
        <v>1648</v>
      </c>
      <c r="F245" s="542"/>
      <c r="G245" s="542"/>
      <c r="H245" s="542"/>
      <c r="I245" s="542"/>
      <c r="J245" s="542"/>
      <c r="K245" s="542"/>
      <c r="L245" s="542"/>
      <c r="M245" s="542"/>
      <c r="N245" s="542">
        <v>3</v>
      </c>
      <c r="O245" s="542">
        <v>252</v>
      </c>
      <c r="P245" s="527"/>
      <c r="Q245" s="543">
        <v>84</v>
      </c>
    </row>
    <row r="246" spans="1:17" ht="14.4" customHeight="1" x14ac:dyDescent="0.3">
      <c r="A246" s="521" t="s">
        <v>1750</v>
      </c>
      <c r="B246" s="522" t="s">
        <v>1643</v>
      </c>
      <c r="C246" s="522" t="s">
        <v>1630</v>
      </c>
      <c r="D246" s="522" t="s">
        <v>1650</v>
      </c>
      <c r="E246" s="522" t="s">
        <v>1651</v>
      </c>
      <c r="F246" s="542">
        <v>648</v>
      </c>
      <c r="G246" s="542">
        <v>188568</v>
      </c>
      <c r="H246" s="542">
        <v>1</v>
      </c>
      <c r="I246" s="542">
        <v>291</v>
      </c>
      <c r="J246" s="542">
        <v>846</v>
      </c>
      <c r="K246" s="542">
        <v>247032</v>
      </c>
      <c r="L246" s="542">
        <v>1.3100420007636502</v>
      </c>
      <c r="M246" s="542">
        <v>292</v>
      </c>
      <c r="N246" s="542">
        <v>1008</v>
      </c>
      <c r="O246" s="542">
        <v>296018</v>
      </c>
      <c r="P246" s="527">
        <v>1.5698209664418141</v>
      </c>
      <c r="Q246" s="543">
        <v>293.66865079365078</v>
      </c>
    </row>
    <row r="247" spans="1:17" ht="14.4" customHeight="1" x14ac:dyDescent="0.3">
      <c r="A247" s="521" t="s">
        <v>1750</v>
      </c>
      <c r="B247" s="522" t="s">
        <v>1643</v>
      </c>
      <c r="C247" s="522" t="s">
        <v>1630</v>
      </c>
      <c r="D247" s="522" t="s">
        <v>1652</v>
      </c>
      <c r="E247" s="522" t="s">
        <v>1653</v>
      </c>
      <c r="F247" s="542">
        <v>6</v>
      </c>
      <c r="G247" s="542">
        <v>552</v>
      </c>
      <c r="H247" s="542">
        <v>1</v>
      </c>
      <c r="I247" s="542">
        <v>92</v>
      </c>
      <c r="J247" s="542">
        <v>11</v>
      </c>
      <c r="K247" s="542">
        <v>1023</v>
      </c>
      <c r="L247" s="542">
        <v>1.8532608695652173</v>
      </c>
      <c r="M247" s="542">
        <v>93</v>
      </c>
      <c r="N247" s="542">
        <v>13</v>
      </c>
      <c r="O247" s="542">
        <v>1222</v>
      </c>
      <c r="P247" s="527">
        <v>2.2137681159420288</v>
      </c>
      <c r="Q247" s="543">
        <v>94</v>
      </c>
    </row>
    <row r="248" spans="1:17" ht="14.4" customHeight="1" x14ac:dyDescent="0.3">
      <c r="A248" s="521" t="s">
        <v>1750</v>
      </c>
      <c r="B248" s="522" t="s">
        <v>1643</v>
      </c>
      <c r="C248" s="522" t="s">
        <v>1630</v>
      </c>
      <c r="D248" s="522" t="s">
        <v>1654</v>
      </c>
      <c r="E248" s="522" t="s">
        <v>1655</v>
      </c>
      <c r="F248" s="542">
        <v>1</v>
      </c>
      <c r="G248" s="542">
        <v>219</v>
      </c>
      <c r="H248" s="542">
        <v>1</v>
      </c>
      <c r="I248" s="542">
        <v>219</v>
      </c>
      <c r="J248" s="542"/>
      <c r="K248" s="542"/>
      <c r="L248" s="542"/>
      <c r="M248" s="542"/>
      <c r="N248" s="542">
        <v>1</v>
      </c>
      <c r="O248" s="542">
        <v>220</v>
      </c>
      <c r="P248" s="527">
        <v>1.004566210045662</v>
      </c>
      <c r="Q248" s="543">
        <v>220</v>
      </c>
    </row>
    <row r="249" spans="1:17" ht="14.4" customHeight="1" x14ac:dyDescent="0.3">
      <c r="A249" s="521" t="s">
        <v>1750</v>
      </c>
      <c r="B249" s="522" t="s">
        <v>1643</v>
      </c>
      <c r="C249" s="522" t="s">
        <v>1630</v>
      </c>
      <c r="D249" s="522" t="s">
        <v>1656</v>
      </c>
      <c r="E249" s="522" t="s">
        <v>1657</v>
      </c>
      <c r="F249" s="542">
        <v>710</v>
      </c>
      <c r="G249" s="542">
        <v>94430</v>
      </c>
      <c r="H249" s="542">
        <v>1</v>
      </c>
      <c r="I249" s="542">
        <v>133</v>
      </c>
      <c r="J249" s="542">
        <v>726</v>
      </c>
      <c r="K249" s="542">
        <v>97284</v>
      </c>
      <c r="L249" s="542">
        <v>1.0302234459387907</v>
      </c>
      <c r="M249" s="542">
        <v>134</v>
      </c>
      <c r="N249" s="542">
        <v>700</v>
      </c>
      <c r="O249" s="542">
        <v>94266</v>
      </c>
      <c r="P249" s="527">
        <v>0.998263263793286</v>
      </c>
      <c r="Q249" s="543">
        <v>134.66571428571427</v>
      </c>
    </row>
    <row r="250" spans="1:17" ht="14.4" customHeight="1" x14ac:dyDescent="0.3">
      <c r="A250" s="521" t="s">
        <v>1750</v>
      </c>
      <c r="B250" s="522" t="s">
        <v>1643</v>
      </c>
      <c r="C250" s="522" t="s">
        <v>1630</v>
      </c>
      <c r="D250" s="522" t="s">
        <v>1658</v>
      </c>
      <c r="E250" s="522" t="s">
        <v>1657</v>
      </c>
      <c r="F250" s="542"/>
      <c r="G250" s="542"/>
      <c r="H250" s="542"/>
      <c r="I250" s="542"/>
      <c r="J250" s="542">
        <v>3</v>
      </c>
      <c r="K250" s="542">
        <v>525</v>
      </c>
      <c r="L250" s="542"/>
      <c r="M250" s="542">
        <v>175</v>
      </c>
      <c r="N250" s="542">
        <v>1</v>
      </c>
      <c r="O250" s="542">
        <v>175</v>
      </c>
      <c r="P250" s="527"/>
      <c r="Q250" s="543">
        <v>175</v>
      </c>
    </row>
    <row r="251" spans="1:17" ht="14.4" customHeight="1" x14ac:dyDescent="0.3">
      <c r="A251" s="521" t="s">
        <v>1750</v>
      </c>
      <c r="B251" s="522" t="s">
        <v>1643</v>
      </c>
      <c r="C251" s="522" t="s">
        <v>1630</v>
      </c>
      <c r="D251" s="522" t="s">
        <v>1659</v>
      </c>
      <c r="E251" s="522" t="s">
        <v>1660</v>
      </c>
      <c r="F251" s="542">
        <v>2</v>
      </c>
      <c r="G251" s="542">
        <v>1218</v>
      </c>
      <c r="H251" s="542">
        <v>1</v>
      </c>
      <c r="I251" s="542">
        <v>609</v>
      </c>
      <c r="J251" s="542">
        <v>4</v>
      </c>
      <c r="K251" s="542">
        <v>2448</v>
      </c>
      <c r="L251" s="542">
        <v>2.0098522167487687</v>
      </c>
      <c r="M251" s="542">
        <v>612</v>
      </c>
      <c r="N251" s="542">
        <v>5</v>
      </c>
      <c r="O251" s="542">
        <v>3084</v>
      </c>
      <c r="P251" s="527">
        <v>2.5320197044334973</v>
      </c>
      <c r="Q251" s="543">
        <v>616.79999999999995</v>
      </c>
    </row>
    <row r="252" spans="1:17" ht="14.4" customHeight="1" x14ac:dyDescent="0.3">
      <c r="A252" s="521" t="s">
        <v>1750</v>
      </c>
      <c r="B252" s="522" t="s">
        <v>1643</v>
      </c>
      <c r="C252" s="522" t="s">
        <v>1630</v>
      </c>
      <c r="D252" s="522" t="s">
        <v>1663</v>
      </c>
      <c r="E252" s="522" t="s">
        <v>1664</v>
      </c>
      <c r="F252" s="542">
        <v>29</v>
      </c>
      <c r="G252" s="542">
        <v>4582</v>
      </c>
      <c r="H252" s="542">
        <v>1</v>
      </c>
      <c r="I252" s="542">
        <v>158</v>
      </c>
      <c r="J252" s="542">
        <v>33</v>
      </c>
      <c r="K252" s="542">
        <v>5247</v>
      </c>
      <c r="L252" s="542">
        <v>1.1451331296377127</v>
      </c>
      <c r="M252" s="542">
        <v>159</v>
      </c>
      <c r="N252" s="542">
        <v>41</v>
      </c>
      <c r="O252" s="542">
        <v>6552</v>
      </c>
      <c r="P252" s="527">
        <v>1.4299432562199912</v>
      </c>
      <c r="Q252" s="543">
        <v>159.80487804878049</v>
      </c>
    </row>
    <row r="253" spans="1:17" ht="14.4" customHeight="1" x14ac:dyDescent="0.3">
      <c r="A253" s="521" t="s">
        <v>1750</v>
      </c>
      <c r="B253" s="522" t="s">
        <v>1643</v>
      </c>
      <c r="C253" s="522" t="s">
        <v>1630</v>
      </c>
      <c r="D253" s="522" t="s">
        <v>1665</v>
      </c>
      <c r="E253" s="522" t="s">
        <v>1666</v>
      </c>
      <c r="F253" s="542">
        <v>43</v>
      </c>
      <c r="G253" s="542">
        <v>16426</v>
      </c>
      <c r="H253" s="542">
        <v>1</v>
      </c>
      <c r="I253" s="542">
        <v>382</v>
      </c>
      <c r="J253" s="542">
        <v>62</v>
      </c>
      <c r="K253" s="542">
        <v>23684</v>
      </c>
      <c r="L253" s="542">
        <v>1.441860465116279</v>
      </c>
      <c r="M253" s="542">
        <v>382</v>
      </c>
      <c r="N253" s="542">
        <v>47</v>
      </c>
      <c r="O253" s="542">
        <v>17974</v>
      </c>
      <c r="P253" s="527">
        <v>1.0942408376963351</v>
      </c>
      <c r="Q253" s="543">
        <v>382.42553191489361</v>
      </c>
    </row>
    <row r="254" spans="1:17" ht="14.4" customHeight="1" x14ac:dyDescent="0.3">
      <c r="A254" s="521" t="s">
        <v>1750</v>
      </c>
      <c r="B254" s="522" t="s">
        <v>1643</v>
      </c>
      <c r="C254" s="522" t="s">
        <v>1630</v>
      </c>
      <c r="D254" s="522" t="s">
        <v>1667</v>
      </c>
      <c r="E254" s="522" t="s">
        <v>1668</v>
      </c>
      <c r="F254" s="542">
        <v>861</v>
      </c>
      <c r="G254" s="542">
        <v>13776</v>
      </c>
      <c r="H254" s="542">
        <v>1</v>
      </c>
      <c r="I254" s="542">
        <v>16</v>
      </c>
      <c r="J254" s="542">
        <v>886</v>
      </c>
      <c r="K254" s="542">
        <v>14176</v>
      </c>
      <c r="L254" s="542">
        <v>1.0290360046457607</v>
      </c>
      <c r="M254" s="542">
        <v>16</v>
      </c>
      <c r="N254" s="542">
        <v>821</v>
      </c>
      <c r="O254" s="542">
        <v>13136</v>
      </c>
      <c r="P254" s="527">
        <v>0.95354239256678286</v>
      </c>
      <c r="Q254" s="543">
        <v>16</v>
      </c>
    </row>
    <row r="255" spans="1:17" ht="14.4" customHeight="1" x14ac:dyDescent="0.3">
      <c r="A255" s="521" t="s">
        <v>1750</v>
      </c>
      <c r="B255" s="522" t="s">
        <v>1643</v>
      </c>
      <c r="C255" s="522" t="s">
        <v>1630</v>
      </c>
      <c r="D255" s="522" t="s">
        <v>1671</v>
      </c>
      <c r="E255" s="522" t="s">
        <v>1672</v>
      </c>
      <c r="F255" s="542">
        <v>28</v>
      </c>
      <c r="G255" s="542">
        <v>7308</v>
      </c>
      <c r="H255" s="542">
        <v>1</v>
      </c>
      <c r="I255" s="542">
        <v>261</v>
      </c>
      <c r="J255" s="542">
        <v>50</v>
      </c>
      <c r="K255" s="542">
        <v>13100</v>
      </c>
      <c r="L255" s="542">
        <v>1.7925561029009305</v>
      </c>
      <c r="M255" s="542">
        <v>262</v>
      </c>
      <c r="N255" s="542">
        <v>38</v>
      </c>
      <c r="O255" s="542">
        <v>10052</v>
      </c>
      <c r="P255" s="527">
        <v>1.3754789272030652</v>
      </c>
      <c r="Q255" s="543">
        <v>264.5263157894737</v>
      </c>
    </row>
    <row r="256" spans="1:17" ht="14.4" customHeight="1" x14ac:dyDescent="0.3">
      <c r="A256" s="521" t="s">
        <v>1750</v>
      </c>
      <c r="B256" s="522" t="s">
        <v>1643</v>
      </c>
      <c r="C256" s="522" t="s">
        <v>1630</v>
      </c>
      <c r="D256" s="522" t="s">
        <v>1673</v>
      </c>
      <c r="E256" s="522" t="s">
        <v>1670</v>
      </c>
      <c r="F256" s="542">
        <v>37</v>
      </c>
      <c r="G256" s="542">
        <v>5180</v>
      </c>
      <c r="H256" s="542">
        <v>1</v>
      </c>
      <c r="I256" s="542">
        <v>140</v>
      </c>
      <c r="J256" s="542">
        <v>54</v>
      </c>
      <c r="K256" s="542">
        <v>7614</v>
      </c>
      <c r="L256" s="542">
        <v>1.4698841698841698</v>
      </c>
      <c r="M256" s="542">
        <v>141</v>
      </c>
      <c r="N256" s="542">
        <v>37</v>
      </c>
      <c r="O256" s="542">
        <v>5217</v>
      </c>
      <c r="P256" s="527">
        <v>1.0071428571428571</v>
      </c>
      <c r="Q256" s="543">
        <v>141</v>
      </c>
    </row>
    <row r="257" spans="1:17" ht="14.4" customHeight="1" x14ac:dyDescent="0.3">
      <c r="A257" s="521" t="s">
        <v>1750</v>
      </c>
      <c r="B257" s="522" t="s">
        <v>1643</v>
      </c>
      <c r="C257" s="522" t="s">
        <v>1630</v>
      </c>
      <c r="D257" s="522" t="s">
        <v>1674</v>
      </c>
      <c r="E257" s="522" t="s">
        <v>1670</v>
      </c>
      <c r="F257" s="542">
        <v>710</v>
      </c>
      <c r="G257" s="542">
        <v>55380</v>
      </c>
      <c r="H257" s="542">
        <v>1</v>
      </c>
      <c r="I257" s="542">
        <v>78</v>
      </c>
      <c r="J257" s="542">
        <v>727</v>
      </c>
      <c r="K257" s="542">
        <v>56706</v>
      </c>
      <c r="L257" s="542">
        <v>1.023943661971831</v>
      </c>
      <c r="M257" s="542">
        <v>78</v>
      </c>
      <c r="N257" s="542">
        <v>700</v>
      </c>
      <c r="O257" s="542">
        <v>54600</v>
      </c>
      <c r="P257" s="527">
        <v>0.9859154929577465</v>
      </c>
      <c r="Q257" s="543">
        <v>78</v>
      </c>
    </row>
    <row r="258" spans="1:17" ht="14.4" customHeight="1" x14ac:dyDescent="0.3">
      <c r="A258" s="521" t="s">
        <v>1750</v>
      </c>
      <c r="B258" s="522" t="s">
        <v>1643</v>
      </c>
      <c r="C258" s="522" t="s">
        <v>1630</v>
      </c>
      <c r="D258" s="522" t="s">
        <v>1675</v>
      </c>
      <c r="E258" s="522" t="s">
        <v>1676</v>
      </c>
      <c r="F258" s="542">
        <v>38</v>
      </c>
      <c r="G258" s="542">
        <v>11476</v>
      </c>
      <c r="H258" s="542">
        <v>1</v>
      </c>
      <c r="I258" s="542">
        <v>302</v>
      </c>
      <c r="J258" s="542">
        <v>54</v>
      </c>
      <c r="K258" s="542">
        <v>16362</v>
      </c>
      <c r="L258" s="542">
        <v>1.425758103868944</v>
      </c>
      <c r="M258" s="542">
        <v>303</v>
      </c>
      <c r="N258" s="542">
        <v>36</v>
      </c>
      <c r="O258" s="542">
        <v>10998</v>
      </c>
      <c r="P258" s="527">
        <v>0.95834785639595677</v>
      </c>
      <c r="Q258" s="543">
        <v>305.5</v>
      </c>
    </row>
    <row r="259" spans="1:17" ht="14.4" customHeight="1" x14ac:dyDescent="0.3">
      <c r="A259" s="521" t="s">
        <v>1750</v>
      </c>
      <c r="B259" s="522" t="s">
        <v>1643</v>
      </c>
      <c r="C259" s="522" t="s">
        <v>1630</v>
      </c>
      <c r="D259" s="522" t="s">
        <v>1677</v>
      </c>
      <c r="E259" s="522" t="s">
        <v>1678</v>
      </c>
      <c r="F259" s="542">
        <v>43</v>
      </c>
      <c r="G259" s="542">
        <v>20898</v>
      </c>
      <c r="H259" s="542">
        <v>1</v>
      </c>
      <c r="I259" s="542">
        <v>486</v>
      </c>
      <c r="J259" s="542">
        <v>63</v>
      </c>
      <c r="K259" s="542">
        <v>30618</v>
      </c>
      <c r="L259" s="542">
        <v>1.4651162790697674</v>
      </c>
      <c r="M259" s="542">
        <v>486</v>
      </c>
      <c r="N259" s="542">
        <v>47</v>
      </c>
      <c r="O259" s="542">
        <v>22862</v>
      </c>
      <c r="P259" s="527">
        <v>1.0939802851947555</v>
      </c>
      <c r="Q259" s="543">
        <v>486.42553191489361</v>
      </c>
    </row>
    <row r="260" spans="1:17" ht="14.4" customHeight="1" x14ac:dyDescent="0.3">
      <c r="A260" s="521" t="s">
        <v>1750</v>
      </c>
      <c r="B260" s="522" t="s">
        <v>1643</v>
      </c>
      <c r="C260" s="522" t="s">
        <v>1630</v>
      </c>
      <c r="D260" s="522" t="s">
        <v>1679</v>
      </c>
      <c r="E260" s="522" t="s">
        <v>1680</v>
      </c>
      <c r="F260" s="542">
        <v>662</v>
      </c>
      <c r="G260" s="542">
        <v>105258</v>
      </c>
      <c r="H260" s="542">
        <v>1</v>
      </c>
      <c r="I260" s="542">
        <v>159</v>
      </c>
      <c r="J260" s="542">
        <v>634</v>
      </c>
      <c r="K260" s="542">
        <v>101440</v>
      </c>
      <c r="L260" s="542">
        <v>0.96372722263390909</v>
      </c>
      <c r="M260" s="542">
        <v>160</v>
      </c>
      <c r="N260" s="542">
        <v>631</v>
      </c>
      <c r="O260" s="542">
        <v>101382</v>
      </c>
      <c r="P260" s="527">
        <v>0.96317619563358603</v>
      </c>
      <c r="Q260" s="543">
        <v>160.66877971473852</v>
      </c>
    </row>
    <row r="261" spans="1:17" ht="14.4" customHeight="1" x14ac:dyDescent="0.3">
      <c r="A261" s="521" t="s">
        <v>1750</v>
      </c>
      <c r="B261" s="522" t="s">
        <v>1643</v>
      </c>
      <c r="C261" s="522" t="s">
        <v>1630</v>
      </c>
      <c r="D261" s="522" t="s">
        <v>1683</v>
      </c>
      <c r="E261" s="522" t="s">
        <v>1648</v>
      </c>
      <c r="F261" s="542">
        <v>1844</v>
      </c>
      <c r="G261" s="542">
        <v>129080</v>
      </c>
      <c r="H261" s="542">
        <v>1</v>
      </c>
      <c r="I261" s="542">
        <v>70</v>
      </c>
      <c r="J261" s="542">
        <v>2007</v>
      </c>
      <c r="K261" s="542">
        <v>140490</v>
      </c>
      <c r="L261" s="542">
        <v>1.0883947939262473</v>
      </c>
      <c r="M261" s="542">
        <v>70</v>
      </c>
      <c r="N261" s="542">
        <v>2018</v>
      </c>
      <c r="O261" s="542">
        <v>142628</v>
      </c>
      <c r="P261" s="527">
        <v>1.1049581654787728</v>
      </c>
      <c r="Q261" s="543">
        <v>70.677898909811688</v>
      </c>
    </row>
    <row r="262" spans="1:17" ht="14.4" customHeight="1" x14ac:dyDescent="0.3">
      <c r="A262" s="521" t="s">
        <v>1750</v>
      </c>
      <c r="B262" s="522" t="s">
        <v>1643</v>
      </c>
      <c r="C262" s="522" t="s">
        <v>1630</v>
      </c>
      <c r="D262" s="522" t="s">
        <v>1688</v>
      </c>
      <c r="E262" s="522" t="s">
        <v>1689</v>
      </c>
      <c r="F262" s="542">
        <v>1</v>
      </c>
      <c r="G262" s="542">
        <v>215</v>
      </c>
      <c r="H262" s="542">
        <v>1</v>
      </c>
      <c r="I262" s="542">
        <v>215</v>
      </c>
      <c r="J262" s="542">
        <v>9</v>
      </c>
      <c r="K262" s="542">
        <v>1944</v>
      </c>
      <c r="L262" s="542">
        <v>9.0418604651162795</v>
      </c>
      <c r="M262" s="542">
        <v>216</v>
      </c>
      <c r="N262" s="542">
        <v>3</v>
      </c>
      <c r="O262" s="542">
        <v>648</v>
      </c>
      <c r="P262" s="527">
        <v>3.0139534883720929</v>
      </c>
      <c r="Q262" s="543">
        <v>216</v>
      </c>
    </row>
    <row r="263" spans="1:17" ht="14.4" customHeight="1" x14ac:dyDescent="0.3">
      <c r="A263" s="521" t="s">
        <v>1750</v>
      </c>
      <c r="B263" s="522" t="s">
        <v>1643</v>
      </c>
      <c r="C263" s="522" t="s">
        <v>1630</v>
      </c>
      <c r="D263" s="522" t="s">
        <v>1690</v>
      </c>
      <c r="E263" s="522" t="s">
        <v>1691</v>
      </c>
      <c r="F263" s="542">
        <v>21</v>
      </c>
      <c r="G263" s="542">
        <v>24906</v>
      </c>
      <c r="H263" s="542">
        <v>1</v>
      </c>
      <c r="I263" s="542">
        <v>1186</v>
      </c>
      <c r="J263" s="542">
        <v>30</v>
      </c>
      <c r="K263" s="542">
        <v>35670</v>
      </c>
      <c r="L263" s="542">
        <v>1.4321850156588773</v>
      </c>
      <c r="M263" s="542">
        <v>1189</v>
      </c>
      <c r="N263" s="542">
        <v>42</v>
      </c>
      <c r="O263" s="542">
        <v>50066</v>
      </c>
      <c r="P263" s="527">
        <v>2.0101983457801333</v>
      </c>
      <c r="Q263" s="543">
        <v>1192.047619047619</v>
      </c>
    </row>
    <row r="264" spans="1:17" ht="14.4" customHeight="1" x14ac:dyDescent="0.3">
      <c r="A264" s="521" t="s">
        <v>1750</v>
      </c>
      <c r="B264" s="522" t="s">
        <v>1643</v>
      </c>
      <c r="C264" s="522" t="s">
        <v>1630</v>
      </c>
      <c r="D264" s="522" t="s">
        <v>1692</v>
      </c>
      <c r="E264" s="522" t="s">
        <v>1693</v>
      </c>
      <c r="F264" s="542">
        <v>22</v>
      </c>
      <c r="G264" s="542">
        <v>2354</v>
      </c>
      <c r="H264" s="542">
        <v>1</v>
      </c>
      <c r="I264" s="542">
        <v>107</v>
      </c>
      <c r="J264" s="542">
        <v>30</v>
      </c>
      <c r="K264" s="542">
        <v>3240</v>
      </c>
      <c r="L264" s="542">
        <v>1.3763806287170772</v>
      </c>
      <c r="M264" s="542">
        <v>108</v>
      </c>
      <c r="N264" s="542">
        <v>36</v>
      </c>
      <c r="O264" s="542">
        <v>3915</v>
      </c>
      <c r="P264" s="527">
        <v>1.6631265930331351</v>
      </c>
      <c r="Q264" s="543">
        <v>108.75</v>
      </c>
    </row>
    <row r="265" spans="1:17" ht="14.4" customHeight="1" x14ac:dyDescent="0.3">
      <c r="A265" s="521" t="s">
        <v>1750</v>
      </c>
      <c r="B265" s="522" t="s">
        <v>1643</v>
      </c>
      <c r="C265" s="522" t="s">
        <v>1630</v>
      </c>
      <c r="D265" s="522" t="s">
        <v>1694</v>
      </c>
      <c r="E265" s="522" t="s">
        <v>1695</v>
      </c>
      <c r="F265" s="542">
        <v>1</v>
      </c>
      <c r="G265" s="542">
        <v>318</v>
      </c>
      <c r="H265" s="542">
        <v>1</v>
      </c>
      <c r="I265" s="542">
        <v>318</v>
      </c>
      <c r="J265" s="542">
        <v>6</v>
      </c>
      <c r="K265" s="542">
        <v>1914</v>
      </c>
      <c r="L265" s="542">
        <v>6.0188679245283021</v>
      </c>
      <c r="M265" s="542">
        <v>319</v>
      </c>
      <c r="N265" s="542">
        <v>1</v>
      </c>
      <c r="O265" s="542">
        <v>319</v>
      </c>
      <c r="P265" s="527">
        <v>1.0031446540880504</v>
      </c>
      <c r="Q265" s="543">
        <v>319</v>
      </c>
    </row>
    <row r="266" spans="1:17" ht="14.4" customHeight="1" x14ac:dyDescent="0.3">
      <c r="A266" s="521" t="s">
        <v>1750</v>
      </c>
      <c r="B266" s="522" t="s">
        <v>1643</v>
      </c>
      <c r="C266" s="522" t="s">
        <v>1630</v>
      </c>
      <c r="D266" s="522" t="s">
        <v>1700</v>
      </c>
      <c r="E266" s="522" t="s">
        <v>1701</v>
      </c>
      <c r="F266" s="542">
        <v>1</v>
      </c>
      <c r="G266" s="542">
        <v>1015</v>
      </c>
      <c r="H266" s="542">
        <v>1</v>
      </c>
      <c r="I266" s="542">
        <v>1015</v>
      </c>
      <c r="J266" s="542">
        <v>2</v>
      </c>
      <c r="K266" s="542">
        <v>2040</v>
      </c>
      <c r="L266" s="542">
        <v>2.0098522167487687</v>
      </c>
      <c r="M266" s="542">
        <v>1020</v>
      </c>
      <c r="N266" s="542"/>
      <c r="O266" s="542"/>
      <c r="P266" s="527"/>
      <c r="Q266" s="543"/>
    </row>
    <row r="267" spans="1:17" ht="14.4" customHeight="1" x14ac:dyDescent="0.3">
      <c r="A267" s="521" t="s">
        <v>1750</v>
      </c>
      <c r="B267" s="522" t="s">
        <v>1643</v>
      </c>
      <c r="C267" s="522" t="s">
        <v>1630</v>
      </c>
      <c r="D267" s="522" t="s">
        <v>1702</v>
      </c>
      <c r="E267" s="522" t="s">
        <v>1703</v>
      </c>
      <c r="F267" s="542"/>
      <c r="G267" s="542"/>
      <c r="H267" s="542"/>
      <c r="I267" s="542"/>
      <c r="J267" s="542">
        <v>2</v>
      </c>
      <c r="K267" s="542">
        <v>582</v>
      </c>
      <c r="L267" s="542"/>
      <c r="M267" s="542">
        <v>291</v>
      </c>
      <c r="N267" s="542"/>
      <c r="O267" s="542"/>
      <c r="P267" s="527"/>
      <c r="Q267" s="543"/>
    </row>
    <row r="268" spans="1:17" ht="14.4" customHeight="1" x14ac:dyDescent="0.3">
      <c r="A268" s="521" t="s">
        <v>1751</v>
      </c>
      <c r="B268" s="522" t="s">
        <v>1643</v>
      </c>
      <c r="C268" s="522" t="s">
        <v>1630</v>
      </c>
      <c r="D268" s="522" t="s">
        <v>1647</v>
      </c>
      <c r="E268" s="522" t="s">
        <v>1648</v>
      </c>
      <c r="F268" s="542">
        <v>227</v>
      </c>
      <c r="G268" s="542">
        <v>45854</v>
      </c>
      <c r="H268" s="542">
        <v>1</v>
      </c>
      <c r="I268" s="542">
        <v>202</v>
      </c>
      <c r="J268" s="542">
        <v>275</v>
      </c>
      <c r="K268" s="542">
        <v>55825</v>
      </c>
      <c r="L268" s="542">
        <v>1.2174510402582108</v>
      </c>
      <c r="M268" s="542">
        <v>203</v>
      </c>
      <c r="N268" s="542">
        <v>200</v>
      </c>
      <c r="O268" s="542">
        <v>40910</v>
      </c>
      <c r="P268" s="527">
        <v>0.89217952632267628</v>
      </c>
      <c r="Q268" s="543">
        <v>204.55</v>
      </c>
    </row>
    <row r="269" spans="1:17" ht="14.4" customHeight="1" x14ac:dyDescent="0.3">
      <c r="A269" s="521" t="s">
        <v>1751</v>
      </c>
      <c r="B269" s="522" t="s">
        <v>1643</v>
      </c>
      <c r="C269" s="522" t="s">
        <v>1630</v>
      </c>
      <c r="D269" s="522" t="s">
        <v>1649</v>
      </c>
      <c r="E269" s="522" t="s">
        <v>1648</v>
      </c>
      <c r="F269" s="542"/>
      <c r="G269" s="542"/>
      <c r="H269" s="542"/>
      <c r="I269" s="542"/>
      <c r="J269" s="542"/>
      <c r="K269" s="542"/>
      <c r="L269" s="542"/>
      <c r="M269" s="542"/>
      <c r="N269" s="542">
        <v>5</v>
      </c>
      <c r="O269" s="542">
        <v>425</v>
      </c>
      <c r="P269" s="527"/>
      <c r="Q269" s="543">
        <v>85</v>
      </c>
    </row>
    <row r="270" spans="1:17" ht="14.4" customHeight="1" x14ac:dyDescent="0.3">
      <c r="A270" s="521" t="s">
        <v>1751</v>
      </c>
      <c r="B270" s="522" t="s">
        <v>1643</v>
      </c>
      <c r="C270" s="522" t="s">
        <v>1630</v>
      </c>
      <c r="D270" s="522" t="s">
        <v>1650</v>
      </c>
      <c r="E270" s="522" t="s">
        <v>1651</v>
      </c>
      <c r="F270" s="542">
        <v>255</v>
      </c>
      <c r="G270" s="542">
        <v>74205</v>
      </c>
      <c r="H270" s="542">
        <v>1</v>
      </c>
      <c r="I270" s="542">
        <v>291</v>
      </c>
      <c r="J270" s="542">
        <v>257</v>
      </c>
      <c r="K270" s="542">
        <v>75044</v>
      </c>
      <c r="L270" s="542">
        <v>1.0113065157334411</v>
      </c>
      <c r="M270" s="542">
        <v>292</v>
      </c>
      <c r="N270" s="542">
        <v>281</v>
      </c>
      <c r="O270" s="542">
        <v>82474</v>
      </c>
      <c r="P270" s="527">
        <v>1.1114345394515195</v>
      </c>
      <c r="Q270" s="543">
        <v>293.5017793594306</v>
      </c>
    </row>
    <row r="271" spans="1:17" ht="14.4" customHeight="1" x14ac:dyDescent="0.3">
      <c r="A271" s="521" t="s">
        <v>1751</v>
      </c>
      <c r="B271" s="522" t="s">
        <v>1643</v>
      </c>
      <c r="C271" s="522" t="s">
        <v>1630</v>
      </c>
      <c r="D271" s="522" t="s">
        <v>1652</v>
      </c>
      <c r="E271" s="522" t="s">
        <v>1653</v>
      </c>
      <c r="F271" s="542">
        <v>7</v>
      </c>
      <c r="G271" s="542">
        <v>644</v>
      </c>
      <c r="H271" s="542">
        <v>1</v>
      </c>
      <c r="I271" s="542">
        <v>92</v>
      </c>
      <c r="J271" s="542">
        <v>4</v>
      </c>
      <c r="K271" s="542">
        <v>372</v>
      </c>
      <c r="L271" s="542">
        <v>0.57763975155279501</v>
      </c>
      <c r="M271" s="542">
        <v>93</v>
      </c>
      <c r="N271" s="542"/>
      <c r="O271" s="542"/>
      <c r="P271" s="527"/>
      <c r="Q271" s="543"/>
    </row>
    <row r="272" spans="1:17" ht="14.4" customHeight="1" x14ac:dyDescent="0.3">
      <c r="A272" s="521" t="s">
        <v>1751</v>
      </c>
      <c r="B272" s="522" t="s">
        <v>1643</v>
      </c>
      <c r="C272" s="522" t="s">
        <v>1630</v>
      </c>
      <c r="D272" s="522" t="s">
        <v>1656</v>
      </c>
      <c r="E272" s="522" t="s">
        <v>1657</v>
      </c>
      <c r="F272" s="542">
        <v>453</v>
      </c>
      <c r="G272" s="542">
        <v>60249</v>
      </c>
      <c r="H272" s="542">
        <v>1</v>
      </c>
      <c r="I272" s="542">
        <v>133</v>
      </c>
      <c r="J272" s="542">
        <v>493</v>
      </c>
      <c r="K272" s="542">
        <v>66062</v>
      </c>
      <c r="L272" s="542">
        <v>1.0964829291772478</v>
      </c>
      <c r="M272" s="542">
        <v>134</v>
      </c>
      <c r="N272" s="542">
        <v>481</v>
      </c>
      <c r="O272" s="542">
        <v>64791</v>
      </c>
      <c r="P272" s="527">
        <v>1.0753871433550763</v>
      </c>
      <c r="Q272" s="543">
        <v>134.70062370062371</v>
      </c>
    </row>
    <row r="273" spans="1:17" ht="14.4" customHeight="1" x14ac:dyDescent="0.3">
      <c r="A273" s="521" t="s">
        <v>1751</v>
      </c>
      <c r="B273" s="522" t="s">
        <v>1643</v>
      </c>
      <c r="C273" s="522" t="s">
        <v>1630</v>
      </c>
      <c r="D273" s="522" t="s">
        <v>1658</v>
      </c>
      <c r="E273" s="522" t="s">
        <v>1657</v>
      </c>
      <c r="F273" s="542"/>
      <c r="G273" s="542"/>
      <c r="H273" s="542"/>
      <c r="I273" s="542"/>
      <c r="J273" s="542"/>
      <c r="K273" s="542"/>
      <c r="L273" s="542"/>
      <c r="M273" s="542"/>
      <c r="N273" s="542">
        <v>2</v>
      </c>
      <c r="O273" s="542">
        <v>354</v>
      </c>
      <c r="P273" s="527"/>
      <c r="Q273" s="543">
        <v>177</v>
      </c>
    </row>
    <row r="274" spans="1:17" ht="14.4" customHeight="1" x14ac:dyDescent="0.3">
      <c r="A274" s="521" t="s">
        <v>1751</v>
      </c>
      <c r="B274" s="522" t="s">
        <v>1643</v>
      </c>
      <c r="C274" s="522" t="s">
        <v>1630</v>
      </c>
      <c r="D274" s="522" t="s">
        <v>1659</v>
      </c>
      <c r="E274" s="522" t="s">
        <v>1660</v>
      </c>
      <c r="F274" s="542">
        <v>1</v>
      </c>
      <c r="G274" s="542">
        <v>609</v>
      </c>
      <c r="H274" s="542">
        <v>1</v>
      </c>
      <c r="I274" s="542">
        <v>609</v>
      </c>
      <c r="J274" s="542">
        <v>1</v>
      </c>
      <c r="K274" s="542">
        <v>612</v>
      </c>
      <c r="L274" s="542">
        <v>1.0049261083743843</v>
      </c>
      <c r="M274" s="542">
        <v>612</v>
      </c>
      <c r="N274" s="542"/>
      <c r="O274" s="542"/>
      <c r="P274" s="527"/>
      <c r="Q274" s="543"/>
    </row>
    <row r="275" spans="1:17" ht="14.4" customHeight="1" x14ac:dyDescent="0.3">
      <c r="A275" s="521" t="s">
        <v>1751</v>
      </c>
      <c r="B275" s="522" t="s">
        <v>1643</v>
      </c>
      <c r="C275" s="522" t="s">
        <v>1630</v>
      </c>
      <c r="D275" s="522" t="s">
        <v>1663</v>
      </c>
      <c r="E275" s="522" t="s">
        <v>1664</v>
      </c>
      <c r="F275" s="542">
        <v>13</v>
      </c>
      <c r="G275" s="542">
        <v>2054</v>
      </c>
      <c r="H275" s="542">
        <v>1</v>
      </c>
      <c r="I275" s="542">
        <v>158</v>
      </c>
      <c r="J275" s="542">
        <v>11</v>
      </c>
      <c r="K275" s="542">
        <v>1749</v>
      </c>
      <c r="L275" s="542">
        <v>0.8515092502434275</v>
      </c>
      <c r="M275" s="542">
        <v>159</v>
      </c>
      <c r="N275" s="542">
        <v>13</v>
      </c>
      <c r="O275" s="542">
        <v>2076</v>
      </c>
      <c r="P275" s="527">
        <v>1.0107108081791627</v>
      </c>
      <c r="Q275" s="543">
        <v>159.69230769230768</v>
      </c>
    </row>
    <row r="276" spans="1:17" ht="14.4" customHeight="1" x14ac:dyDescent="0.3">
      <c r="A276" s="521" t="s">
        <v>1751</v>
      </c>
      <c r="B276" s="522" t="s">
        <v>1643</v>
      </c>
      <c r="C276" s="522" t="s">
        <v>1630</v>
      </c>
      <c r="D276" s="522" t="s">
        <v>1665</v>
      </c>
      <c r="E276" s="522" t="s">
        <v>1666</v>
      </c>
      <c r="F276" s="542">
        <v>6</v>
      </c>
      <c r="G276" s="542">
        <v>2292</v>
      </c>
      <c r="H276" s="542">
        <v>1</v>
      </c>
      <c r="I276" s="542">
        <v>382</v>
      </c>
      <c r="J276" s="542">
        <v>5</v>
      </c>
      <c r="K276" s="542">
        <v>1910</v>
      </c>
      <c r="L276" s="542">
        <v>0.83333333333333337</v>
      </c>
      <c r="M276" s="542">
        <v>382</v>
      </c>
      <c r="N276" s="542">
        <v>5</v>
      </c>
      <c r="O276" s="542">
        <v>1913</v>
      </c>
      <c r="P276" s="527">
        <v>0.83464223385689351</v>
      </c>
      <c r="Q276" s="543">
        <v>382.6</v>
      </c>
    </row>
    <row r="277" spans="1:17" ht="14.4" customHeight="1" x14ac:dyDescent="0.3">
      <c r="A277" s="521" t="s">
        <v>1751</v>
      </c>
      <c r="B277" s="522" t="s">
        <v>1643</v>
      </c>
      <c r="C277" s="522" t="s">
        <v>1630</v>
      </c>
      <c r="D277" s="522" t="s">
        <v>1667</v>
      </c>
      <c r="E277" s="522" t="s">
        <v>1668</v>
      </c>
      <c r="F277" s="542">
        <v>525</v>
      </c>
      <c r="G277" s="542">
        <v>8400</v>
      </c>
      <c r="H277" s="542">
        <v>1</v>
      </c>
      <c r="I277" s="542">
        <v>16</v>
      </c>
      <c r="J277" s="542">
        <v>565</v>
      </c>
      <c r="K277" s="542">
        <v>9040</v>
      </c>
      <c r="L277" s="542">
        <v>1.0761904761904761</v>
      </c>
      <c r="M277" s="542">
        <v>16</v>
      </c>
      <c r="N277" s="542">
        <v>532</v>
      </c>
      <c r="O277" s="542">
        <v>8512</v>
      </c>
      <c r="P277" s="527">
        <v>1.0133333333333334</v>
      </c>
      <c r="Q277" s="543">
        <v>16</v>
      </c>
    </row>
    <row r="278" spans="1:17" ht="14.4" customHeight="1" x14ac:dyDescent="0.3">
      <c r="A278" s="521" t="s">
        <v>1751</v>
      </c>
      <c r="B278" s="522" t="s">
        <v>1643</v>
      </c>
      <c r="C278" s="522" t="s">
        <v>1630</v>
      </c>
      <c r="D278" s="522" t="s">
        <v>1671</v>
      </c>
      <c r="E278" s="522" t="s">
        <v>1672</v>
      </c>
      <c r="F278" s="542">
        <v>36</v>
      </c>
      <c r="G278" s="542">
        <v>9396</v>
      </c>
      <c r="H278" s="542">
        <v>1</v>
      </c>
      <c r="I278" s="542">
        <v>261</v>
      </c>
      <c r="J278" s="542">
        <v>43</v>
      </c>
      <c r="K278" s="542">
        <v>11266</v>
      </c>
      <c r="L278" s="542">
        <v>1.1990208599404002</v>
      </c>
      <c r="M278" s="542">
        <v>262</v>
      </c>
      <c r="N278" s="542">
        <v>35</v>
      </c>
      <c r="O278" s="542">
        <v>9254</v>
      </c>
      <c r="P278" s="527">
        <v>0.9848871860366113</v>
      </c>
      <c r="Q278" s="543">
        <v>264.39999999999998</v>
      </c>
    </row>
    <row r="279" spans="1:17" ht="14.4" customHeight="1" x14ac:dyDescent="0.3">
      <c r="A279" s="521" t="s">
        <v>1751</v>
      </c>
      <c r="B279" s="522" t="s">
        <v>1643</v>
      </c>
      <c r="C279" s="522" t="s">
        <v>1630</v>
      </c>
      <c r="D279" s="522" t="s">
        <v>1673</v>
      </c>
      <c r="E279" s="522" t="s">
        <v>1670</v>
      </c>
      <c r="F279" s="542">
        <v>50</v>
      </c>
      <c r="G279" s="542">
        <v>7000</v>
      </c>
      <c r="H279" s="542">
        <v>1</v>
      </c>
      <c r="I279" s="542">
        <v>140</v>
      </c>
      <c r="J279" s="542">
        <v>55</v>
      </c>
      <c r="K279" s="542">
        <v>7755</v>
      </c>
      <c r="L279" s="542">
        <v>1.1078571428571429</v>
      </c>
      <c r="M279" s="542">
        <v>141</v>
      </c>
      <c r="N279" s="542">
        <v>42</v>
      </c>
      <c r="O279" s="542">
        <v>5922</v>
      </c>
      <c r="P279" s="527">
        <v>0.84599999999999997</v>
      </c>
      <c r="Q279" s="543">
        <v>141</v>
      </c>
    </row>
    <row r="280" spans="1:17" ht="14.4" customHeight="1" x14ac:dyDescent="0.3">
      <c r="A280" s="521" t="s">
        <v>1751</v>
      </c>
      <c r="B280" s="522" t="s">
        <v>1643</v>
      </c>
      <c r="C280" s="522" t="s">
        <v>1630</v>
      </c>
      <c r="D280" s="522" t="s">
        <v>1674</v>
      </c>
      <c r="E280" s="522" t="s">
        <v>1670</v>
      </c>
      <c r="F280" s="542">
        <v>453</v>
      </c>
      <c r="G280" s="542">
        <v>35334</v>
      </c>
      <c r="H280" s="542">
        <v>1</v>
      </c>
      <c r="I280" s="542">
        <v>78</v>
      </c>
      <c r="J280" s="542">
        <v>493</v>
      </c>
      <c r="K280" s="542">
        <v>38454</v>
      </c>
      <c r="L280" s="542">
        <v>1.0883002207505519</v>
      </c>
      <c r="M280" s="542">
        <v>78</v>
      </c>
      <c r="N280" s="542">
        <v>481</v>
      </c>
      <c r="O280" s="542">
        <v>37518</v>
      </c>
      <c r="P280" s="527">
        <v>1.0618101545253864</v>
      </c>
      <c r="Q280" s="543">
        <v>78</v>
      </c>
    </row>
    <row r="281" spans="1:17" ht="14.4" customHeight="1" x14ac:dyDescent="0.3">
      <c r="A281" s="521" t="s">
        <v>1751</v>
      </c>
      <c r="B281" s="522" t="s">
        <v>1643</v>
      </c>
      <c r="C281" s="522" t="s">
        <v>1630</v>
      </c>
      <c r="D281" s="522" t="s">
        <v>1675</v>
      </c>
      <c r="E281" s="522" t="s">
        <v>1676</v>
      </c>
      <c r="F281" s="542">
        <v>50</v>
      </c>
      <c r="G281" s="542">
        <v>15100</v>
      </c>
      <c r="H281" s="542">
        <v>1</v>
      </c>
      <c r="I281" s="542">
        <v>302</v>
      </c>
      <c r="J281" s="542">
        <v>55</v>
      </c>
      <c r="K281" s="542">
        <v>16665</v>
      </c>
      <c r="L281" s="542">
        <v>1.1036423841059602</v>
      </c>
      <c r="M281" s="542">
        <v>303</v>
      </c>
      <c r="N281" s="542">
        <v>41</v>
      </c>
      <c r="O281" s="542">
        <v>12513</v>
      </c>
      <c r="P281" s="527">
        <v>0.82867549668874174</v>
      </c>
      <c r="Q281" s="543">
        <v>305.19512195121951</v>
      </c>
    </row>
    <row r="282" spans="1:17" ht="14.4" customHeight="1" x14ac:dyDescent="0.3">
      <c r="A282" s="521" t="s">
        <v>1751</v>
      </c>
      <c r="B282" s="522" t="s">
        <v>1643</v>
      </c>
      <c r="C282" s="522" t="s">
        <v>1630</v>
      </c>
      <c r="D282" s="522" t="s">
        <v>1677</v>
      </c>
      <c r="E282" s="522" t="s">
        <v>1678</v>
      </c>
      <c r="F282" s="542">
        <v>6</v>
      </c>
      <c r="G282" s="542">
        <v>2916</v>
      </c>
      <c r="H282" s="542">
        <v>1</v>
      </c>
      <c r="I282" s="542">
        <v>486</v>
      </c>
      <c r="J282" s="542">
        <v>5</v>
      </c>
      <c r="K282" s="542">
        <v>2430</v>
      </c>
      <c r="L282" s="542">
        <v>0.83333333333333337</v>
      </c>
      <c r="M282" s="542">
        <v>486</v>
      </c>
      <c r="N282" s="542">
        <v>5</v>
      </c>
      <c r="O282" s="542">
        <v>2433</v>
      </c>
      <c r="P282" s="527">
        <v>0.83436213991769548</v>
      </c>
      <c r="Q282" s="543">
        <v>486.6</v>
      </c>
    </row>
    <row r="283" spans="1:17" ht="14.4" customHeight="1" x14ac:dyDescent="0.3">
      <c r="A283" s="521" t="s">
        <v>1751</v>
      </c>
      <c r="B283" s="522" t="s">
        <v>1643</v>
      </c>
      <c r="C283" s="522" t="s">
        <v>1630</v>
      </c>
      <c r="D283" s="522" t="s">
        <v>1679</v>
      </c>
      <c r="E283" s="522" t="s">
        <v>1680</v>
      </c>
      <c r="F283" s="542">
        <v>413</v>
      </c>
      <c r="G283" s="542">
        <v>65667</v>
      </c>
      <c r="H283" s="542">
        <v>1</v>
      </c>
      <c r="I283" s="542">
        <v>159</v>
      </c>
      <c r="J283" s="542">
        <v>460</v>
      </c>
      <c r="K283" s="542">
        <v>73600</v>
      </c>
      <c r="L283" s="542">
        <v>1.1208064933680539</v>
      </c>
      <c r="M283" s="542">
        <v>160</v>
      </c>
      <c r="N283" s="542">
        <v>443</v>
      </c>
      <c r="O283" s="542">
        <v>71188</v>
      </c>
      <c r="P283" s="527">
        <v>1.0840757153516987</v>
      </c>
      <c r="Q283" s="543">
        <v>160.69525959367945</v>
      </c>
    </row>
    <row r="284" spans="1:17" ht="14.4" customHeight="1" x14ac:dyDescent="0.3">
      <c r="A284" s="521" t="s">
        <v>1751</v>
      </c>
      <c r="B284" s="522" t="s">
        <v>1643</v>
      </c>
      <c r="C284" s="522" t="s">
        <v>1630</v>
      </c>
      <c r="D284" s="522" t="s">
        <v>1683</v>
      </c>
      <c r="E284" s="522" t="s">
        <v>1648</v>
      </c>
      <c r="F284" s="542">
        <v>963</v>
      </c>
      <c r="G284" s="542">
        <v>67410</v>
      </c>
      <c r="H284" s="542">
        <v>1</v>
      </c>
      <c r="I284" s="542">
        <v>70</v>
      </c>
      <c r="J284" s="542">
        <v>1039</v>
      </c>
      <c r="K284" s="542">
        <v>72730</v>
      </c>
      <c r="L284" s="542">
        <v>1.078920041536864</v>
      </c>
      <c r="M284" s="542">
        <v>70</v>
      </c>
      <c r="N284" s="542">
        <v>1002</v>
      </c>
      <c r="O284" s="542">
        <v>70841</v>
      </c>
      <c r="P284" s="527">
        <v>1.0508974929535677</v>
      </c>
      <c r="Q284" s="543">
        <v>70.699600798403196</v>
      </c>
    </row>
    <row r="285" spans="1:17" ht="14.4" customHeight="1" x14ac:dyDescent="0.3">
      <c r="A285" s="521" t="s">
        <v>1751</v>
      </c>
      <c r="B285" s="522" t="s">
        <v>1643</v>
      </c>
      <c r="C285" s="522" t="s">
        <v>1630</v>
      </c>
      <c r="D285" s="522" t="s">
        <v>1688</v>
      </c>
      <c r="E285" s="522" t="s">
        <v>1689</v>
      </c>
      <c r="F285" s="542"/>
      <c r="G285" s="542"/>
      <c r="H285" s="542"/>
      <c r="I285" s="542"/>
      <c r="J285" s="542"/>
      <c r="K285" s="542"/>
      <c r="L285" s="542"/>
      <c r="M285" s="542"/>
      <c r="N285" s="542">
        <v>6</v>
      </c>
      <c r="O285" s="542">
        <v>1314</v>
      </c>
      <c r="P285" s="527"/>
      <c r="Q285" s="543">
        <v>219</v>
      </c>
    </row>
    <row r="286" spans="1:17" ht="14.4" customHeight="1" x14ac:dyDescent="0.3">
      <c r="A286" s="521" t="s">
        <v>1751</v>
      </c>
      <c r="B286" s="522" t="s">
        <v>1643</v>
      </c>
      <c r="C286" s="522" t="s">
        <v>1630</v>
      </c>
      <c r="D286" s="522" t="s">
        <v>1690</v>
      </c>
      <c r="E286" s="522" t="s">
        <v>1691</v>
      </c>
      <c r="F286" s="542">
        <v>11</v>
      </c>
      <c r="G286" s="542">
        <v>13046</v>
      </c>
      <c r="H286" s="542">
        <v>1</v>
      </c>
      <c r="I286" s="542">
        <v>1186</v>
      </c>
      <c r="J286" s="542">
        <v>11</v>
      </c>
      <c r="K286" s="542">
        <v>13079</v>
      </c>
      <c r="L286" s="542">
        <v>1.0025295109612142</v>
      </c>
      <c r="M286" s="542">
        <v>1189</v>
      </c>
      <c r="N286" s="542">
        <v>11</v>
      </c>
      <c r="O286" s="542">
        <v>13107</v>
      </c>
      <c r="P286" s="527">
        <v>1.0046757626858807</v>
      </c>
      <c r="Q286" s="543">
        <v>1191.5454545454545</v>
      </c>
    </row>
    <row r="287" spans="1:17" ht="14.4" customHeight="1" x14ac:dyDescent="0.3">
      <c r="A287" s="521" t="s">
        <v>1751</v>
      </c>
      <c r="B287" s="522" t="s">
        <v>1643</v>
      </c>
      <c r="C287" s="522" t="s">
        <v>1630</v>
      </c>
      <c r="D287" s="522" t="s">
        <v>1692</v>
      </c>
      <c r="E287" s="522" t="s">
        <v>1693</v>
      </c>
      <c r="F287" s="542">
        <v>12</v>
      </c>
      <c r="G287" s="542">
        <v>1284</v>
      </c>
      <c r="H287" s="542">
        <v>1</v>
      </c>
      <c r="I287" s="542">
        <v>107</v>
      </c>
      <c r="J287" s="542">
        <v>10</v>
      </c>
      <c r="K287" s="542">
        <v>1080</v>
      </c>
      <c r="L287" s="542">
        <v>0.84112149532710279</v>
      </c>
      <c r="M287" s="542">
        <v>108</v>
      </c>
      <c r="N287" s="542">
        <v>13</v>
      </c>
      <c r="O287" s="542">
        <v>1414</v>
      </c>
      <c r="P287" s="527">
        <v>1.1012461059190031</v>
      </c>
      <c r="Q287" s="543">
        <v>108.76923076923077</v>
      </c>
    </row>
    <row r="288" spans="1:17" ht="14.4" customHeight="1" x14ac:dyDescent="0.3">
      <c r="A288" s="521" t="s">
        <v>1751</v>
      </c>
      <c r="B288" s="522" t="s">
        <v>1643</v>
      </c>
      <c r="C288" s="522" t="s">
        <v>1630</v>
      </c>
      <c r="D288" s="522" t="s">
        <v>1694</v>
      </c>
      <c r="E288" s="522" t="s">
        <v>1695</v>
      </c>
      <c r="F288" s="542"/>
      <c r="G288" s="542"/>
      <c r="H288" s="542"/>
      <c r="I288" s="542"/>
      <c r="J288" s="542"/>
      <c r="K288" s="542"/>
      <c r="L288" s="542"/>
      <c r="M288" s="542"/>
      <c r="N288" s="542">
        <v>2</v>
      </c>
      <c r="O288" s="542">
        <v>644</v>
      </c>
      <c r="P288" s="527"/>
      <c r="Q288" s="543">
        <v>322</v>
      </c>
    </row>
    <row r="289" spans="1:17" ht="14.4" customHeight="1" x14ac:dyDescent="0.3">
      <c r="A289" s="521" t="s">
        <v>1751</v>
      </c>
      <c r="B289" s="522" t="s">
        <v>1643</v>
      </c>
      <c r="C289" s="522" t="s">
        <v>1630</v>
      </c>
      <c r="D289" s="522" t="s">
        <v>1702</v>
      </c>
      <c r="E289" s="522" t="s">
        <v>1703</v>
      </c>
      <c r="F289" s="542">
        <v>1</v>
      </c>
      <c r="G289" s="542">
        <v>290</v>
      </c>
      <c r="H289" s="542">
        <v>1</v>
      </c>
      <c r="I289" s="542">
        <v>290</v>
      </c>
      <c r="J289" s="542">
        <v>1</v>
      </c>
      <c r="K289" s="542">
        <v>291</v>
      </c>
      <c r="L289" s="542">
        <v>1.0034482758620689</v>
      </c>
      <c r="M289" s="542">
        <v>291</v>
      </c>
      <c r="N289" s="542"/>
      <c r="O289" s="542"/>
      <c r="P289" s="527"/>
      <c r="Q289" s="543"/>
    </row>
    <row r="290" spans="1:17" ht="14.4" customHeight="1" x14ac:dyDescent="0.3">
      <c r="A290" s="521" t="s">
        <v>1752</v>
      </c>
      <c r="B290" s="522" t="s">
        <v>1643</v>
      </c>
      <c r="C290" s="522" t="s">
        <v>1630</v>
      </c>
      <c r="D290" s="522" t="s">
        <v>1647</v>
      </c>
      <c r="E290" s="522" t="s">
        <v>1648</v>
      </c>
      <c r="F290" s="542">
        <v>34</v>
      </c>
      <c r="G290" s="542">
        <v>6868</v>
      </c>
      <c r="H290" s="542">
        <v>1</v>
      </c>
      <c r="I290" s="542">
        <v>202</v>
      </c>
      <c r="J290" s="542">
        <v>51</v>
      </c>
      <c r="K290" s="542">
        <v>10353</v>
      </c>
      <c r="L290" s="542">
        <v>1.5074257425742574</v>
      </c>
      <c r="M290" s="542">
        <v>203</v>
      </c>
      <c r="N290" s="542">
        <v>25</v>
      </c>
      <c r="O290" s="542">
        <v>5117</v>
      </c>
      <c r="P290" s="527">
        <v>0.74504950495049505</v>
      </c>
      <c r="Q290" s="543">
        <v>204.68</v>
      </c>
    </row>
    <row r="291" spans="1:17" ht="14.4" customHeight="1" x14ac:dyDescent="0.3">
      <c r="A291" s="521" t="s">
        <v>1752</v>
      </c>
      <c r="B291" s="522" t="s">
        <v>1643</v>
      </c>
      <c r="C291" s="522" t="s">
        <v>1630</v>
      </c>
      <c r="D291" s="522" t="s">
        <v>1649</v>
      </c>
      <c r="E291" s="522" t="s">
        <v>1648</v>
      </c>
      <c r="F291" s="542"/>
      <c r="G291" s="542"/>
      <c r="H291" s="542"/>
      <c r="I291" s="542"/>
      <c r="J291" s="542"/>
      <c r="K291" s="542"/>
      <c r="L291" s="542"/>
      <c r="M291" s="542"/>
      <c r="N291" s="542">
        <v>3</v>
      </c>
      <c r="O291" s="542">
        <v>255</v>
      </c>
      <c r="P291" s="527"/>
      <c r="Q291" s="543">
        <v>85</v>
      </c>
    </row>
    <row r="292" spans="1:17" ht="14.4" customHeight="1" x14ac:dyDescent="0.3">
      <c r="A292" s="521" t="s">
        <v>1752</v>
      </c>
      <c r="B292" s="522" t="s">
        <v>1643</v>
      </c>
      <c r="C292" s="522" t="s">
        <v>1630</v>
      </c>
      <c r="D292" s="522" t="s">
        <v>1650</v>
      </c>
      <c r="E292" s="522" t="s">
        <v>1651</v>
      </c>
      <c r="F292" s="542">
        <v>44</v>
      </c>
      <c r="G292" s="542">
        <v>12804</v>
      </c>
      <c r="H292" s="542">
        <v>1</v>
      </c>
      <c r="I292" s="542">
        <v>291</v>
      </c>
      <c r="J292" s="542">
        <v>97</v>
      </c>
      <c r="K292" s="542">
        <v>28324</v>
      </c>
      <c r="L292" s="542">
        <v>2.2121212121212119</v>
      </c>
      <c r="M292" s="542">
        <v>292</v>
      </c>
      <c r="N292" s="542"/>
      <c r="O292" s="542"/>
      <c r="P292" s="527"/>
      <c r="Q292" s="543"/>
    </row>
    <row r="293" spans="1:17" ht="14.4" customHeight="1" x14ac:dyDescent="0.3">
      <c r="A293" s="521" t="s">
        <v>1752</v>
      </c>
      <c r="B293" s="522" t="s">
        <v>1643</v>
      </c>
      <c r="C293" s="522" t="s">
        <v>1630</v>
      </c>
      <c r="D293" s="522" t="s">
        <v>1652</v>
      </c>
      <c r="E293" s="522" t="s">
        <v>1653</v>
      </c>
      <c r="F293" s="542">
        <v>3</v>
      </c>
      <c r="G293" s="542">
        <v>276</v>
      </c>
      <c r="H293" s="542">
        <v>1</v>
      </c>
      <c r="I293" s="542">
        <v>92</v>
      </c>
      <c r="J293" s="542"/>
      <c r="K293" s="542"/>
      <c r="L293" s="542"/>
      <c r="M293" s="542"/>
      <c r="N293" s="542"/>
      <c r="O293" s="542"/>
      <c r="P293" s="527"/>
      <c r="Q293" s="543"/>
    </row>
    <row r="294" spans="1:17" ht="14.4" customHeight="1" x14ac:dyDescent="0.3">
      <c r="A294" s="521" t="s">
        <v>1752</v>
      </c>
      <c r="B294" s="522" t="s">
        <v>1643</v>
      </c>
      <c r="C294" s="522" t="s">
        <v>1630</v>
      </c>
      <c r="D294" s="522" t="s">
        <v>1656</v>
      </c>
      <c r="E294" s="522" t="s">
        <v>1657</v>
      </c>
      <c r="F294" s="542">
        <v>25</v>
      </c>
      <c r="G294" s="542">
        <v>3325</v>
      </c>
      <c r="H294" s="542">
        <v>1</v>
      </c>
      <c r="I294" s="542">
        <v>133</v>
      </c>
      <c r="J294" s="542">
        <v>28</v>
      </c>
      <c r="K294" s="542">
        <v>3752</v>
      </c>
      <c r="L294" s="542">
        <v>1.128421052631579</v>
      </c>
      <c r="M294" s="542">
        <v>134</v>
      </c>
      <c r="N294" s="542">
        <v>14</v>
      </c>
      <c r="O294" s="542">
        <v>1887</v>
      </c>
      <c r="P294" s="527">
        <v>0.5675187969924812</v>
      </c>
      <c r="Q294" s="543">
        <v>134.78571428571428</v>
      </c>
    </row>
    <row r="295" spans="1:17" ht="14.4" customHeight="1" x14ac:dyDescent="0.3">
      <c r="A295" s="521" t="s">
        <v>1752</v>
      </c>
      <c r="B295" s="522" t="s">
        <v>1643</v>
      </c>
      <c r="C295" s="522" t="s">
        <v>1630</v>
      </c>
      <c r="D295" s="522" t="s">
        <v>1658</v>
      </c>
      <c r="E295" s="522" t="s">
        <v>1657</v>
      </c>
      <c r="F295" s="542"/>
      <c r="G295" s="542"/>
      <c r="H295" s="542"/>
      <c r="I295" s="542"/>
      <c r="J295" s="542">
        <v>1</v>
      </c>
      <c r="K295" s="542">
        <v>175</v>
      </c>
      <c r="L295" s="542"/>
      <c r="M295" s="542">
        <v>175</v>
      </c>
      <c r="N295" s="542">
        <v>1</v>
      </c>
      <c r="O295" s="542">
        <v>177</v>
      </c>
      <c r="P295" s="527"/>
      <c r="Q295" s="543">
        <v>177</v>
      </c>
    </row>
    <row r="296" spans="1:17" ht="14.4" customHeight="1" x14ac:dyDescent="0.3">
      <c r="A296" s="521" t="s">
        <v>1752</v>
      </c>
      <c r="B296" s="522" t="s">
        <v>1643</v>
      </c>
      <c r="C296" s="522" t="s">
        <v>1630</v>
      </c>
      <c r="D296" s="522" t="s">
        <v>1663</v>
      </c>
      <c r="E296" s="522" t="s">
        <v>1664</v>
      </c>
      <c r="F296" s="542">
        <v>2</v>
      </c>
      <c r="G296" s="542">
        <v>316</v>
      </c>
      <c r="H296" s="542">
        <v>1</v>
      </c>
      <c r="I296" s="542">
        <v>158</v>
      </c>
      <c r="J296" s="542">
        <v>4</v>
      </c>
      <c r="K296" s="542">
        <v>636</v>
      </c>
      <c r="L296" s="542">
        <v>2.0126582278481013</v>
      </c>
      <c r="M296" s="542">
        <v>159</v>
      </c>
      <c r="N296" s="542"/>
      <c r="O296" s="542"/>
      <c r="P296" s="527"/>
      <c r="Q296" s="543"/>
    </row>
    <row r="297" spans="1:17" ht="14.4" customHeight="1" x14ac:dyDescent="0.3">
      <c r="A297" s="521" t="s">
        <v>1752</v>
      </c>
      <c r="B297" s="522" t="s">
        <v>1643</v>
      </c>
      <c r="C297" s="522" t="s">
        <v>1630</v>
      </c>
      <c r="D297" s="522" t="s">
        <v>1667</v>
      </c>
      <c r="E297" s="522" t="s">
        <v>1668</v>
      </c>
      <c r="F297" s="542">
        <v>51</v>
      </c>
      <c r="G297" s="542">
        <v>816</v>
      </c>
      <c r="H297" s="542">
        <v>1</v>
      </c>
      <c r="I297" s="542">
        <v>16</v>
      </c>
      <c r="J297" s="542">
        <v>49</v>
      </c>
      <c r="K297" s="542">
        <v>784</v>
      </c>
      <c r="L297" s="542">
        <v>0.96078431372549022</v>
      </c>
      <c r="M297" s="542">
        <v>16</v>
      </c>
      <c r="N297" s="542">
        <v>30</v>
      </c>
      <c r="O297" s="542">
        <v>480</v>
      </c>
      <c r="P297" s="527">
        <v>0.58823529411764708</v>
      </c>
      <c r="Q297" s="543">
        <v>16</v>
      </c>
    </row>
    <row r="298" spans="1:17" ht="14.4" customHeight="1" x14ac:dyDescent="0.3">
      <c r="A298" s="521" t="s">
        <v>1752</v>
      </c>
      <c r="B298" s="522" t="s">
        <v>1643</v>
      </c>
      <c r="C298" s="522" t="s">
        <v>1630</v>
      </c>
      <c r="D298" s="522" t="s">
        <v>1671</v>
      </c>
      <c r="E298" s="522" t="s">
        <v>1672</v>
      </c>
      <c r="F298" s="542">
        <v>14</v>
      </c>
      <c r="G298" s="542">
        <v>3654</v>
      </c>
      <c r="H298" s="542">
        <v>1</v>
      </c>
      <c r="I298" s="542">
        <v>261</v>
      </c>
      <c r="J298" s="542">
        <v>15</v>
      </c>
      <c r="K298" s="542">
        <v>3930</v>
      </c>
      <c r="L298" s="542">
        <v>1.0755336617405582</v>
      </c>
      <c r="M298" s="542">
        <v>262</v>
      </c>
      <c r="N298" s="542">
        <v>12</v>
      </c>
      <c r="O298" s="542">
        <v>3174</v>
      </c>
      <c r="P298" s="527">
        <v>0.86863711001642041</v>
      </c>
      <c r="Q298" s="543">
        <v>264.5</v>
      </c>
    </row>
    <row r="299" spans="1:17" ht="14.4" customHeight="1" x14ac:dyDescent="0.3">
      <c r="A299" s="521" t="s">
        <v>1752</v>
      </c>
      <c r="B299" s="522" t="s">
        <v>1643</v>
      </c>
      <c r="C299" s="522" t="s">
        <v>1630</v>
      </c>
      <c r="D299" s="522" t="s">
        <v>1673</v>
      </c>
      <c r="E299" s="522" t="s">
        <v>1670</v>
      </c>
      <c r="F299" s="542">
        <v>16</v>
      </c>
      <c r="G299" s="542">
        <v>2240</v>
      </c>
      <c r="H299" s="542">
        <v>1</v>
      </c>
      <c r="I299" s="542">
        <v>140</v>
      </c>
      <c r="J299" s="542">
        <v>16</v>
      </c>
      <c r="K299" s="542">
        <v>2256</v>
      </c>
      <c r="L299" s="542">
        <v>1.0071428571428571</v>
      </c>
      <c r="M299" s="542">
        <v>141</v>
      </c>
      <c r="N299" s="542">
        <v>12</v>
      </c>
      <c r="O299" s="542">
        <v>1692</v>
      </c>
      <c r="P299" s="527">
        <v>0.75535714285714284</v>
      </c>
      <c r="Q299" s="543">
        <v>141</v>
      </c>
    </row>
    <row r="300" spans="1:17" ht="14.4" customHeight="1" x14ac:dyDescent="0.3">
      <c r="A300" s="521" t="s">
        <v>1752</v>
      </c>
      <c r="B300" s="522" t="s">
        <v>1643</v>
      </c>
      <c r="C300" s="522" t="s">
        <v>1630</v>
      </c>
      <c r="D300" s="522" t="s">
        <v>1674</v>
      </c>
      <c r="E300" s="522" t="s">
        <v>1670</v>
      </c>
      <c r="F300" s="542">
        <v>25</v>
      </c>
      <c r="G300" s="542">
        <v>1950</v>
      </c>
      <c r="H300" s="542">
        <v>1</v>
      </c>
      <c r="I300" s="542">
        <v>78</v>
      </c>
      <c r="J300" s="542">
        <v>28</v>
      </c>
      <c r="K300" s="542">
        <v>2184</v>
      </c>
      <c r="L300" s="542">
        <v>1.1200000000000001</v>
      </c>
      <c r="M300" s="542">
        <v>78</v>
      </c>
      <c r="N300" s="542">
        <v>14</v>
      </c>
      <c r="O300" s="542">
        <v>1092</v>
      </c>
      <c r="P300" s="527">
        <v>0.56000000000000005</v>
      </c>
      <c r="Q300" s="543">
        <v>78</v>
      </c>
    </row>
    <row r="301" spans="1:17" ht="14.4" customHeight="1" x14ac:dyDescent="0.3">
      <c r="A301" s="521" t="s">
        <v>1752</v>
      </c>
      <c r="B301" s="522" t="s">
        <v>1643</v>
      </c>
      <c r="C301" s="522" t="s">
        <v>1630</v>
      </c>
      <c r="D301" s="522" t="s">
        <v>1675</v>
      </c>
      <c r="E301" s="522" t="s">
        <v>1676</v>
      </c>
      <c r="F301" s="542">
        <v>16</v>
      </c>
      <c r="G301" s="542">
        <v>4832</v>
      </c>
      <c r="H301" s="542">
        <v>1</v>
      </c>
      <c r="I301" s="542">
        <v>302</v>
      </c>
      <c r="J301" s="542">
        <v>16</v>
      </c>
      <c r="K301" s="542">
        <v>4848</v>
      </c>
      <c r="L301" s="542">
        <v>1.0033112582781456</v>
      </c>
      <c r="M301" s="542">
        <v>303</v>
      </c>
      <c r="N301" s="542">
        <v>12</v>
      </c>
      <c r="O301" s="542">
        <v>3666</v>
      </c>
      <c r="P301" s="527">
        <v>0.75869205298013243</v>
      </c>
      <c r="Q301" s="543">
        <v>305.5</v>
      </c>
    </row>
    <row r="302" spans="1:17" ht="14.4" customHeight="1" x14ac:dyDescent="0.3">
      <c r="A302" s="521" t="s">
        <v>1752</v>
      </c>
      <c r="B302" s="522" t="s">
        <v>1643</v>
      </c>
      <c r="C302" s="522" t="s">
        <v>1630</v>
      </c>
      <c r="D302" s="522" t="s">
        <v>1679</v>
      </c>
      <c r="E302" s="522" t="s">
        <v>1680</v>
      </c>
      <c r="F302" s="542">
        <v>26</v>
      </c>
      <c r="G302" s="542">
        <v>4134</v>
      </c>
      <c r="H302" s="542">
        <v>1</v>
      </c>
      <c r="I302" s="542">
        <v>159</v>
      </c>
      <c r="J302" s="542">
        <v>26</v>
      </c>
      <c r="K302" s="542">
        <v>4160</v>
      </c>
      <c r="L302" s="542">
        <v>1.0062893081761006</v>
      </c>
      <c r="M302" s="542">
        <v>160</v>
      </c>
      <c r="N302" s="542">
        <v>15</v>
      </c>
      <c r="O302" s="542">
        <v>2411</v>
      </c>
      <c r="P302" s="527">
        <v>0.5832123850991775</v>
      </c>
      <c r="Q302" s="543">
        <v>160.73333333333332</v>
      </c>
    </row>
    <row r="303" spans="1:17" ht="14.4" customHeight="1" x14ac:dyDescent="0.3">
      <c r="A303" s="521" t="s">
        <v>1752</v>
      </c>
      <c r="B303" s="522" t="s">
        <v>1643</v>
      </c>
      <c r="C303" s="522" t="s">
        <v>1630</v>
      </c>
      <c r="D303" s="522" t="s">
        <v>1683</v>
      </c>
      <c r="E303" s="522" t="s">
        <v>1648</v>
      </c>
      <c r="F303" s="542">
        <v>66</v>
      </c>
      <c r="G303" s="542">
        <v>4620</v>
      </c>
      <c r="H303" s="542">
        <v>1</v>
      </c>
      <c r="I303" s="542">
        <v>70</v>
      </c>
      <c r="J303" s="542">
        <v>52</v>
      </c>
      <c r="K303" s="542">
        <v>3640</v>
      </c>
      <c r="L303" s="542">
        <v>0.78787878787878785</v>
      </c>
      <c r="M303" s="542">
        <v>70</v>
      </c>
      <c r="N303" s="542">
        <v>37</v>
      </c>
      <c r="O303" s="542">
        <v>2622</v>
      </c>
      <c r="P303" s="527">
        <v>0.56753246753246755</v>
      </c>
      <c r="Q303" s="543">
        <v>70.86486486486487</v>
      </c>
    </row>
    <row r="304" spans="1:17" ht="14.4" customHeight="1" x14ac:dyDescent="0.3">
      <c r="A304" s="521" t="s">
        <v>1752</v>
      </c>
      <c r="B304" s="522" t="s">
        <v>1643</v>
      </c>
      <c r="C304" s="522" t="s">
        <v>1630</v>
      </c>
      <c r="D304" s="522" t="s">
        <v>1688</v>
      </c>
      <c r="E304" s="522" t="s">
        <v>1689</v>
      </c>
      <c r="F304" s="542"/>
      <c r="G304" s="542"/>
      <c r="H304" s="542"/>
      <c r="I304" s="542"/>
      <c r="J304" s="542">
        <v>3</v>
      </c>
      <c r="K304" s="542">
        <v>648</v>
      </c>
      <c r="L304" s="542"/>
      <c r="M304" s="542">
        <v>216</v>
      </c>
      <c r="N304" s="542">
        <v>3</v>
      </c>
      <c r="O304" s="542">
        <v>657</v>
      </c>
      <c r="P304" s="527"/>
      <c r="Q304" s="543">
        <v>219</v>
      </c>
    </row>
    <row r="305" spans="1:17" ht="14.4" customHeight="1" x14ac:dyDescent="0.3">
      <c r="A305" s="521" t="s">
        <v>1752</v>
      </c>
      <c r="B305" s="522" t="s">
        <v>1643</v>
      </c>
      <c r="C305" s="522" t="s">
        <v>1630</v>
      </c>
      <c r="D305" s="522" t="s">
        <v>1690</v>
      </c>
      <c r="E305" s="522" t="s">
        <v>1691</v>
      </c>
      <c r="F305" s="542">
        <v>1</v>
      </c>
      <c r="G305" s="542">
        <v>1186</v>
      </c>
      <c r="H305" s="542">
        <v>1</v>
      </c>
      <c r="I305" s="542">
        <v>1186</v>
      </c>
      <c r="J305" s="542">
        <v>1</v>
      </c>
      <c r="K305" s="542">
        <v>1189</v>
      </c>
      <c r="L305" s="542">
        <v>1.0025295109612142</v>
      </c>
      <c r="M305" s="542">
        <v>1189</v>
      </c>
      <c r="N305" s="542"/>
      <c r="O305" s="542"/>
      <c r="P305" s="527"/>
      <c r="Q305" s="543"/>
    </row>
    <row r="306" spans="1:17" ht="14.4" customHeight="1" x14ac:dyDescent="0.3">
      <c r="A306" s="521" t="s">
        <v>1752</v>
      </c>
      <c r="B306" s="522" t="s">
        <v>1643</v>
      </c>
      <c r="C306" s="522" t="s">
        <v>1630</v>
      </c>
      <c r="D306" s="522" t="s">
        <v>1692</v>
      </c>
      <c r="E306" s="522" t="s">
        <v>1693</v>
      </c>
      <c r="F306" s="542">
        <v>1</v>
      </c>
      <c r="G306" s="542">
        <v>107</v>
      </c>
      <c r="H306" s="542">
        <v>1</v>
      </c>
      <c r="I306" s="542">
        <v>107</v>
      </c>
      <c r="J306" s="542">
        <v>2</v>
      </c>
      <c r="K306" s="542">
        <v>216</v>
      </c>
      <c r="L306" s="542">
        <v>2.0186915887850465</v>
      </c>
      <c r="M306" s="542">
        <v>108</v>
      </c>
      <c r="N306" s="542">
        <v>1</v>
      </c>
      <c r="O306" s="542">
        <v>109</v>
      </c>
      <c r="P306" s="527">
        <v>1.0186915887850467</v>
      </c>
      <c r="Q306" s="543">
        <v>109</v>
      </c>
    </row>
    <row r="307" spans="1:17" ht="14.4" customHeight="1" x14ac:dyDescent="0.3">
      <c r="A307" s="521" t="s">
        <v>1752</v>
      </c>
      <c r="B307" s="522" t="s">
        <v>1643</v>
      </c>
      <c r="C307" s="522" t="s">
        <v>1630</v>
      </c>
      <c r="D307" s="522" t="s">
        <v>1694</v>
      </c>
      <c r="E307" s="522" t="s">
        <v>1695</v>
      </c>
      <c r="F307" s="542"/>
      <c r="G307" s="542"/>
      <c r="H307" s="542"/>
      <c r="I307" s="542"/>
      <c r="J307" s="542"/>
      <c r="K307" s="542"/>
      <c r="L307" s="542"/>
      <c r="M307" s="542"/>
      <c r="N307" s="542">
        <v>1</v>
      </c>
      <c r="O307" s="542">
        <v>322</v>
      </c>
      <c r="P307" s="527"/>
      <c r="Q307" s="543">
        <v>322</v>
      </c>
    </row>
    <row r="308" spans="1:17" ht="14.4" customHeight="1" x14ac:dyDescent="0.3">
      <c r="A308" s="521" t="s">
        <v>1752</v>
      </c>
      <c r="B308" s="522" t="s">
        <v>1643</v>
      </c>
      <c r="C308" s="522" t="s">
        <v>1630</v>
      </c>
      <c r="D308" s="522" t="s">
        <v>1700</v>
      </c>
      <c r="E308" s="522" t="s">
        <v>1701</v>
      </c>
      <c r="F308" s="542"/>
      <c r="G308" s="542"/>
      <c r="H308" s="542"/>
      <c r="I308" s="542"/>
      <c r="J308" s="542">
        <v>1</v>
      </c>
      <c r="K308" s="542">
        <v>1020</v>
      </c>
      <c r="L308" s="542"/>
      <c r="M308" s="542">
        <v>1020</v>
      </c>
      <c r="N308" s="542"/>
      <c r="O308" s="542"/>
      <c r="P308" s="527"/>
      <c r="Q308" s="543"/>
    </row>
    <row r="309" spans="1:17" ht="14.4" customHeight="1" x14ac:dyDescent="0.3">
      <c r="A309" s="521" t="s">
        <v>1753</v>
      </c>
      <c r="B309" s="522" t="s">
        <v>1643</v>
      </c>
      <c r="C309" s="522" t="s">
        <v>1630</v>
      </c>
      <c r="D309" s="522" t="s">
        <v>1667</v>
      </c>
      <c r="E309" s="522" t="s">
        <v>1668</v>
      </c>
      <c r="F309" s="542"/>
      <c r="G309" s="542"/>
      <c r="H309" s="542"/>
      <c r="I309" s="542"/>
      <c r="J309" s="542">
        <v>1</v>
      </c>
      <c r="K309" s="542">
        <v>16</v>
      </c>
      <c r="L309" s="542"/>
      <c r="M309" s="542">
        <v>16</v>
      </c>
      <c r="N309" s="542"/>
      <c r="O309" s="542"/>
      <c r="P309" s="527"/>
      <c r="Q309" s="543"/>
    </row>
    <row r="310" spans="1:17" ht="14.4" customHeight="1" x14ac:dyDescent="0.3">
      <c r="A310" s="521" t="s">
        <v>1753</v>
      </c>
      <c r="B310" s="522" t="s">
        <v>1643</v>
      </c>
      <c r="C310" s="522" t="s">
        <v>1630</v>
      </c>
      <c r="D310" s="522" t="s">
        <v>1679</v>
      </c>
      <c r="E310" s="522" t="s">
        <v>1680</v>
      </c>
      <c r="F310" s="542"/>
      <c r="G310" s="542"/>
      <c r="H310" s="542"/>
      <c r="I310" s="542"/>
      <c r="J310" s="542">
        <v>2</v>
      </c>
      <c r="K310" s="542">
        <v>320</v>
      </c>
      <c r="L310" s="542"/>
      <c r="M310" s="542">
        <v>160</v>
      </c>
      <c r="N310" s="542"/>
      <c r="O310" s="542"/>
      <c r="P310" s="527"/>
      <c r="Q310" s="543"/>
    </row>
    <row r="311" spans="1:17" ht="14.4" customHeight="1" x14ac:dyDescent="0.3">
      <c r="A311" s="521" t="s">
        <v>1754</v>
      </c>
      <c r="B311" s="522" t="s">
        <v>1643</v>
      </c>
      <c r="C311" s="522" t="s">
        <v>1630</v>
      </c>
      <c r="D311" s="522" t="s">
        <v>1647</v>
      </c>
      <c r="E311" s="522" t="s">
        <v>1648</v>
      </c>
      <c r="F311" s="542">
        <v>41</v>
      </c>
      <c r="G311" s="542">
        <v>8282</v>
      </c>
      <c r="H311" s="542">
        <v>1</v>
      </c>
      <c r="I311" s="542">
        <v>202</v>
      </c>
      <c r="J311" s="542">
        <v>63</v>
      </c>
      <c r="K311" s="542">
        <v>12789</v>
      </c>
      <c r="L311" s="542">
        <v>1.5441922241004589</v>
      </c>
      <c r="M311" s="542">
        <v>203</v>
      </c>
      <c r="N311" s="542">
        <v>38</v>
      </c>
      <c r="O311" s="542">
        <v>7758</v>
      </c>
      <c r="P311" s="527">
        <v>0.93673025839169288</v>
      </c>
      <c r="Q311" s="543">
        <v>204.15789473684211</v>
      </c>
    </row>
    <row r="312" spans="1:17" ht="14.4" customHeight="1" x14ac:dyDescent="0.3">
      <c r="A312" s="521" t="s">
        <v>1754</v>
      </c>
      <c r="B312" s="522" t="s">
        <v>1643</v>
      </c>
      <c r="C312" s="522" t="s">
        <v>1630</v>
      </c>
      <c r="D312" s="522" t="s">
        <v>1650</v>
      </c>
      <c r="E312" s="522" t="s">
        <v>1651</v>
      </c>
      <c r="F312" s="542">
        <v>143</v>
      </c>
      <c r="G312" s="542">
        <v>41613</v>
      </c>
      <c r="H312" s="542">
        <v>1</v>
      </c>
      <c r="I312" s="542">
        <v>291</v>
      </c>
      <c r="J312" s="542">
        <v>58</v>
      </c>
      <c r="K312" s="542">
        <v>16936</v>
      </c>
      <c r="L312" s="542">
        <v>0.40698820080263381</v>
      </c>
      <c r="M312" s="542">
        <v>292</v>
      </c>
      <c r="N312" s="542">
        <v>167</v>
      </c>
      <c r="O312" s="542">
        <v>49066</v>
      </c>
      <c r="P312" s="527">
        <v>1.1791026842573233</v>
      </c>
      <c r="Q312" s="543">
        <v>293.80838323353294</v>
      </c>
    </row>
    <row r="313" spans="1:17" ht="14.4" customHeight="1" x14ac:dyDescent="0.3">
      <c r="A313" s="521" t="s">
        <v>1754</v>
      </c>
      <c r="B313" s="522" t="s">
        <v>1643</v>
      </c>
      <c r="C313" s="522" t="s">
        <v>1630</v>
      </c>
      <c r="D313" s="522" t="s">
        <v>1652</v>
      </c>
      <c r="E313" s="522" t="s">
        <v>1653</v>
      </c>
      <c r="F313" s="542">
        <v>9</v>
      </c>
      <c r="G313" s="542">
        <v>828</v>
      </c>
      <c r="H313" s="542">
        <v>1</v>
      </c>
      <c r="I313" s="542">
        <v>92</v>
      </c>
      <c r="J313" s="542">
        <v>3</v>
      </c>
      <c r="K313" s="542">
        <v>279</v>
      </c>
      <c r="L313" s="542">
        <v>0.33695652173913043</v>
      </c>
      <c r="M313" s="542">
        <v>93</v>
      </c>
      <c r="N313" s="542">
        <v>6</v>
      </c>
      <c r="O313" s="542">
        <v>561</v>
      </c>
      <c r="P313" s="527">
        <v>0.67753623188405798</v>
      </c>
      <c r="Q313" s="543">
        <v>93.5</v>
      </c>
    </row>
    <row r="314" spans="1:17" ht="14.4" customHeight="1" x14ac:dyDescent="0.3">
      <c r="A314" s="521" t="s">
        <v>1754</v>
      </c>
      <c r="B314" s="522" t="s">
        <v>1643</v>
      </c>
      <c r="C314" s="522" t="s">
        <v>1630</v>
      </c>
      <c r="D314" s="522" t="s">
        <v>1654</v>
      </c>
      <c r="E314" s="522" t="s">
        <v>1655</v>
      </c>
      <c r="F314" s="542"/>
      <c r="G314" s="542"/>
      <c r="H314" s="542"/>
      <c r="I314" s="542"/>
      <c r="J314" s="542"/>
      <c r="K314" s="542"/>
      <c r="L314" s="542"/>
      <c r="M314" s="542"/>
      <c r="N314" s="542">
        <v>1</v>
      </c>
      <c r="O314" s="542">
        <v>223</v>
      </c>
      <c r="P314" s="527"/>
      <c r="Q314" s="543">
        <v>223</v>
      </c>
    </row>
    <row r="315" spans="1:17" ht="14.4" customHeight="1" x14ac:dyDescent="0.3">
      <c r="A315" s="521" t="s">
        <v>1754</v>
      </c>
      <c r="B315" s="522" t="s">
        <v>1643</v>
      </c>
      <c r="C315" s="522" t="s">
        <v>1630</v>
      </c>
      <c r="D315" s="522" t="s">
        <v>1656</v>
      </c>
      <c r="E315" s="522" t="s">
        <v>1657</v>
      </c>
      <c r="F315" s="542">
        <v>61</v>
      </c>
      <c r="G315" s="542">
        <v>8113</v>
      </c>
      <c r="H315" s="542">
        <v>1</v>
      </c>
      <c r="I315" s="542">
        <v>133</v>
      </c>
      <c r="J315" s="542">
        <v>85</v>
      </c>
      <c r="K315" s="542">
        <v>11390</v>
      </c>
      <c r="L315" s="542">
        <v>1.4039196351534575</v>
      </c>
      <c r="M315" s="542">
        <v>134</v>
      </c>
      <c r="N315" s="542">
        <v>67</v>
      </c>
      <c r="O315" s="542">
        <v>9024</v>
      </c>
      <c r="P315" s="527">
        <v>1.1122889190188585</v>
      </c>
      <c r="Q315" s="543">
        <v>134.68656716417911</v>
      </c>
    </row>
    <row r="316" spans="1:17" ht="14.4" customHeight="1" x14ac:dyDescent="0.3">
      <c r="A316" s="521" t="s">
        <v>1754</v>
      </c>
      <c r="B316" s="522" t="s">
        <v>1643</v>
      </c>
      <c r="C316" s="522" t="s">
        <v>1630</v>
      </c>
      <c r="D316" s="522" t="s">
        <v>1659</v>
      </c>
      <c r="E316" s="522" t="s">
        <v>1660</v>
      </c>
      <c r="F316" s="542">
        <v>1</v>
      </c>
      <c r="G316" s="542">
        <v>609</v>
      </c>
      <c r="H316" s="542">
        <v>1</v>
      </c>
      <c r="I316" s="542">
        <v>609</v>
      </c>
      <c r="J316" s="542">
        <v>1</v>
      </c>
      <c r="K316" s="542">
        <v>612</v>
      </c>
      <c r="L316" s="542">
        <v>1.0049261083743843</v>
      </c>
      <c r="M316" s="542">
        <v>612</v>
      </c>
      <c r="N316" s="542">
        <v>1</v>
      </c>
      <c r="O316" s="542">
        <v>618</v>
      </c>
      <c r="P316" s="527">
        <v>1.0147783251231528</v>
      </c>
      <c r="Q316" s="543">
        <v>618</v>
      </c>
    </row>
    <row r="317" spans="1:17" ht="14.4" customHeight="1" x14ac:dyDescent="0.3">
      <c r="A317" s="521" t="s">
        <v>1754</v>
      </c>
      <c r="B317" s="522" t="s">
        <v>1643</v>
      </c>
      <c r="C317" s="522" t="s">
        <v>1630</v>
      </c>
      <c r="D317" s="522" t="s">
        <v>1663</v>
      </c>
      <c r="E317" s="522" t="s">
        <v>1664</v>
      </c>
      <c r="F317" s="542">
        <v>5</v>
      </c>
      <c r="G317" s="542">
        <v>790</v>
      </c>
      <c r="H317" s="542">
        <v>1</v>
      </c>
      <c r="I317" s="542">
        <v>158</v>
      </c>
      <c r="J317" s="542">
        <v>2</v>
      </c>
      <c r="K317" s="542">
        <v>318</v>
      </c>
      <c r="L317" s="542">
        <v>0.40253164556962023</v>
      </c>
      <c r="M317" s="542">
        <v>159</v>
      </c>
      <c r="N317" s="542">
        <v>7</v>
      </c>
      <c r="O317" s="542">
        <v>1119</v>
      </c>
      <c r="P317" s="527">
        <v>1.4164556962025316</v>
      </c>
      <c r="Q317" s="543">
        <v>159.85714285714286</v>
      </c>
    </row>
    <row r="318" spans="1:17" ht="14.4" customHeight="1" x14ac:dyDescent="0.3">
      <c r="A318" s="521" t="s">
        <v>1754</v>
      </c>
      <c r="B318" s="522" t="s">
        <v>1643</v>
      </c>
      <c r="C318" s="522" t="s">
        <v>1630</v>
      </c>
      <c r="D318" s="522" t="s">
        <v>1667</v>
      </c>
      <c r="E318" s="522" t="s">
        <v>1668</v>
      </c>
      <c r="F318" s="542">
        <v>192</v>
      </c>
      <c r="G318" s="542">
        <v>3072</v>
      </c>
      <c r="H318" s="542">
        <v>1</v>
      </c>
      <c r="I318" s="542">
        <v>16</v>
      </c>
      <c r="J318" s="542">
        <v>237</v>
      </c>
      <c r="K318" s="542">
        <v>3792</v>
      </c>
      <c r="L318" s="542">
        <v>1.234375</v>
      </c>
      <c r="M318" s="542">
        <v>16</v>
      </c>
      <c r="N318" s="542">
        <v>193</v>
      </c>
      <c r="O318" s="542">
        <v>3088</v>
      </c>
      <c r="P318" s="527">
        <v>1.0052083333333333</v>
      </c>
      <c r="Q318" s="543">
        <v>16</v>
      </c>
    </row>
    <row r="319" spans="1:17" ht="14.4" customHeight="1" x14ac:dyDescent="0.3">
      <c r="A319" s="521" t="s">
        <v>1754</v>
      </c>
      <c r="B319" s="522" t="s">
        <v>1643</v>
      </c>
      <c r="C319" s="522" t="s">
        <v>1630</v>
      </c>
      <c r="D319" s="522" t="s">
        <v>1671</v>
      </c>
      <c r="E319" s="522" t="s">
        <v>1672</v>
      </c>
      <c r="F319" s="542">
        <v>14</v>
      </c>
      <c r="G319" s="542">
        <v>3654</v>
      </c>
      <c r="H319" s="542">
        <v>1</v>
      </c>
      <c r="I319" s="542">
        <v>261</v>
      </c>
      <c r="J319" s="542">
        <v>14</v>
      </c>
      <c r="K319" s="542">
        <v>3668</v>
      </c>
      <c r="L319" s="542">
        <v>1.0038314176245211</v>
      </c>
      <c r="M319" s="542">
        <v>262</v>
      </c>
      <c r="N319" s="542">
        <v>14</v>
      </c>
      <c r="O319" s="542">
        <v>3695</v>
      </c>
      <c r="P319" s="527">
        <v>1.0112205801860974</v>
      </c>
      <c r="Q319" s="543">
        <v>263.92857142857144</v>
      </c>
    </row>
    <row r="320" spans="1:17" ht="14.4" customHeight="1" x14ac:dyDescent="0.3">
      <c r="A320" s="521" t="s">
        <v>1754</v>
      </c>
      <c r="B320" s="522" t="s">
        <v>1643</v>
      </c>
      <c r="C320" s="522" t="s">
        <v>1630</v>
      </c>
      <c r="D320" s="522" t="s">
        <v>1673</v>
      </c>
      <c r="E320" s="522" t="s">
        <v>1670</v>
      </c>
      <c r="F320" s="542">
        <v>19</v>
      </c>
      <c r="G320" s="542">
        <v>2660</v>
      </c>
      <c r="H320" s="542">
        <v>1</v>
      </c>
      <c r="I320" s="542">
        <v>140</v>
      </c>
      <c r="J320" s="542">
        <v>14</v>
      </c>
      <c r="K320" s="542">
        <v>1974</v>
      </c>
      <c r="L320" s="542">
        <v>0.74210526315789471</v>
      </c>
      <c r="M320" s="542">
        <v>141</v>
      </c>
      <c r="N320" s="542">
        <v>13</v>
      </c>
      <c r="O320" s="542">
        <v>1833</v>
      </c>
      <c r="P320" s="527">
        <v>0.68909774436090221</v>
      </c>
      <c r="Q320" s="543">
        <v>141</v>
      </c>
    </row>
    <row r="321" spans="1:17" ht="14.4" customHeight="1" x14ac:dyDescent="0.3">
      <c r="A321" s="521" t="s">
        <v>1754</v>
      </c>
      <c r="B321" s="522" t="s">
        <v>1643</v>
      </c>
      <c r="C321" s="522" t="s">
        <v>1630</v>
      </c>
      <c r="D321" s="522" t="s">
        <v>1674</v>
      </c>
      <c r="E321" s="522" t="s">
        <v>1670</v>
      </c>
      <c r="F321" s="542">
        <v>61</v>
      </c>
      <c r="G321" s="542">
        <v>4758</v>
      </c>
      <c r="H321" s="542">
        <v>1</v>
      </c>
      <c r="I321" s="542">
        <v>78</v>
      </c>
      <c r="J321" s="542">
        <v>85</v>
      </c>
      <c r="K321" s="542">
        <v>6630</v>
      </c>
      <c r="L321" s="542">
        <v>1.3934426229508197</v>
      </c>
      <c r="M321" s="542">
        <v>78</v>
      </c>
      <c r="N321" s="542">
        <v>67</v>
      </c>
      <c r="O321" s="542">
        <v>5226</v>
      </c>
      <c r="P321" s="527">
        <v>1.098360655737705</v>
      </c>
      <c r="Q321" s="543">
        <v>78</v>
      </c>
    </row>
    <row r="322" spans="1:17" ht="14.4" customHeight="1" x14ac:dyDescent="0.3">
      <c r="A322" s="521" t="s">
        <v>1754</v>
      </c>
      <c r="B322" s="522" t="s">
        <v>1643</v>
      </c>
      <c r="C322" s="522" t="s">
        <v>1630</v>
      </c>
      <c r="D322" s="522" t="s">
        <v>1675</v>
      </c>
      <c r="E322" s="522" t="s">
        <v>1676</v>
      </c>
      <c r="F322" s="542">
        <v>19</v>
      </c>
      <c r="G322" s="542">
        <v>5738</v>
      </c>
      <c r="H322" s="542">
        <v>1</v>
      </c>
      <c r="I322" s="542">
        <v>302</v>
      </c>
      <c r="J322" s="542">
        <v>14</v>
      </c>
      <c r="K322" s="542">
        <v>4242</v>
      </c>
      <c r="L322" s="542">
        <v>0.73928197978389687</v>
      </c>
      <c r="M322" s="542">
        <v>303</v>
      </c>
      <c r="N322" s="542">
        <v>13</v>
      </c>
      <c r="O322" s="542">
        <v>3963</v>
      </c>
      <c r="P322" s="527">
        <v>0.69065876612059951</v>
      </c>
      <c r="Q322" s="543">
        <v>304.84615384615387</v>
      </c>
    </row>
    <row r="323" spans="1:17" ht="14.4" customHeight="1" x14ac:dyDescent="0.3">
      <c r="A323" s="521" t="s">
        <v>1754</v>
      </c>
      <c r="B323" s="522" t="s">
        <v>1643</v>
      </c>
      <c r="C323" s="522" t="s">
        <v>1630</v>
      </c>
      <c r="D323" s="522" t="s">
        <v>1679</v>
      </c>
      <c r="E323" s="522" t="s">
        <v>1680</v>
      </c>
      <c r="F323" s="542">
        <v>145</v>
      </c>
      <c r="G323" s="542">
        <v>23055</v>
      </c>
      <c r="H323" s="542">
        <v>1</v>
      </c>
      <c r="I323" s="542">
        <v>159</v>
      </c>
      <c r="J323" s="542">
        <v>190</v>
      </c>
      <c r="K323" s="542">
        <v>30400</v>
      </c>
      <c r="L323" s="542">
        <v>1.3185859900238559</v>
      </c>
      <c r="M323" s="542">
        <v>160</v>
      </c>
      <c r="N323" s="542">
        <v>159</v>
      </c>
      <c r="O323" s="542">
        <v>25540</v>
      </c>
      <c r="P323" s="527">
        <v>1.1077857297766212</v>
      </c>
      <c r="Q323" s="543">
        <v>160.62893081761007</v>
      </c>
    </row>
    <row r="324" spans="1:17" ht="14.4" customHeight="1" x14ac:dyDescent="0.3">
      <c r="A324" s="521" t="s">
        <v>1754</v>
      </c>
      <c r="B324" s="522" t="s">
        <v>1643</v>
      </c>
      <c r="C324" s="522" t="s">
        <v>1630</v>
      </c>
      <c r="D324" s="522" t="s">
        <v>1683</v>
      </c>
      <c r="E324" s="522" t="s">
        <v>1648</v>
      </c>
      <c r="F324" s="542">
        <v>130</v>
      </c>
      <c r="G324" s="542">
        <v>9100</v>
      </c>
      <c r="H324" s="542">
        <v>1</v>
      </c>
      <c r="I324" s="542">
        <v>70</v>
      </c>
      <c r="J324" s="542">
        <v>188</v>
      </c>
      <c r="K324" s="542">
        <v>13160</v>
      </c>
      <c r="L324" s="542">
        <v>1.4461538461538461</v>
      </c>
      <c r="M324" s="542">
        <v>70</v>
      </c>
      <c r="N324" s="542">
        <v>161</v>
      </c>
      <c r="O324" s="542">
        <v>11379</v>
      </c>
      <c r="P324" s="527">
        <v>1.2504395604395604</v>
      </c>
      <c r="Q324" s="543">
        <v>70.677018633540371</v>
      </c>
    </row>
    <row r="325" spans="1:17" ht="14.4" customHeight="1" x14ac:dyDescent="0.3">
      <c r="A325" s="521" t="s">
        <v>1754</v>
      </c>
      <c r="B325" s="522" t="s">
        <v>1643</v>
      </c>
      <c r="C325" s="522" t="s">
        <v>1630</v>
      </c>
      <c r="D325" s="522" t="s">
        <v>1690</v>
      </c>
      <c r="E325" s="522" t="s">
        <v>1691</v>
      </c>
      <c r="F325" s="542">
        <v>4</v>
      </c>
      <c r="G325" s="542">
        <v>4744</v>
      </c>
      <c r="H325" s="542">
        <v>1</v>
      </c>
      <c r="I325" s="542">
        <v>1186</v>
      </c>
      <c r="J325" s="542">
        <v>1</v>
      </c>
      <c r="K325" s="542">
        <v>1189</v>
      </c>
      <c r="L325" s="542">
        <v>0.25063237774030356</v>
      </c>
      <c r="M325" s="542">
        <v>1189</v>
      </c>
      <c r="N325" s="542">
        <v>6</v>
      </c>
      <c r="O325" s="542">
        <v>7154</v>
      </c>
      <c r="P325" s="527">
        <v>1.5080101180438448</v>
      </c>
      <c r="Q325" s="543">
        <v>1192.3333333333333</v>
      </c>
    </row>
    <row r="326" spans="1:17" ht="14.4" customHeight="1" x14ac:dyDescent="0.3">
      <c r="A326" s="521" t="s">
        <v>1754</v>
      </c>
      <c r="B326" s="522" t="s">
        <v>1643</v>
      </c>
      <c r="C326" s="522" t="s">
        <v>1630</v>
      </c>
      <c r="D326" s="522" t="s">
        <v>1692</v>
      </c>
      <c r="E326" s="522" t="s">
        <v>1693</v>
      </c>
      <c r="F326" s="542">
        <v>5</v>
      </c>
      <c r="G326" s="542">
        <v>535</v>
      </c>
      <c r="H326" s="542">
        <v>1</v>
      </c>
      <c r="I326" s="542">
        <v>107</v>
      </c>
      <c r="J326" s="542">
        <v>1</v>
      </c>
      <c r="K326" s="542">
        <v>108</v>
      </c>
      <c r="L326" s="542">
        <v>0.20186915887850468</v>
      </c>
      <c r="M326" s="542">
        <v>108</v>
      </c>
      <c r="N326" s="542">
        <v>5</v>
      </c>
      <c r="O326" s="542">
        <v>544</v>
      </c>
      <c r="P326" s="527">
        <v>1.016822429906542</v>
      </c>
      <c r="Q326" s="543">
        <v>108.8</v>
      </c>
    </row>
    <row r="327" spans="1:17" ht="14.4" customHeight="1" x14ac:dyDescent="0.3">
      <c r="A327" s="521" t="s">
        <v>1754</v>
      </c>
      <c r="B327" s="522" t="s">
        <v>1643</v>
      </c>
      <c r="C327" s="522" t="s">
        <v>1630</v>
      </c>
      <c r="D327" s="522" t="s">
        <v>1694</v>
      </c>
      <c r="E327" s="522" t="s">
        <v>1695</v>
      </c>
      <c r="F327" s="542"/>
      <c r="G327" s="542"/>
      <c r="H327" s="542"/>
      <c r="I327" s="542"/>
      <c r="J327" s="542"/>
      <c r="K327" s="542"/>
      <c r="L327" s="542"/>
      <c r="M327" s="542"/>
      <c r="N327" s="542">
        <v>1</v>
      </c>
      <c r="O327" s="542">
        <v>322</v>
      </c>
      <c r="P327" s="527"/>
      <c r="Q327" s="543">
        <v>322</v>
      </c>
    </row>
    <row r="328" spans="1:17" ht="14.4" customHeight="1" x14ac:dyDescent="0.3">
      <c r="A328" s="521" t="s">
        <v>1754</v>
      </c>
      <c r="B328" s="522" t="s">
        <v>1643</v>
      </c>
      <c r="C328" s="522" t="s">
        <v>1630</v>
      </c>
      <c r="D328" s="522" t="s">
        <v>1702</v>
      </c>
      <c r="E328" s="522" t="s">
        <v>1703</v>
      </c>
      <c r="F328" s="542">
        <v>1</v>
      </c>
      <c r="G328" s="542">
        <v>290</v>
      </c>
      <c r="H328" s="542">
        <v>1</v>
      </c>
      <c r="I328" s="542">
        <v>290</v>
      </c>
      <c r="J328" s="542"/>
      <c r="K328" s="542"/>
      <c r="L328" s="542"/>
      <c r="M328" s="542"/>
      <c r="N328" s="542">
        <v>1</v>
      </c>
      <c r="O328" s="542">
        <v>293</v>
      </c>
      <c r="P328" s="527">
        <v>1.0103448275862068</v>
      </c>
      <c r="Q328" s="543">
        <v>293</v>
      </c>
    </row>
    <row r="329" spans="1:17" ht="14.4" customHeight="1" x14ac:dyDescent="0.3">
      <c r="A329" s="521" t="s">
        <v>1755</v>
      </c>
      <c r="B329" s="522" t="s">
        <v>1643</v>
      </c>
      <c r="C329" s="522" t="s">
        <v>1630</v>
      </c>
      <c r="D329" s="522" t="s">
        <v>1647</v>
      </c>
      <c r="E329" s="522" t="s">
        <v>1648</v>
      </c>
      <c r="F329" s="542">
        <v>33</v>
      </c>
      <c r="G329" s="542">
        <v>6666</v>
      </c>
      <c r="H329" s="542">
        <v>1</v>
      </c>
      <c r="I329" s="542">
        <v>202</v>
      </c>
      <c r="J329" s="542">
        <v>36</v>
      </c>
      <c r="K329" s="542">
        <v>7308</v>
      </c>
      <c r="L329" s="542">
        <v>1.0963096309630964</v>
      </c>
      <c r="M329" s="542">
        <v>203</v>
      </c>
      <c r="N329" s="542">
        <v>31</v>
      </c>
      <c r="O329" s="542">
        <v>6351</v>
      </c>
      <c r="P329" s="527">
        <v>0.95274527452745272</v>
      </c>
      <c r="Q329" s="543">
        <v>204.87096774193549</v>
      </c>
    </row>
    <row r="330" spans="1:17" ht="14.4" customHeight="1" x14ac:dyDescent="0.3">
      <c r="A330" s="521" t="s">
        <v>1755</v>
      </c>
      <c r="B330" s="522" t="s">
        <v>1643</v>
      </c>
      <c r="C330" s="522" t="s">
        <v>1630</v>
      </c>
      <c r="D330" s="522" t="s">
        <v>1650</v>
      </c>
      <c r="E330" s="522" t="s">
        <v>1651</v>
      </c>
      <c r="F330" s="542">
        <v>38</v>
      </c>
      <c r="G330" s="542">
        <v>11058</v>
      </c>
      <c r="H330" s="542">
        <v>1</v>
      </c>
      <c r="I330" s="542">
        <v>291</v>
      </c>
      <c r="J330" s="542">
        <v>97</v>
      </c>
      <c r="K330" s="542">
        <v>28324</v>
      </c>
      <c r="L330" s="542">
        <v>2.5614035087719298</v>
      </c>
      <c r="M330" s="542">
        <v>292</v>
      </c>
      <c r="N330" s="542">
        <v>16</v>
      </c>
      <c r="O330" s="542">
        <v>4672</v>
      </c>
      <c r="P330" s="527">
        <v>0.42249954783866883</v>
      </c>
      <c r="Q330" s="543">
        <v>292</v>
      </c>
    </row>
    <row r="331" spans="1:17" ht="14.4" customHeight="1" x14ac:dyDescent="0.3">
      <c r="A331" s="521" t="s">
        <v>1755</v>
      </c>
      <c r="B331" s="522" t="s">
        <v>1643</v>
      </c>
      <c r="C331" s="522" t="s">
        <v>1630</v>
      </c>
      <c r="D331" s="522" t="s">
        <v>1652</v>
      </c>
      <c r="E331" s="522" t="s">
        <v>1653</v>
      </c>
      <c r="F331" s="542">
        <v>3</v>
      </c>
      <c r="G331" s="542">
        <v>276</v>
      </c>
      <c r="H331" s="542">
        <v>1</v>
      </c>
      <c r="I331" s="542">
        <v>92</v>
      </c>
      <c r="J331" s="542">
        <v>6</v>
      </c>
      <c r="K331" s="542">
        <v>558</v>
      </c>
      <c r="L331" s="542">
        <v>2.0217391304347827</v>
      </c>
      <c r="M331" s="542">
        <v>93</v>
      </c>
      <c r="N331" s="542">
        <v>3</v>
      </c>
      <c r="O331" s="542">
        <v>282</v>
      </c>
      <c r="P331" s="527">
        <v>1.0217391304347827</v>
      </c>
      <c r="Q331" s="543">
        <v>94</v>
      </c>
    </row>
    <row r="332" spans="1:17" ht="14.4" customHeight="1" x14ac:dyDescent="0.3">
      <c r="A332" s="521" t="s">
        <v>1755</v>
      </c>
      <c r="B332" s="522" t="s">
        <v>1643</v>
      </c>
      <c r="C332" s="522" t="s">
        <v>1630</v>
      </c>
      <c r="D332" s="522" t="s">
        <v>1654</v>
      </c>
      <c r="E332" s="522" t="s">
        <v>1655</v>
      </c>
      <c r="F332" s="542">
        <v>1</v>
      </c>
      <c r="G332" s="542">
        <v>219</v>
      </c>
      <c r="H332" s="542">
        <v>1</v>
      </c>
      <c r="I332" s="542">
        <v>219</v>
      </c>
      <c r="J332" s="542"/>
      <c r="K332" s="542"/>
      <c r="L332" s="542"/>
      <c r="M332" s="542"/>
      <c r="N332" s="542"/>
      <c r="O332" s="542"/>
      <c r="P332" s="527"/>
      <c r="Q332" s="543"/>
    </row>
    <row r="333" spans="1:17" ht="14.4" customHeight="1" x14ac:dyDescent="0.3">
      <c r="A333" s="521" t="s">
        <v>1755</v>
      </c>
      <c r="B333" s="522" t="s">
        <v>1643</v>
      </c>
      <c r="C333" s="522" t="s">
        <v>1630</v>
      </c>
      <c r="D333" s="522" t="s">
        <v>1656</v>
      </c>
      <c r="E333" s="522" t="s">
        <v>1657</v>
      </c>
      <c r="F333" s="542">
        <v>4</v>
      </c>
      <c r="G333" s="542">
        <v>532</v>
      </c>
      <c r="H333" s="542">
        <v>1</v>
      </c>
      <c r="I333" s="542">
        <v>133</v>
      </c>
      <c r="J333" s="542">
        <v>9</v>
      </c>
      <c r="K333" s="542">
        <v>1206</v>
      </c>
      <c r="L333" s="542">
        <v>2.2669172932330826</v>
      </c>
      <c r="M333" s="542">
        <v>134</v>
      </c>
      <c r="N333" s="542">
        <v>9</v>
      </c>
      <c r="O333" s="542">
        <v>1212</v>
      </c>
      <c r="P333" s="527">
        <v>2.2781954887218046</v>
      </c>
      <c r="Q333" s="543">
        <v>134.66666666666666</v>
      </c>
    </row>
    <row r="334" spans="1:17" ht="14.4" customHeight="1" x14ac:dyDescent="0.3">
      <c r="A334" s="521" t="s">
        <v>1755</v>
      </c>
      <c r="B334" s="522" t="s">
        <v>1643</v>
      </c>
      <c r="C334" s="522" t="s">
        <v>1630</v>
      </c>
      <c r="D334" s="522" t="s">
        <v>1658</v>
      </c>
      <c r="E334" s="522" t="s">
        <v>1657</v>
      </c>
      <c r="F334" s="542"/>
      <c r="G334" s="542"/>
      <c r="H334" s="542"/>
      <c r="I334" s="542"/>
      <c r="J334" s="542">
        <v>1</v>
      </c>
      <c r="K334" s="542">
        <v>175</v>
      </c>
      <c r="L334" s="542"/>
      <c r="M334" s="542">
        <v>175</v>
      </c>
      <c r="N334" s="542"/>
      <c r="O334" s="542"/>
      <c r="P334" s="527"/>
      <c r="Q334" s="543"/>
    </row>
    <row r="335" spans="1:17" ht="14.4" customHeight="1" x14ac:dyDescent="0.3">
      <c r="A335" s="521" t="s">
        <v>1755</v>
      </c>
      <c r="B335" s="522" t="s">
        <v>1643</v>
      </c>
      <c r="C335" s="522" t="s">
        <v>1630</v>
      </c>
      <c r="D335" s="522" t="s">
        <v>1659</v>
      </c>
      <c r="E335" s="522" t="s">
        <v>1660</v>
      </c>
      <c r="F335" s="542">
        <v>1</v>
      </c>
      <c r="G335" s="542">
        <v>609</v>
      </c>
      <c r="H335" s="542">
        <v>1</v>
      </c>
      <c r="I335" s="542">
        <v>609</v>
      </c>
      <c r="J335" s="542">
        <v>2</v>
      </c>
      <c r="K335" s="542">
        <v>1224</v>
      </c>
      <c r="L335" s="542">
        <v>2.0098522167487687</v>
      </c>
      <c r="M335" s="542">
        <v>612</v>
      </c>
      <c r="N335" s="542"/>
      <c r="O335" s="542"/>
      <c r="P335" s="527"/>
      <c r="Q335" s="543"/>
    </row>
    <row r="336" spans="1:17" ht="14.4" customHeight="1" x14ac:dyDescent="0.3">
      <c r="A336" s="521" t="s">
        <v>1755</v>
      </c>
      <c r="B336" s="522" t="s">
        <v>1643</v>
      </c>
      <c r="C336" s="522" t="s">
        <v>1630</v>
      </c>
      <c r="D336" s="522" t="s">
        <v>1663</v>
      </c>
      <c r="E336" s="522" t="s">
        <v>1664</v>
      </c>
      <c r="F336" s="542">
        <v>1</v>
      </c>
      <c r="G336" s="542">
        <v>158</v>
      </c>
      <c r="H336" s="542">
        <v>1</v>
      </c>
      <c r="I336" s="542">
        <v>158</v>
      </c>
      <c r="J336" s="542">
        <v>5</v>
      </c>
      <c r="K336" s="542">
        <v>795</v>
      </c>
      <c r="L336" s="542">
        <v>5.0316455696202533</v>
      </c>
      <c r="M336" s="542">
        <v>159</v>
      </c>
      <c r="N336" s="542">
        <v>1</v>
      </c>
      <c r="O336" s="542">
        <v>159</v>
      </c>
      <c r="P336" s="527">
        <v>1.0063291139240507</v>
      </c>
      <c r="Q336" s="543">
        <v>159</v>
      </c>
    </row>
    <row r="337" spans="1:17" ht="14.4" customHeight="1" x14ac:dyDescent="0.3">
      <c r="A337" s="521" t="s">
        <v>1755</v>
      </c>
      <c r="B337" s="522" t="s">
        <v>1643</v>
      </c>
      <c r="C337" s="522" t="s">
        <v>1630</v>
      </c>
      <c r="D337" s="522" t="s">
        <v>1667</v>
      </c>
      <c r="E337" s="522" t="s">
        <v>1668</v>
      </c>
      <c r="F337" s="542">
        <v>31</v>
      </c>
      <c r="G337" s="542">
        <v>496</v>
      </c>
      <c r="H337" s="542">
        <v>1</v>
      </c>
      <c r="I337" s="542">
        <v>16</v>
      </c>
      <c r="J337" s="542">
        <v>38</v>
      </c>
      <c r="K337" s="542">
        <v>608</v>
      </c>
      <c r="L337" s="542">
        <v>1.2258064516129032</v>
      </c>
      <c r="M337" s="542">
        <v>16</v>
      </c>
      <c r="N337" s="542">
        <v>33</v>
      </c>
      <c r="O337" s="542">
        <v>528</v>
      </c>
      <c r="P337" s="527">
        <v>1.064516129032258</v>
      </c>
      <c r="Q337" s="543">
        <v>16</v>
      </c>
    </row>
    <row r="338" spans="1:17" ht="14.4" customHeight="1" x14ac:dyDescent="0.3">
      <c r="A338" s="521" t="s">
        <v>1755</v>
      </c>
      <c r="B338" s="522" t="s">
        <v>1643</v>
      </c>
      <c r="C338" s="522" t="s">
        <v>1630</v>
      </c>
      <c r="D338" s="522" t="s">
        <v>1671</v>
      </c>
      <c r="E338" s="522" t="s">
        <v>1672</v>
      </c>
      <c r="F338" s="542">
        <v>10</v>
      </c>
      <c r="G338" s="542">
        <v>2610</v>
      </c>
      <c r="H338" s="542">
        <v>1</v>
      </c>
      <c r="I338" s="542">
        <v>261</v>
      </c>
      <c r="J338" s="542">
        <v>14</v>
      </c>
      <c r="K338" s="542">
        <v>3668</v>
      </c>
      <c r="L338" s="542">
        <v>1.4053639846743295</v>
      </c>
      <c r="M338" s="542">
        <v>262</v>
      </c>
      <c r="N338" s="542">
        <v>10</v>
      </c>
      <c r="O338" s="542">
        <v>2647</v>
      </c>
      <c r="P338" s="527">
        <v>1.0141762452107279</v>
      </c>
      <c r="Q338" s="543">
        <v>264.7</v>
      </c>
    </row>
    <row r="339" spans="1:17" ht="14.4" customHeight="1" x14ac:dyDescent="0.3">
      <c r="A339" s="521" t="s">
        <v>1755</v>
      </c>
      <c r="B339" s="522" t="s">
        <v>1643</v>
      </c>
      <c r="C339" s="522" t="s">
        <v>1630</v>
      </c>
      <c r="D339" s="522" t="s">
        <v>1673</v>
      </c>
      <c r="E339" s="522" t="s">
        <v>1670</v>
      </c>
      <c r="F339" s="542">
        <v>10</v>
      </c>
      <c r="G339" s="542">
        <v>1400</v>
      </c>
      <c r="H339" s="542">
        <v>1</v>
      </c>
      <c r="I339" s="542">
        <v>140</v>
      </c>
      <c r="J339" s="542">
        <v>13</v>
      </c>
      <c r="K339" s="542">
        <v>1833</v>
      </c>
      <c r="L339" s="542">
        <v>1.3092857142857144</v>
      </c>
      <c r="M339" s="542">
        <v>141</v>
      </c>
      <c r="N339" s="542">
        <v>11</v>
      </c>
      <c r="O339" s="542">
        <v>1551</v>
      </c>
      <c r="P339" s="527">
        <v>1.1078571428571429</v>
      </c>
      <c r="Q339" s="543">
        <v>141</v>
      </c>
    </row>
    <row r="340" spans="1:17" ht="14.4" customHeight="1" x14ac:dyDescent="0.3">
      <c r="A340" s="521" t="s">
        <v>1755</v>
      </c>
      <c r="B340" s="522" t="s">
        <v>1643</v>
      </c>
      <c r="C340" s="522" t="s">
        <v>1630</v>
      </c>
      <c r="D340" s="522" t="s">
        <v>1674</v>
      </c>
      <c r="E340" s="522" t="s">
        <v>1670</v>
      </c>
      <c r="F340" s="542">
        <v>4</v>
      </c>
      <c r="G340" s="542">
        <v>312</v>
      </c>
      <c r="H340" s="542">
        <v>1</v>
      </c>
      <c r="I340" s="542">
        <v>78</v>
      </c>
      <c r="J340" s="542">
        <v>9</v>
      </c>
      <c r="K340" s="542">
        <v>702</v>
      </c>
      <c r="L340" s="542">
        <v>2.25</v>
      </c>
      <c r="M340" s="542">
        <v>78</v>
      </c>
      <c r="N340" s="542">
        <v>9</v>
      </c>
      <c r="O340" s="542">
        <v>702</v>
      </c>
      <c r="P340" s="527">
        <v>2.25</v>
      </c>
      <c r="Q340" s="543">
        <v>78</v>
      </c>
    </row>
    <row r="341" spans="1:17" ht="14.4" customHeight="1" x14ac:dyDescent="0.3">
      <c r="A341" s="521" t="s">
        <v>1755</v>
      </c>
      <c r="B341" s="522" t="s">
        <v>1643</v>
      </c>
      <c r="C341" s="522" t="s">
        <v>1630</v>
      </c>
      <c r="D341" s="522" t="s">
        <v>1675</v>
      </c>
      <c r="E341" s="522" t="s">
        <v>1676</v>
      </c>
      <c r="F341" s="542">
        <v>10</v>
      </c>
      <c r="G341" s="542">
        <v>3020</v>
      </c>
      <c r="H341" s="542">
        <v>1</v>
      </c>
      <c r="I341" s="542">
        <v>302</v>
      </c>
      <c r="J341" s="542">
        <v>13</v>
      </c>
      <c r="K341" s="542">
        <v>3939</v>
      </c>
      <c r="L341" s="542">
        <v>1.3043046357615895</v>
      </c>
      <c r="M341" s="542">
        <v>303</v>
      </c>
      <c r="N341" s="542">
        <v>11</v>
      </c>
      <c r="O341" s="542">
        <v>3363</v>
      </c>
      <c r="P341" s="527">
        <v>1.1135761589403974</v>
      </c>
      <c r="Q341" s="543">
        <v>305.72727272727275</v>
      </c>
    </row>
    <row r="342" spans="1:17" ht="14.4" customHeight="1" x14ac:dyDescent="0.3">
      <c r="A342" s="521" t="s">
        <v>1755</v>
      </c>
      <c r="B342" s="522" t="s">
        <v>1643</v>
      </c>
      <c r="C342" s="522" t="s">
        <v>1630</v>
      </c>
      <c r="D342" s="522" t="s">
        <v>1679</v>
      </c>
      <c r="E342" s="522" t="s">
        <v>1680</v>
      </c>
      <c r="F342" s="542">
        <v>17</v>
      </c>
      <c r="G342" s="542">
        <v>2703</v>
      </c>
      <c r="H342" s="542">
        <v>1</v>
      </c>
      <c r="I342" s="542">
        <v>159</v>
      </c>
      <c r="J342" s="542">
        <v>22</v>
      </c>
      <c r="K342" s="542">
        <v>3520</v>
      </c>
      <c r="L342" s="542">
        <v>1.3022567517573067</v>
      </c>
      <c r="M342" s="542">
        <v>160</v>
      </c>
      <c r="N342" s="542">
        <v>17</v>
      </c>
      <c r="O342" s="542">
        <v>2730</v>
      </c>
      <c r="P342" s="527">
        <v>1.0099889012208656</v>
      </c>
      <c r="Q342" s="543">
        <v>160.58823529411765</v>
      </c>
    </row>
    <row r="343" spans="1:17" ht="14.4" customHeight="1" x14ac:dyDescent="0.3">
      <c r="A343" s="521" t="s">
        <v>1755</v>
      </c>
      <c r="B343" s="522" t="s">
        <v>1643</v>
      </c>
      <c r="C343" s="522" t="s">
        <v>1630</v>
      </c>
      <c r="D343" s="522" t="s">
        <v>1683</v>
      </c>
      <c r="E343" s="522" t="s">
        <v>1648</v>
      </c>
      <c r="F343" s="542">
        <v>7</v>
      </c>
      <c r="G343" s="542">
        <v>490</v>
      </c>
      <c r="H343" s="542">
        <v>1</v>
      </c>
      <c r="I343" s="542">
        <v>70</v>
      </c>
      <c r="J343" s="542">
        <v>7</v>
      </c>
      <c r="K343" s="542">
        <v>490</v>
      </c>
      <c r="L343" s="542">
        <v>1</v>
      </c>
      <c r="M343" s="542">
        <v>70</v>
      </c>
      <c r="N343" s="542">
        <v>17</v>
      </c>
      <c r="O343" s="542">
        <v>1201</v>
      </c>
      <c r="P343" s="527">
        <v>2.4510204081632652</v>
      </c>
      <c r="Q343" s="543">
        <v>70.647058823529406</v>
      </c>
    </row>
    <row r="344" spans="1:17" ht="14.4" customHeight="1" x14ac:dyDescent="0.3">
      <c r="A344" s="521" t="s">
        <v>1755</v>
      </c>
      <c r="B344" s="522" t="s">
        <v>1643</v>
      </c>
      <c r="C344" s="522" t="s">
        <v>1630</v>
      </c>
      <c r="D344" s="522" t="s">
        <v>1688</v>
      </c>
      <c r="E344" s="522" t="s">
        <v>1689</v>
      </c>
      <c r="F344" s="542">
        <v>1</v>
      </c>
      <c r="G344" s="542">
        <v>215</v>
      </c>
      <c r="H344" s="542">
        <v>1</v>
      </c>
      <c r="I344" s="542">
        <v>215</v>
      </c>
      <c r="J344" s="542">
        <v>2</v>
      </c>
      <c r="K344" s="542">
        <v>432</v>
      </c>
      <c r="L344" s="542">
        <v>2.0093023255813955</v>
      </c>
      <c r="M344" s="542">
        <v>216</v>
      </c>
      <c r="N344" s="542"/>
      <c r="O344" s="542"/>
      <c r="P344" s="527"/>
      <c r="Q344" s="543"/>
    </row>
    <row r="345" spans="1:17" ht="14.4" customHeight="1" x14ac:dyDescent="0.3">
      <c r="A345" s="521" t="s">
        <v>1755</v>
      </c>
      <c r="B345" s="522" t="s">
        <v>1643</v>
      </c>
      <c r="C345" s="522" t="s">
        <v>1630</v>
      </c>
      <c r="D345" s="522" t="s">
        <v>1690</v>
      </c>
      <c r="E345" s="522" t="s">
        <v>1691</v>
      </c>
      <c r="F345" s="542">
        <v>1</v>
      </c>
      <c r="G345" s="542">
        <v>1186</v>
      </c>
      <c r="H345" s="542">
        <v>1</v>
      </c>
      <c r="I345" s="542">
        <v>1186</v>
      </c>
      <c r="J345" s="542">
        <v>3</v>
      </c>
      <c r="K345" s="542">
        <v>3567</v>
      </c>
      <c r="L345" s="542">
        <v>3.0075885328836427</v>
      </c>
      <c r="M345" s="542">
        <v>1189</v>
      </c>
      <c r="N345" s="542">
        <v>1</v>
      </c>
      <c r="O345" s="542">
        <v>1189</v>
      </c>
      <c r="P345" s="527">
        <v>1.0025295109612142</v>
      </c>
      <c r="Q345" s="543">
        <v>1189</v>
      </c>
    </row>
    <row r="346" spans="1:17" ht="14.4" customHeight="1" x14ac:dyDescent="0.3">
      <c r="A346" s="521" t="s">
        <v>1755</v>
      </c>
      <c r="B346" s="522" t="s">
        <v>1643</v>
      </c>
      <c r="C346" s="522" t="s">
        <v>1630</v>
      </c>
      <c r="D346" s="522" t="s">
        <v>1692</v>
      </c>
      <c r="E346" s="522" t="s">
        <v>1693</v>
      </c>
      <c r="F346" s="542">
        <v>2</v>
      </c>
      <c r="G346" s="542">
        <v>214</v>
      </c>
      <c r="H346" s="542">
        <v>1</v>
      </c>
      <c r="I346" s="542">
        <v>107</v>
      </c>
      <c r="J346" s="542">
        <v>4</v>
      </c>
      <c r="K346" s="542">
        <v>432</v>
      </c>
      <c r="L346" s="542">
        <v>2.0186915887850465</v>
      </c>
      <c r="M346" s="542">
        <v>108</v>
      </c>
      <c r="N346" s="542">
        <v>2</v>
      </c>
      <c r="O346" s="542">
        <v>217</v>
      </c>
      <c r="P346" s="527">
        <v>1.014018691588785</v>
      </c>
      <c r="Q346" s="543">
        <v>108.5</v>
      </c>
    </row>
    <row r="347" spans="1:17" ht="14.4" customHeight="1" x14ac:dyDescent="0.3">
      <c r="A347" s="521" t="s">
        <v>1755</v>
      </c>
      <c r="B347" s="522" t="s">
        <v>1643</v>
      </c>
      <c r="C347" s="522" t="s">
        <v>1630</v>
      </c>
      <c r="D347" s="522" t="s">
        <v>1694</v>
      </c>
      <c r="E347" s="522" t="s">
        <v>1695</v>
      </c>
      <c r="F347" s="542">
        <v>1</v>
      </c>
      <c r="G347" s="542">
        <v>318</v>
      </c>
      <c r="H347" s="542">
        <v>1</v>
      </c>
      <c r="I347" s="542">
        <v>318</v>
      </c>
      <c r="J347" s="542"/>
      <c r="K347" s="542"/>
      <c r="L347" s="542"/>
      <c r="M347" s="542"/>
      <c r="N347" s="542"/>
      <c r="O347" s="542"/>
      <c r="P347" s="527"/>
      <c r="Q347" s="543"/>
    </row>
    <row r="348" spans="1:17" ht="14.4" customHeight="1" x14ac:dyDescent="0.3">
      <c r="A348" s="521" t="s">
        <v>1755</v>
      </c>
      <c r="B348" s="522" t="s">
        <v>1643</v>
      </c>
      <c r="C348" s="522" t="s">
        <v>1630</v>
      </c>
      <c r="D348" s="522" t="s">
        <v>1702</v>
      </c>
      <c r="E348" s="522" t="s">
        <v>1703</v>
      </c>
      <c r="F348" s="542"/>
      <c r="G348" s="542"/>
      <c r="H348" s="542"/>
      <c r="I348" s="542"/>
      <c r="J348" s="542">
        <v>1</v>
      </c>
      <c r="K348" s="542">
        <v>291</v>
      </c>
      <c r="L348" s="542"/>
      <c r="M348" s="542">
        <v>291</v>
      </c>
      <c r="N348" s="542"/>
      <c r="O348" s="542"/>
      <c r="P348" s="527"/>
      <c r="Q348" s="543"/>
    </row>
    <row r="349" spans="1:17" ht="14.4" customHeight="1" x14ac:dyDescent="0.3">
      <c r="A349" s="521" t="s">
        <v>1756</v>
      </c>
      <c r="B349" s="522" t="s">
        <v>1643</v>
      </c>
      <c r="C349" s="522" t="s">
        <v>1630</v>
      </c>
      <c r="D349" s="522" t="s">
        <v>1658</v>
      </c>
      <c r="E349" s="522" t="s">
        <v>1657</v>
      </c>
      <c r="F349" s="542">
        <v>2</v>
      </c>
      <c r="G349" s="542">
        <v>348</v>
      </c>
      <c r="H349" s="542">
        <v>1</v>
      </c>
      <c r="I349" s="542">
        <v>174</v>
      </c>
      <c r="J349" s="542"/>
      <c r="K349" s="542"/>
      <c r="L349" s="542"/>
      <c r="M349" s="542"/>
      <c r="N349" s="542"/>
      <c r="O349" s="542"/>
      <c r="P349" s="527"/>
      <c r="Q349" s="543"/>
    </row>
    <row r="350" spans="1:17" ht="14.4" customHeight="1" x14ac:dyDescent="0.3">
      <c r="A350" s="521" t="s">
        <v>1756</v>
      </c>
      <c r="B350" s="522" t="s">
        <v>1643</v>
      </c>
      <c r="C350" s="522" t="s">
        <v>1630</v>
      </c>
      <c r="D350" s="522" t="s">
        <v>1661</v>
      </c>
      <c r="E350" s="522" t="s">
        <v>1662</v>
      </c>
      <c r="F350" s="542">
        <v>1</v>
      </c>
      <c r="G350" s="542">
        <v>582</v>
      </c>
      <c r="H350" s="542">
        <v>1</v>
      </c>
      <c r="I350" s="542">
        <v>582</v>
      </c>
      <c r="J350" s="542"/>
      <c r="K350" s="542"/>
      <c r="L350" s="542"/>
      <c r="M350" s="542"/>
      <c r="N350" s="542"/>
      <c r="O350" s="542"/>
      <c r="P350" s="527"/>
      <c r="Q350" s="543"/>
    </row>
    <row r="351" spans="1:17" ht="14.4" customHeight="1" x14ac:dyDescent="0.3">
      <c r="A351" s="521" t="s">
        <v>1756</v>
      </c>
      <c r="B351" s="522" t="s">
        <v>1643</v>
      </c>
      <c r="C351" s="522" t="s">
        <v>1630</v>
      </c>
      <c r="D351" s="522" t="s">
        <v>1667</v>
      </c>
      <c r="E351" s="522" t="s">
        <v>1668</v>
      </c>
      <c r="F351" s="542">
        <v>2</v>
      </c>
      <c r="G351" s="542">
        <v>32</v>
      </c>
      <c r="H351" s="542">
        <v>1</v>
      </c>
      <c r="I351" s="542">
        <v>16</v>
      </c>
      <c r="J351" s="542"/>
      <c r="K351" s="542"/>
      <c r="L351" s="542"/>
      <c r="M351" s="542"/>
      <c r="N351" s="542"/>
      <c r="O351" s="542"/>
      <c r="P351" s="527"/>
      <c r="Q351" s="543"/>
    </row>
    <row r="352" spans="1:17" ht="14.4" customHeight="1" x14ac:dyDescent="0.3">
      <c r="A352" s="521" t="s">
        <v>1756</v>
      </c>
      <c r="B352" s="522" t="s">
        <v>1643</v>
      </c>
      <c r="C352" s="522" t="s">
        <v>1630</v>
      </c>
      <c r="D352" s="522" t="s">
        <v>1688</v>
      </c>
      <c r="E352" s="522" t="s">
        <v>1689</v>
      </c>
      <c r="F352" s="542">
        <v>2</v>
      </c>
      <c r="G352" s="542">
        <v>430</v>
      </c>
      <c r="H352" s="542">
        <v>1</v>
      </c>
      <c r="I352" s="542">
        <v>215</v>
      </c>
      <c r="J352" s="542"/>
      <c r="K352" s="542"/>
      <c r="L352" s="542"/>
      <c r="M352" s="542"/>
      <c r="N352" s="542"/>
      <c r="O352" s="542"/>
      <c r="P352" s="527"/>
      <c r="Q352" s="543"/>
    </row>
    <row r="353" spans="1:17" ht="14.4" customHeight="1" x14ac:dyDescent="0.3">
      <c r="A353" s="521" t="s">
        <v>1756</v>
      </c>
      <c r="B353" s="522" t="s">
        <v>1643</v>
      </c>
      <c r="C353" s="522" t="s">
        <v>1630</v>
      </c>
      <c r="D353" s="522" t="s">
        <v>1700</v>
      </c>
      <c r="E353" s="522" t="s">
        <v>1701</v>
      </c>
      <c r="F353" s="542">
        <v>1</v>
      </c>
      <c r="G353" s="542">
        <v>1015</v>
      </c>
      <c r="H353" s="542">
        <v>1</v>
      </c>
      <c r="I353" s="542">
        <v>1015</v>
      </c>
      <c r="J353" s="542"/>
      <c r="K353" s="542"/>
      <c r="L353" s="542"/>
      <c r="M353" s="542"/>
      <c r="N353" s="542"/>
      <c r="O353" s="542"/>
      <c r="P353" s="527"/>
      <c r="Q353" s="543"/>
    </row>
    <row r="354" spans="1:17" ht="14.4" customHeight="1" x14ac:dyDescent="0.3">
      <c r="A354" s="521" t="s">
        <v>1757</v>
      </c>
      <c r="B354" s="522" t="s">
        <v>1643</v>
      </c>
      <c r="C354" s="522" t="s">
        <v>1630</v>
      </c>
      <c r="D354" s="522" t="s">
        <v>1647</v>
      </c>
      <c r="E354" s="522" t="s">
        <v>1648</v>
      </c>
      <c r="F354" s="542">
        <v>1</v>
      </c>
      <c r="G354" s="542">
        <v>202</v>
      </c>
      <c r="H354" s="542">
        <v>1</v>
      </c>
      <c r="I354" s="542">
        <v>202</v>
      </c>
      <c r="J354" s="542">
        <v>15</v>
      </c>
      <c r="K354" s="542">
        <v>3045</v>
      </c>
      <c r="L354" s="542">
        <v>15.074257425742575</v>
      </c>
      <c r="M354" s="542">
        <v>203</v>
      </c>
      <c r="N354" s="542">
        <v>5</v>
      </c>
      <c r="O354" s="542">
        <v>1025</v>
      </c>
      <c r="P354" s="527">
        <v>5.0742574257425739</v>
      </c>
      <c r="Q354" s="543">
        <v>205</v>
      </c>
    </row>
    <row r="355" spans="1:17" ht="14.4" customHeight="1" x14ac:dyDescent="0.3">
      <c r="A355" s="521" t="s">
        <v>1757</v>
      </c>
      <c r="B355" s="522" t="s">
        <v>1643</v>
      </c>
      <c r="C355" s="522" t="s">
        <v>1630</v>
      </c>
      <c r="D355" s="522" t="s">
        <v>1649</v>
      </c>
      <c r="E355" s="522" t="s">
        <v>1648</v>
      </c>
      <c r="F355" s="542"/>
      <c r="G355" s="542"/>
      <c r="H355" s="542"/>
      <c r="I355" s="542"/>
      <c r="J355" s="542"/>
      <c r="K355" s="542"/>
      <c r="L355" s="542"/>
      <c r="M355" s="542"/>
      <c r="N355" s="542">
        <v>5</v>
      </c>
      <c r="O355" s="542">
        <v>424</v>
      </c>
      <c r="P355" s="527"/>
      <c r="Q355" s="543">
        <v>84.8</v>
      </c>
    </row>
    <row r="356" spans="1:17" ht="14.4" customHeight="1" x14ac:dyDescent="0.3">
      <c r="A356" s="521" t="s">
        <v>1757</v>
      </c>
      <c r="B356" s="522" t="s">
        <v>1643</v>
      </c>
      <c r="C356" s="522" t="s">
        <v>1630</v>
      </c>
      <c r="D356" s="522" t="s">
        <v>1650</v>
      </c>
      <c r="E356" s="522" t="s">
        <v>1651</v>
      </c>
      <c r="F356" s="542"/>
      <c r="G356" s="542"/>
      <c r="H356" s="542"/>
      <c r="I356" s="542"/>
      <c r="J356" s="542"/>
      <c r="K356" s="542"/>
      <c r="L356" s="542"/>
      <c r="M356" s="542"/>
      <c r="N356" s="542">
        <v>19</v>
      </c>
      <c r="O356" s="542">
        <v>5586</v>
      </c>
      <c r="P356" s="527"/>
      <c r="Q356" s="543">
        <v>294</v>
      </c>
    </row>
    <row r="357" spans="1:17" ht="14.4" customHeight="1" x14ac:dyDescent="0.3">
      <c r="A357" s="521" t="s">
        <v>1757</v>
      </c>
      <c r="B357" s="522" t="s">
        <v>1643</v>
      </c>
      <c r="C357" s="522" t="s">
        <v>1630</v>
      </c>
      <c r="D357" s="522" t="s">
        <v>1652</v>
      </c>
      <c r="E357" s="522" t="s">
        <v>1653</v>
      </c>
      <c r="F357" s="542"/>
      <c r="G357" s="542"/>
      <c r="H357" s="542"/>
      <c r="I357" s="542"/>
      <c r="J357" s="542"/>
      <c r="K357" s="542"/>
      <c r="L357" s="542"/>
      <c r="M357" s="542"/>
      <c r="N357" s="542">
        <v>3</v>
      </c>
      <c r="O357" s="542">
        <v>282</v>
      </c>
      <c r="P357" s="527"/>
      <c r="Q357" s="543">
        <v>94</v>
      </c>
    </row>
    <row r="358" spans="1:17" ht="14.4" customHeight="1" x14ac:dyDescent="0.3">
      <c r="A358" s="521" t="s">
        <v>1757</v>
      </c>
      <c r="B358" s="522" t="s">
        <v>1643</v>
      </c>
      <c r="C358" s="522" t="s">
        <v>1630</v>
      </c>
      <c r="D358" s="522" t="s">
        <v>1656</v>
      </c>
      <c r="E358" s="522" t="s">
        <v>1657</v>
      </c>
      <c r="F358" s="542">
        <v>4</v>
      </c>
      <c r="G358" s="542">
        <v>532</v>
      </c>
      <c r="H358" s="542">
        <v>1</v>
      </c>
      <c r="I358" s="542">
        <v>133</v>
      </c>
      <c r="J358" s="542">
        <v>2</v>
      </c>
      <c r="K358" s="542">
        <v>268</v>
      </c>
      <c r="L358" s="542">
        <v>0.50375939849624063</v>
      </c>
      <c r="M358" s="542">
        <v>134</v>
      </c>
      <c r="N358" s="542">
        <v>1</v>
      </c>
      <c r="O358" s="542">
        <v>135</v>
      </c>
      <c r="P358" s="527">
        <v>0.25375939849624063</v>
      </c>
      <c r="Q358" s="543">
        <v>135</v>
      </c>
    </row>
    <row r="359" spans="1:17" ht="14.4" customHeight="1" x14ac:dyDescent="0.3">
      <c r="A359" s="521" t="s">
        <v>1757</v>
      </c>
      <c r="B359" s="522" t="s">
        <v>1643</v>
      </c>
      <c r="C359" s="522" t="s">
        <v>1630</v>
      </c>
      <c r="D359" s="522" t="s">
        <v>1658</v>
      </c>
      <c r="E359" s="522" t="s">
        <v>1657</v>
      </c>
      <c r="F359" s="542">
        <v>2</v>
      </c>
      <c r="G359" s="542">
        <v>348</v>
      </c>
      <c r="H359" s="542">
        <v>1</v>
      </c>
      <c r="I359" s="542">
        <v>174</v>
      </c>
      <c r="J359" s="542">
        <v>2</v>
      </c>
      <c r="K359" s="542">
        <v>350</v>
      </c>
      <c r="L359" s="542">
        <v>1.0057471264367817</v>
      </c>
      <c r="M359" s="542">
        <v>175</v>
      </c>
      <c r="N359" s="542">
        <v>5</v>
      </c>
      <c r="O359" s="542">
        <v>883</v>
      </c>
      <c r="P359" s="527">
        <v>2.5373563218390807</v>
      </c>
      <c r="Q359" s="543">
        <v>176.6</v>
      </c>
    </row>
    <row r="360" spans="1:17" ht="14.4" customHeight="1" x14ac:dyDescent="0.3">
      <c r="A360" s="521" t="s">
        <v>1757</v>
      </c>
      <c r="B360" s="522" t="s">
        <v>1643</v>
      </c>
      <c r="C360" s="522" t="s">
        <v>1630</v>
      </c>
      <c r="D360" s="522" t="s">
        <v>1661</v>
      </c>
      <c r="E360" s="522" t="s">
        <v>1662</v>
      </c>
      <c r="F360" s="542">
        <v>1</v>
      </c>
      <c r="G360" s="542">
        <v>582</v>
      </c>
      <c r="H360" s="542">
        <v>1</v>
      </c>
      <c r="I360" s="542">
        <v>582</v>
      </c>
      <c r="J360" s="542"/>
      <c r="K360" s="542"/>
      <c r="L360" s="542"/>
      <c r="M360" s="542"/>
      <c r="N360" s="542">
        <v>1</v>
      </c>
      <c r="O360" s="542">
        <v>585</v>
      </c>
      <c r="P360" s="527">
        <v>1.0051546391752577</v>
      </c>
      <c r="Q360" s="543">
        <v>585</v>
      </c>
    </row>
    <row r="361" spans="1:17" ht="14.4" customHeight="1" x14ac:dyDescent="0.3">
      <c r="A361" s="521" t="s">
        <v>1757</v>
      </c>
      <c r="B361" s="522" t="s">
        <v>1643</v>
      </c>
      <c r="C361" s="522" t="s">
        <v>1630</v>
      </c>
      <c r="D361" s="522" t="s">
        <v>1663</v>
      </c>
      <c r="E361" s="522" t="s">
        <v>1664</v>
      </c>
      <c r="F361" s="542">
        <v>2</v>
      </c>
      <c r="G361" s="542">
        <v>316</v>
      </c>
      <c r="H361" s="542">
        <v>1</v>
      </c>
      <c r="I361" s="542">
        <v>158</v>
      </c>
      <c r="J361" s="542">
        <v>2</v>
      </c>
      <c r="K361" s="542">
        <v>318</v>
      </c>
      <c r="L361" s="542">
        <v>1.0063291139240507</v>
      </c>
      <c r="M361" s="542">
        <v>159</v>
      </c>
      <c r="N361" s="542">
        <v>4</v>
      </c>
      <c r="O361" s="542">
        <v>639</v>
      </c>
      <c r="P361" s="527">
        <v>2.0221518987341773</v>
      </c>
      <c r="Q361" s="543">
        <v>159.75</v>
      </c>
    </row>
    <row r="362" spans="1:17" ht="14.4" customHeight="1" x14ac:dyDescent="0.3">
      <c r="A362" s="521" t="s">
        <v>1757</v>
      </c>
      <c r="B362" s="522" t="s">
        <v>1643</v>
      </c>
      <c r="C362" s="522" t="s">
        <v>1630</v>
      </c>
      <c r="D362" s="522" t="s">
        <v>1667</v>
      </c>
      <c r="E362" s="522" t="s">
        <v>1668</v>
      </c>
      <c r="F362" s="542">
        <v>7</v>
      </c>
      <c r="G362" s="542">
        <v>112</v>
      </c>
      <c r="H362" s="542">
        <v>1</v>
      </c>
      <c r="I362" s="542">
        <v>16</v>
      </c>
      <c r="J362" s="542">
        <v>11</v>
      </c>
      <c r="K362" s="542">
        <v>176</v>
      </c>
      <c r="L362" s="542">
        <v>1.5714285714285714</v>
      </c>
      <c r="M362" s="542">
        <v>16</v>
      </c>
      <c r="N362" s="542">
        <v>7</v>
      </c>
      <c r="O362" s="542">
        <v>112</v>
      </c>
      <c r="P362" s="527">
        <v>1</v>
      </c>
      <c r="Q362" s="543">
        <v>16</v>
      </c>
    </row>
    <row r="363" spans="1:17" ht="14.4" customHeight="1" x14ac:dyDescent="0.3">
      <c r="A363" s="521" t="s">
        <v>1757</v>
      </c>
      <c r="B363" s="522" t="s">
        <v>1643</v>
      </c>
      <c r="C363" s="522" t="s">
        <v>1630</v>
      </c>
      <c r="D363" s="522" t="s">
        <v>1671</v>
      </c>
      <c r="E363" s="522" t="s">
        <v>1672</v>
      </c>
      <c r="F363" s="542">
        <v>1</v>
      </c>
      <c r="G363" s="542">
        <v>261</v>
      </c>
      <c r="H363" s="542">
        <v>1</v>
      </c>
      <c r="I363" s="542">
        <v>261</v>
      </c>
      <c r="J363" s="542">
        <v>6</v>
      </c>
      <c r="K363" s="542">
        <v>1572</v>
      </c>
      <c r="L363" s="542">
        <v>6.0229885057471266</v>
      </c>
      <c r="M363" s="542">
        <v>262</v>
      </c>
      <c r="N363" s="542">
        <v>1</v>
      </c>
      <c r="O363" s="542">
        <v>265</v>
      </c>
      <c r="P363" s="527">
        <v>1.0153256704980842</v>
      </c>
      <c r="Q363" s="543">
        <v>265</v>
      </c>
    </row>
    <row r="364" spans="1:17" ht="14.4" customHeight="1" x14ac:dyDescent="0.3">
      <c r="A364" s="521" t="s">
        <v>1757</v>
      </c>
      <c r="B364" s="522" t="s">
        <v>1643</v>
      </c>
      <c r="C364" s="522" t="s">
        <v>1630</v>
      </c>
      <c r="D364" s="522" t="s">
        <v>1673</v>
      </c>
      <c r="E364" s="522" t="s">
        <v>1670</v>
      </c>
      <c r="F364" s="542">
        <v>1</v>
      </c>
      <c r="G364" s="542">
        <v>140</v>
      </c>
      <c r="H364" s="542">
        <v>1</v>
      </c>
      <c r="I364" s="542">
        <v>140</v>
      </c>
      <c r="J364" s="542">
        <v>6</v>
      </c>
      <c r="K364" s="542">
        <v>846</v>
      </c>
      <c r="L364" s="542">
        <v>6.0428571428571427</v>
      </c>
      <c r="M364" s="542">
        <v>141</v>
      </c>
      <c r="N364" s="542">
        <v>1</v>
      </c>
      <c r="O364" s="542">
        <v>141</v>
      </c>
      <c r="P364" s="527">
        <v>1.0071428571428571</v>
      </c>
      <c r="Q364" s="543">
        <v>141</v>
      </c>
    </row>
    <row r="365" spans="1:17" ht="14.4" customHeight="1" x14ac:dyDescent="0.3">
      <c r="A365" s="521" t="s">
        <v>1757</v>
      </c>
      <c r="B365" s="522" t="s">
        <v>1643</v>
      </c>
      <c r="C365" s="522" t="s">
        <v>1630</v>
      </c>
      <c r="D365" s="522" t="s">
        <v>1674</v>
      </c>
      <c r="E365" s="522" t="s">
        <v>1670</v>
      </c>
      <c r="F365" s="542">
        <v>3</v>
      </c>
      <c r="G365" s="542">
        <v>234</v>
      </c>
      <c r="H365" s="542">
        <v>1</v>
      </c>
      <c r="I365" s="542">
        <v>78</v>
      </c>
      <c r="J365" s="542">
        <v>2</v>
      </c>
      <c r="K365" s="542">
        <v>156</v>
      </c>
      <c r="L365" s="542">
        <v>0.66666666666666663</v>
      </c>
      <c r="M365" s="542">
        <v>78</v>
      </c>
      <c r="N365" s="542">
        <v>1</v>
      </c>
      <c r="O365" s="542">
        <v>78</v>
      </c>
      <c r="P365" s="527">
        <v>0.33333333333333331</v>
      </c>
      <c r="Q365" s="543">
        <v>78</v>
      </c>
    </row>
    <row r="366" spans="1:17" ht="14.4" customHeight="1" x14ac:dyDescent="0.3">
      <c r="A366" s="521" t="s">
        <v>1757</v>
      </c>
      <c r="B366" s="522" t="s">
        <v>1643</v>
      </c>
      <c r="C366" s="522" t="s">
        <v>1630</v>
      </c>
      <c r="D366" s="522" t="s">
        <v>1675</v>
      </c>
      <c r="E366" s="522" t="s">
        <v>1676</v>
      </c>
      <c r="F366" s="542">
        <v>1</v>
      </c>
      <c r="G366" s="542">
        <v>302</v>
      </c>
      <c r="H366" s="542">
        <v>1</v>
      </c>
      <c r="I366" s="542">
        <v>302</v>
      </c>
      <c r="J366" s="542">
        <v>6</v>
      </c>
      <c r="K366" s="542">
        <v>1818</v>
      </c>
      <c r="L366" s="542">
        <v>6.0198675496688745</v>
      </c>
      <c r="M366" s="542">
        <v>303</v>
      </c>
      <c r="N366" s="542">
        <v>1</v>
      </c>
      <c r="O366" s="542">
        <v>306</v>
      </c>
      <c r="P366" s="527">
        <v>1.0132450331125828</v>
      </c>
      <c r="Q366" s="543">
        <v>306</v>
      </c>
    </row>
    <row r="367" spans="1:17" ht="14.4" customHeight="1" x14ac:dyDescent="0.3">
      <c r="A367" s="521" t="s">
        <v>1757</v>
      </c>
      <c r="B367" s="522" t="s">
        <v>1643</v>
      </c>
      <c r="C367" s="522" t="s">
        <v>1630</v>
      </c>
      <c r="D367" s="522" t="s">
        <v>1679</v>
      </c>
      <c r="E367" s="522" t="s">
        <v>1680</v>
      </c>
      <c r="F367" s="542">
        <v>3</v>
      </c>
      <c r="G367" s="542">
        <v>477</v>
      </c>
      <c r="H367" s="542">
        <v>1</v>
      </c>
      <c r="I367" s="542">
        <v>159</v>
      </c>
      <c r="J367" s="542">
        <v>2</v>
      </c>
      <c r="K367" s="542">
        <v>320</v>
      </c>
      <c r="L367" s="542">
        <v>0.67085953878406712</v>
      </c>
      <c r="M367" s="542">
        <v>160</v>
      </c>
      <c r="N367" s="542">
        <v>1</v>
      </c>
      <c r="O367" s="542">
        <v>161</v>
      </c>
      <c r="P367" s="527">
        <v>0.33752620545073375</v>
      </c>
      <c r="Q367" s="543">
        <v>161</v>
      </c>
    </row>
    <row r="368" spans="1:17" ht="14.4" customHeight="1" x14ac:dyDescent="0.3">
      <c r="A368" s="521" t="s">
        <v>1757</v>
      </c>
      <c r="B368" s="522" t="s">
        <v>1643</v>
      </c>
      <c r="C368" s="522" t="s">
        <v>1630</v>
      </c>
      <c r="D368" s="522" t="s">
        <v>1683</v>
      </c>
      <c r="E368" s="522" t="s">
        <v>1648</v>
      </c>
      <c r="F368" s="542">
        <v>2</v>
      </c>
      <c r="G368" s="542">
        <v>140</v>
      </c>
      <c r="H368" s="542">
        <v>1</v>
      </c>
      <c r="I368" s="542">
        <v>70</v>
      </c>
      <c r="J368" s="542">
        <v>5</v>
      </c>
      <c r="K368" s="542">
        <v>350</v>
      </c>
      <c r="L368" s="542">
        <v>2.5</v>
      </c>
      <c r="M368" s="542">
        <v>70</v>
      </c>
      <c r="N368" s="542">
        <v>4</v>
      </c>
      <c r="O368" s="542">
        <v>284</v>
      </c>
      <c r="P368" s="527">
        <v>2.0285714285714285</v>
      </c>
      <c r="Q368" s="543">
        <v>71</v>
      </c>
    </row>
    <row r="369" spans="1:17" ht="14.4" customHeight="1" x14ac:dyDescent="0.3">
      <c r="A369" s="521" t="s">
        <v>1757</v>
      </c>
      <c r="B369" s="522" t="s">
        <v>1643</v>
      </c>
      <c r="C369" s="522" t="s">
        <v>1630</v>
      </c>
      <c r="D369" s="522" t="s">
        <v>1688</v>
      </c>
      <c r="E369" s="522" t="s">
        <v>1689</v>
      </c>
      <c r="F369" s="542">
        <v>3</v>
      </c>
      <c r="G369" s="542">
        <v>645</v>
      </c>
      <c r="H369" s="542">
        <v>1</v>
      </c>
      <c r="I369" s="542">
        <v>215</v>
      </c>
      <c r="J369" s="542">
        <v>2</v>
      </c>
      <c r="K369" s="542">
        <v>432</v>
      </c>
      <c r="L369" s="542">
        <v>0.66976744186046511</v>
      </c>
      <c r="M369" s="542">
        <v>216</v>
      </c>
      <c r="N369" s="542">
        <v>5</v>
      </c>
      <c r="O369" s="542">
        <v>1092</v>
      </c>
      <c r="P369" s="527">
        <v>1.6930232558139535</v>
      </c>
      <c r="Q369" s="543">
        <v>218.4</v>
      </c>
    </row>
    <row r="370" spans="1:17" ht="14.4" customHeight="1" x14ac:dyDescent="0.3">
      <c r="A370" s="521" t="s">
        <v>1757</v>
      </c>
      <c r="B370" s="522" t="s">
        <v>1643</v>
      </c>
      <c r="C370" s="522" t="s">
        <v>1630</v>
      </c>
      <c r="D370" s="522" t="s">
        <v>1690</v>
      </c>
      <c r="E370" s="522" t="s">
        <v>1691</v>
      </c>
      <c r="F370" s="542"/>
      <c r="G370" s="542"/>
      <c r="H370" s="542"/>
      <c r="I370" s="542"/>
      <c r="J370" s="542"/>
      <c r="K370" s="542"/>
      <c r="L370" s="542"/>
      <c r="M370" s="542"/>
      <c r="N370" s="542">
        <v>1</v>
      </c>
      <c r="O370" s="542">
        <v>1193</v>
      </c>
      <c r="P370" s="527"/>
      <c r="Q370" s="543">
        <v>1193</v>
      </c>
    </row>
    <row r="371" spans="1:17" ht="14.4" customHeight="1" x14ac:dyDescent="0.3">
      <c r="A371" s="521" t="s">
        <v>1757</v>
      </c>
      <c r="B371" s="522" t="s">
        <v>1643</v>
      </c>
      <c r="C371" s="522" t="s">
        <v>1630</v>
      </c>
      <c r="D371" s="522" t="s">
        <v>1692</v>
      </c>
      <c r="E371" s="522" t="s">
        <v>1693</v>
      </c>
      <c r="F371" s="542">
        <v>2</v>
      </c>
      <c r="G371" s="542">
        <v>214</v>
      </c>
      <c r="H371" s="542">
        <v>1</v>
      </c>
      <c r="I371" s="542">
        <v>107</v>
      </c>
      <c r="J371" s="542">
        <v>1</v>
      </c>
      <c r="K371" s="542">
        <v>108</v>
      </c>
      <c r="L371" s="542">
        <v>0.50467289719626163</v>
      </c>
      <c r="M371" s="542">
        <v>108</v>
      </c>
      <c r="N371" s="542">
        <v>1</v>
      </c>
      <c r="O371" s="542">
        <v>109</v>
      </c>
      <c r="P371" s="527">
        <v>0.50934579439252337</v>
      </c>
      <c r="Q371" s="543">
        <v>109</v>
      </c>
    </row>
    <row r="372" spans="1:17" ht="14.4" customHeight="1" x14ac:dyDescent="0.3">
      <c r="A372" s="521" t="s">
        <v>1757</v>
      </c>
      <c r="B372" s="522" t="s">
        <v>1643</v>
      </c>
      <c r="C372" s="522" t="s">
        <v>1630</v>
      </c>
      <c r="D372" s="522" t="s">
        <v>1700</v>
      </c>
      <c r="E372" s="522" t="s">
        <v>1701</v>
      </c>
      <c r="F372" s="542">
        <v>2</v>
      </c>
      <c r="G372" s="542">
        <v>2030</v>
      </c>
      <c r="H372" s="542">
        <v>1</v>
      </c>
      <c r="I372" s="542">
        <v>1015</v>
      </c>
      <c r="J372" s="542"/>
      <c r="K372" s="542"/>
      <c r="L372" s="542"/>
      <c r="M372" s="542"/>
      <c r="N372" s="542"/>
      <c r="O372" s="542"/>
      <c r="P372" s="527"/>
      <c r="Q372" s="543"/>
    </row>
    <row r="373" spans="1:17" ht="14.4" customHeight="1" x14ac:dyDescent="0.3">
      <c r="A373" s="521" t="s">
        <v>1758</v>
      </c>
      <c r="B373" s="522" t="s">
        <v>1643</v>
      </c>
      <c r="C373" s="522" t="s">
        <v>1630</v>
      </c>
      <c r="D373" s="522" t="s">
        <v>1647</v>
      </c>
      <c r="E373" s="522" t="s">
        <v>1648</v>
      </c>
      <c r="F373" s="542">
        <v>121</v>
      </c>
      <c r="G373" s="542">
        <v>24442</v>
      </c>
      <c r="H373" s="542">
        <v>1</v>
      </c>
      <c r="I373" s="542">
        <v>202</v>
      </c>
      <c r="J373" s="542">
        <v>83</v>
      </c>
      <c r="K373" s="542">
        <v>16849</v>
      </c>
      <c r="L373" s="542">
        <v>0.68934620734800756</v>
      </c>
      <c r="M373" s="542">
        <v>203</v>
      </c>
      <c r="N373" s="542">
        <v>70</v>
      </c>
      <c r="O373" s="542">
        <v>14328</v>
      </c>
      <c r="P373" s="527">
        <v>0.58620407495294979</v>
      </c>
      <c r="Q373" s="543">
        <v>204.68571428571428</v>
      </c>
    </row>
    <row r="374" spans="1:17" ht="14.4" customHeight="1" x14ac:dyDescent="0.3">
      <c r="A374" s="521" t="s">
        <v>1758</v>
      </c>
      <c r="B374" s="522" t="s">
        <v>1643</v>
      </c>
      <c r="C374" s="522" t="s">
        <v>1630</v>
      </c>
      <c r="D374" s="522" t="s">
        <v>1650</v>
      </c>
      <c r="E374" s="522" t="s">
        <v>1651</v>
      </c>
      <c r="F374" s="542">
        <v>296</v>
      </c>
      <c r="G374" s="542">
        <v>86136</v>
      </c>
      <c r="H374" s="542">
        <v>1</v>
      </c>
      <c r="I374" s="542">
        <v>291</v>
      </c>
      <c r="J374" s="542">
        <v>516</v>
      </c>
      <c r="K374" s="542">
        <v>150672</v>
      </c>
      <c r="L374" s="542">
        <v>1.7492337698523266</v>
      </c>
      <c r="M374" s="542">
        <v>292</v>
      </c>
      <c r="N374" s="542">
        <v>686</v>
      </c>
      <c r="O374" s="542">
        <v>201406</v>
      </c>
      <c r="P374" s="527">
        <v>2.3382325624593667</v>
      </c>
      <c r="Q374" s="543">
        <v>293.59475218658895</v>
      </c>
    </row>
    <row r="375" spans="1:17" ht="14.4" customHeight="1" x14ac:dyDescent="0.3">
      <c r="A375" s="521" t="s">
        <v>1758</v>
      </c>
      <c r="B375" s="522" t="s">
        <v>1643</v>
      </c>
      <c r="C375" s="522" t="s">
        <v>1630</v>
      </c>
      <c r="D375" s="522" t="s">
        <v>1652</v>
      </c>
      <c r="E375" s="522" t="s">
        <v>1653</v>
      </c>
      <c r="F375" s="542">
        <v>3</v>
      </c>
      <c r="G375" s="542">
        <v>276</v>
      </c>
      <c r="H375" s="542">
        <v>1</v>
      </c>
      <c r="I375" s="542">
        <v>92</v>
      </c>
      <c r="J375" s="542">
        <v>12</v>
      </c>
      <c r="K375" s="542">
        <v>1116</v>
      </c>
      <c r="L375" s="542">
        <v>4.0434782608695654</v>
      </c>
      <c r="M375" s="542">
        <v>93</v>
      </c>
      <c r="N375" s="542">
        <v>7</v>
      </c>
      <c r="O375" s="542">
        <v>655</v>
      </c>
      <c r="P375" s="527">
        <v>2.3731884057971016</v>
      </c>
      <c r="Q375" s="543">
        <v>93.571428571428569</v>
      </c>
    </row>
    <row r="376" spans="1:17" ht="14.4" customHeight="1" x14ac:dyDescent="0.3">
      <c r="A376" s="521" t="s">
        <v>1758</v>
      </c>
      <c r="B376" s="522" t="s">
        <v>1643</v>
      </c>
      <c r="C376" s="522" t="s">
        <v>1630</v>
      </c>
      <c r="D376" s="522" t="s">
        <v>1654</v>
      </c>
      <c r="E376" s="522" t="s">
        <v>1655</v>
      </c>
      <c r="F376" s="542">
        <v>1</v>
      </c>
      <c r="G376" s="542">
        <v>219</v>
      </c>
      <c r="H376" s="542">
        <v>1</v>
      </c>
      <c r="I376" s="542">
        <v>219</v>
      </c>
      <c r="J376" s="542">
        <v>1</v>
      </c>
      <c r="K376" s="542">
        <v>220</v>
      </c>
      <c r="L376" s="542">
        <v>1.004566210045662</v>
      </c>
      <c r="M376" s="542">
        <v>220</v>
      </c>
      <c r="N376" s="542"/>
      <c r="O376" s="542"/>
      <c r="P376" s="527"/>
      <c r="Q376" s="543"/>
    </row>
    <row r="377" spans="1:17" ht="14.4" customHeight="1" x14ac:dyDescent="0.3">
      <c r="A377" s="521" t="s">
        <v>1758</v>
      </c>
      <c r="B377" s="522" t="s">
        <v>1643</v>
      </c>
      <c r="C377" s="522" t="s">
        <v>1630</v>
      </c>
      <c r="D377" s="522" t="s">
        <v>1656</v>
      </c>
      <c r="E377" s="522" t="s">
        <v>1657</v>
      </c>
      <c r="F377" s="542">
        <v>277</v>
      </c>
      <c r="G377" s="542">
        <v>36841</v>
      </c>
      <c r="H377" s="542">
        <v>1</v>
      </c>
      <c r="I377" s="542">
        <v>133</v>
      </c>
      <c r="J377" s="542">
        <v>287</v>
      </c>
      <c r="K377" s="542">
        <v>38458</v>
      </c>
      <c r="L377" s="542">
        <v>1.0438913167395021</v>
      </c>
      <c r="M377" s="542">
        <v>134</v>
      </c>
      <c r="N377" s="542">
        <v>306</v>
      </c>
      <c r="O377" s="542">
        <v>41233</v>
      </c>
      <c r="P377" s="527">
        <v>1.1192150050215792</v>
      </c>
      <c r="Q377" s="543">
        <v>134.74836601307189</v>
      </c>
    </row>
    <row r="378" spans="1:17" ht="14.4" customHeight="1" x14ac:dyDescent="0.3">
      <c r="A378" s="521" t="s">
        <v>1758</v>
      </c>
      <c r="B378" s="522" t="s">
        <v>1643</v>
      </c>
      <c r="C378" s="522" t="s">
        <v>1630</v>
      </c>
      <c r="D378" s="522" t="s">
        <v>1658</v>
      </c>
      <c r="E378" s="522" t="s">
        <v>1657</v>
      </c>
      <c r="F378" s="542"/>
      <c r="G378" s="542"/>
      <c r="H378" s="542"/>
      <c r="I378" s="542"/>
      <c r="J378" s="542">
        <v>1</v>
      </c>
      <c r="K378" s="542">
        <v>175</v>
      </c>
      <c r="L378" s="542"/>
      <c r="M378" s="542">
        <v>175</v>
      </c>
      <c r="N378" s="542"/>
      <c r="O378" s="542"/>
      <c r="P378" s="527"/>
      <c r="Q378" s="543"/>
    </row>
    <row r="379" spans="1:17" ht="14.4" customHeight="1" x14ac:dyDescent="0.3">
      <c r="A379" s="521" t="s">
        <v>1758</v>
      </c>
      <c r="B379" s="522" t="s">
        <v>1643</v>
      </c>
      <c r="C379" s="522" t="s">
        <v>1630</v>
      </c>
      <c r="D379" s="522" t="s">
        <v>1659</v>
      </c>
      <c r="E379" s="522" t="s">
        <v>1660</v>
      </c>
      <c r="F379" s="542">
        <v>1</v>
      </c>
      <c r="G379" s="542">
        <v>609</v>
      </c>
      <c r="H379" s="542">
        <v>1</v>
      </c>
      <c r="I379" s="542">
        <v>609</v>
      </c>
      <c r="J379" s="542">
        <v>1</v>
      </c>
      <c r="K379" s="542">
        <v>612</v>
      </c>
      <c r="L379" s="542">
        <v>1.0049261083743843</v>
      </c>
      <c r="M379" s="542">
        <v>612</v>
      </c>
      <c r="N379" s="542"/>
      <c r="O379" s="542"/>
      <c r="P379" s="527"/>
      <c r="Q379" s="543"/>
    </row>
    <row r="380" spans="1:17" ht="14.4" customHeight="1" x14ac:dyDescent="0.3">
      <c r="A380" s="521" t="s">
        <v>1758</v>
      </c>
      <c r="B380" s="522" t="s">
        <v>1643</v>
      </c>
      <c r="C380" s="522" t="s">
        <v>1630</v>
      </c>
      <c r="D380" s="522" t="s">
        <v>1663</v>
      </c>
      <c r="E380" s="522" t="s">
        <v>1664</v>
      </c>
      <c r="F380" s="542">
        <v>15</v>
      </c>
      <c r="G380" s="542">
        <v>2370</v>
      </c>
      <c r="H380" s="542">
        <v>1</v>
      </c>
      <c r="I380" s="542">
        <v>158</v>
      </c>
      <c r="J380" s="542">
        <v>22</v>
      </c>
      <c r="K380" s="542">
        <v>3498</v>
      </c>
      <c r="L380" s="542">
        <v>1.4759493670886077</v>
      </c>
      <c r="M380" s="542">
        <v>159</v>
      </c>
      <c r="N380" s="542">
        <v>31</v>
      </c>
      <c r="O380" s="542">
        <v>4955</v>
      </c>
      <c r="P380" s="527">
        <v>2.090717299578059</v>
      </c>
      <c r="Q380" s="543">
        <v>159.83870967741936</v>
      </c>
    </row>
    <row r="381" spans="1:17" ht="14.4" customHeight="1" x14ac:dyDescent="0.3">
      <c r="A381" s="521" t="s">
        <v>1758</v>
      </c>
      <c r="B381" s="522" t="s">
        <v>1643</v>
      </c>
      <c r="C381" s="522" t="s">
        <v>1630</v>
      </c>
      <c r="D381" s="522" t="s">
        <v>1665</v>
      </c>
      <c r="E381" s="522" t="s">
        <v>1666</v>
      </c>
      <c r="F381" s="542">
        <v>2</v>
      </c>
      <c r="G381" s="542">
        <v>764</v>
      </c>
      <c r="H381" s="542">
        <v>1</v>
      </c>
      <c r="I381" s="542">
        <v>382</v>
      </c>
      <c r="J381" s="542">
        <v>2</v>
      </c>
      <c r="K381" s="542">
        <v>764</v>
      </c>
      <c r="L381" s="542">
        <v>1</v>
      </c>
      <c r="M381" s="542">
        <v>382</v>
      </c>
      <c r="N381" s="542">
        <v>4</v>
      </c>
      <c r="O381" s="542">
        <v>1528</v>
      </c>
      <c r="P381" s="527">
        <v>2</v>
      </c>
      <c r="Q381" s="543">
        <v>382</v>
      </c>
    </row>
    <row r="382" spans="1:17" ht="14.4" customHeight="1" x14ac:dyDescent="0.3">
      <c r="A382" s="521" t="s">
        <v>1758</v>
      </c>
      <c r="B382" s="522" t="s">
        <v>1643</v>
      </c>
      <c r="C382" s="522" t="s">
        <v>1630</v>
      </c>
      <c r="D382" s="522" t="s">
        <v>1667</v>
      </c>
      <c r="E382" s="522" t="s">
        <v>1668</v>
      </c>
      <c r="F382" s="542">
        <v>329</v>
      </c>
      <c r="G382" s="542">
        <v>5264</v>
      </c>
      <c r="H382" s="542">
        <v>1</v>
      </c>
      <c r="I382" s="542">
        <v>16</v>
      </c>
      <c r="J382" s="542">
        <v>331</v>
      </c>
      <c r="K382" s="542">
        <v>5296</v>
      </c>
      <c r="L382" s="542">
        <v>1.006079027355623</v>
      </c>
      <c r="M382" s="542">
        <v>16</v>
      </c>
      <c r="N382" s="542">
        <v>339</v>
      </c>
      <c r="O382" s="542">
        <v>5424</v>
      </c>
      <c r="P382" s="527">
        <v>1.0303951367781155</v>
      </c>
      <c r="Q382" s="543">
        <v>16</v>
      </c>
    </row>
    <row r="383" spans="1:17" ht="14.4" customHeight="1" x14ac:dyDescent="0.3">
      <c r="A383" s="521" t="s">
        <v>1758</v>
      </c>
      <c r="B383" s="522" t="s">
        <v>1643</v>
      </c>
      <c r="C383" s="522" t="s">
        <v>1630</v>
      </c>
      <c r="D383" s="522" t="s">
        <v>1671</v>
      </c>
      <c r="E383" s="522" t="s">
        <v>1672</v>
      </c>
      <c r="F383" s="542">
        <v>38</v>
      </c>
      <c r="G383" s="542">
        <v>9918</v>
      </c>
      <c r="H383" s="542">
        <v>1</v>
      </c>
      <c r="I383" s="542">
        <v>261</v>
      </c>
      <c r="J383" s="542">
        <v>27</v>
      </c>
      <c r="K383" s="542">
        <v>7074</v>
      </c>
      <c r="L383" s="542">
        <v>0.71324863883847545</v>
      </c>
      <c r="M383" s="542">
        <v>262</v>
      </c>
      <c r="N383" s="542">
        <v>24</v>
      </c>
      <c r="O383" s="542">
        <v>6348</v>
      </c>
      <c r="P383" s="527">
        <v>0.64004839685420445</v>
      </c>
      <c r="Q383" s="543">
        <v>264.5</v>
      </c>
    </row>
    <row r="384" spans="1:17" ht="14.4" customHeight="1" x14ac:dyDescent="0.3">
      <c r="A384" s="521" t="s">
        <v>1758</v>
      </c>
      <c r="B384" s="522" t="s">
        <v>1643</v>
      </c>
      <c r="C384" s="522" t="s">
        <v>1630</v>
      </c>
      <c r="D384" s="522" t="s">
        <v>1673</v>
      </c>
      <c r="E384" s="522" t="s">
        <v>1670</v>
      </c>
      <c r="F384" s="542">
        <v>40</v>
      </c>
      <c r="G384" s="542">
        <v>5600</v>
      </c>
      <c r="H384" s="542">
        <v>1</v>
      </c>
      <c r="I384" s="542">
        <v>140</v>
      </c>
      <c r="J384" s="542">
        <v>28</v>
      </c>
      <c r="K384" s="542">
        <v>3948</v>
      </c>
      <c r="L384" s="542">
        <v>0.70499999999999996</v>
      </c>
      <c r="M384" s="542">
        <v>141</v>
      </c>
      <c r="N384" s="542">
        <v>24</v>
      </c>
      <c r="O384" s="542">
        <v>3384</v>
      </c>
      <c r="P384" s="527">
        <v>0.60428571428571431</v>
      </c>
      <c r="Q384" s="543">
        <v>141</v>
      </c>
    </row>
    <row r="385" spans="1:17" ht="14.4" customHeight="1" x14ac:dyDescent="0.3">
      <c r="A385" s="521" t="s">
        <v>1758</v>
      </c>
      <c r="B385" s="522" t="s">
        <v>1643</v>
      </c>
      <c r="C385" s="522" t="s">
        <v>1630</v>
      </c>
      <c r="D385" s="522" t="s">
        <v>1674</v>
      </c>
      <c r="E385" s="522" t="s">
        <v>1670</v>
      </c>
      <c r="F385" s="542">
        <v>277</v>
      </c>
      <c r="G385" s="542">
        <v>21606</v>
      </c>
      <c r="H385" s="542">
        <v>1</v>
      </c>
      <c r="I385" s="542">
        <v>78</v>
      </c>
      <c r="J385" s="542">
        <v>287</v>
      </c>
      <c r="K385" s="542">
        <v>22386</v>
      </c>
      <c r="L385" s="542">
        <v>1.036101083032491</v>
      </c>
      <c r="M385" s="542">
        <v>78</v>
      </c>
      <c r="N385" s="542">
        <v>306</v>
      </c>
      <c r="O385" s="542">
        <v>23868</v>
      </c>
      <c r="P385" s="527">
        <v>1.1046931407942238</v>
      </c>
      <c r="Q385" s="543">
        <v>78</v>
      </c>
    </row>
    <row r="386" spans="1:17" ht="14.4" customHeight="1" x14ac:dyDescent="0.3">
      <c r="A386" s="521" t="s">
        <v>1758</v>
      </c>
      <c r="B386" s="522" t="s">
        <v>1643</v>
      </c>
      <c r="C386" s="522" t="s">
        <v>1630</v>
      </c>
      <c r="D386" s="522" t="s">
        <v>1675</v>
      </c>
      <c r="E386" s="522" t="s">
        <v>1676</v>
      </c>
      <c r="F386" s="542">
        <v>40</v>
      </c>
      <c r="G386" s="542">
        <v>12080</v>
      </c>
      <c r="H386" s="542">
        <v>1</v>
      </c>
      <c r="I386" s="542">
        <v>302</v>
      </c>
      <c r="J386" s="542">
        <v>28</v>
      </c>
      <c r="K386" s="542">
        <v>8484</v>
      </c>
      <c r="L386" s="542">
        <v>0.70231788079470203</v>
      </c>
      <c r="M386" s="542">
        <v>303</v>
      </c>
      <c r="N386" s="542">
        <v>24</v>
      </c>
      <c r="O386" s="542">
        <v>7332</v>
      </c>
      <c r="P386" s="527">
        <v>0.60695364238410598</v>
      </c>
      <c r="Q386" s="543">
        <v>305.5</v>
      </c>
    </row>
    <row r="387" spans="1:17" ht="14.4" customHeight="1" x14ac:dyDescent="0.3">
      <c r="A387" s="521" t="s">
        <v>1758</v>
      </c>
      <c r="B387" s="522" t="s">
        <v>1643</v>
      </c>
      <c r="C387" s="522" t="s">
        <v>1630</v>
      </c>
      <c r="D387" s="522" t="s">
        <v>1677</v>
      </c>
      <c r="E387" s="522" t="s">
        <v>1678</v>
      </c>
      <c r="F387" s="542">
        <v>2</v>
      </c>
      <c r="G387" s="542">
        <v>972</v>
      </c>
      <c r="H387" s="542">
        <v>1</v>
      </c>
      <c r="I387" s="542">
        <v>486</v>
      </c>
      <c r="J387" s="542">
        <v>2</v>
      </c>
      <c r="K387" s="542">
        <v>972</v>
      </c>
      <c r="L387" s="542">
        <v>1</v>
      </c>
      <c r="M387" s="542">
        <v>486</v>
      </c>
      <c r="N387" s="542">
        <v>4</v>
      </c>
      <c r="O387" s="542">
        <v>1944</v>
      </c>
      <c r="P387" s="527">
        <v>2</v>
      </c>
      <c r="Q387" s="543">
        <v>486</v>
      </c>
    </row>
    <row r="388" spans="1:17" ht="14.4" customHeight="1" x14ac:dyDescent="0.3">
      <c r="A388" s="521" t="s">
        <v>1758</v>
      </c>
      <c r="B388" s="522" t="s">
        <v>1643</v>
      </c>
      <c r="C388" s="522" t="s">
        <v>1630</v>
      </c>
      <c r="D388" s="522" t="s">
        <v>1679</v>
      </c>
      <c r="E388" s="522" t="s">
        <v>1680</v>
      </c>
      <c r="F388" s="542">
        <v>197</v>
      </c>
      <c r="G388" s="542">
        <v>31323</v>
      </c>
      <c r="H388" s="542">
        <v>1</v>
      </c>
      <c r="I388" s="542">
        <v>159</v>
      </c>
      <c r="J388" s="542">
        <v>216</v>
      </c>
      <c r="K388" s="542">
        <v>34560</v>
      </c>
      <c r="L388" s="542">
        <v>1.1033425917057753</v>
      </c>
      <c r="M388" s="542">
        <v>160</v>
      </c>
      <c r="N388" s="542">
        <v>233</v>
      </c>
      <c r="O388" s="542">
        <v>37455</v>
      </c>
      <c r="P388" s="527">
        <v>1.1957666890144623</v>
      </c>
      <c r="Q388" s="543">
        <v>160.75107296137338</v>
      </c>
    </row>
    <row r="389" spans="1:17" ht="14.4" customHeight="1" x14ac:dyDescent="0.3">
      <c r="A389" s="521" t="s">
        <v>1758</v>
      </c>
      <c r="B389" s="522" t="s">
        <v>1643</v>
      </c>
      <c r="C389" s="522" t="s">
        <v>1630</v>
      </c>
      <c r="D389" s="522" t="s">
        <v>1683</v>
      </c>
      <c r="E389" s="522" t="s">
        <v>1648</v>
      </c>
      <c r="F389" s="542">
        <v>701</v>
      </c>
      <c r="G389" s="542">
        <v>49070</v>
      </c>
      <c r="H389" s="542">
        <v>1</v>
      </c>
      <c r="I389" s="542">
        <v>70</v>
      </c>
      <c r="J389" s="542">
        <v>689</v>
      </c>
      <c r="K389" s="542">
        <v>48230</v>
      </c>
      <c r="L389" s="542">
        <v>0.98288159771754635</v>
      </c>
      <c r="M389" s="542">
        <v>70</v>
      </c>
      <c r="N389" s="542">
        <v>819</v>
      </c>
      <c r="O389" s="542">
        <v>57948</v>
      </c>
      <c r="P389" s="527">
        <v>1.180925208885266</v>
      </c>
      <c r="Q389" s="543">
        <v>70.754578754578759</v>
      </c>
    </row>
    <row r="390" spans="1:17" ht="14.4" customHeight="1" x14ac:dyDescent="0.3">
      <c r="A390" s="521" t="s">
        <v>1758</v>
      </c>
      <c r="B390" s="522" t="s">
        <v>1643</v>
      </c>
      <c r="C390" s="522" t="s">
        <v>1630</v>
      </c>
      <c r="D390" s="522" t="s">
        <v>1688</v>
      </c>
      <c r="E390" s="522" t="s">
        <v>1689</v>
      </c>
      <c r="F390" s="542">
        <v>2</v>
      </c>
      <c r="G390" s="542">
        <v>430</v>
      </c>
      <c r="H390" s="542">
        <v>1</v>
      </c>
      <c r="I390" s="542">
        <v>215</v>
      </c>
      <c r="J390" s="542">
        <v>3</v>
      </c>
      <c r="K390" s="542">
        <v>648</v>
      </c>
      <c r="L390" s="542">
        <v>1.5069767441860464</v>
      </c>
      <c r="M390" s="542">
        <v>216</v>
      </c>
      <c r="N390" s="542"/>
      <c r="O390" s="542"/>
      <c r="P390" s="527"/>
      <c r="Q390" s="543"/>
    </row>
    <row r="391" spans="1:17" ht="14.4" customHeight="1" x14ac:dyDescent="0.3">
      <c r="A391" s="521" t="s">
        <v>1758</v>
      </c>
      <c r="B391" s="522" t="s">
        <v>1643</v>
      </c>
      <c r="C391" s="522" t="s">
        <v>1630</v>
      </c>
      <c r="D391" s="522" t="s">
        <v>1690</v>
      </c>
      <c r="E391" s="522" t="s">
        <v>1691</v>
      </c>
      <c r="F391" s="542">
        <v>8</v>
      </c>
      <c r="G391" s="542">
        <v>9488</v>
      </c>
      <c r="H391" s="542">
        <v>1</v>
      </c>
      <c r="I391" s="542">
        <v>1186</v>
      </c>
      <c r="J391" s="542">
        <v>15</v>
      </c>
      <c r="K391" s="542">
        <v>17835</v>
      </c>
      <c r="L391" s="542">
        <v>1.8797428330522765</v>
      </c>
      <c r="M391" s="542">
        <v>1189</v>
      </c>
      <c r="N391" s="542">
        <v>21</v>
      </c>
      <c r="O391" s="542">
        <v>25037</v>
      </c>
      <c r="P391" s="527">
        <v>2.6388069139966275</v>
      </c>
      <c r="Q391" s="543">
        <v>1192.2380952380952</v>
      </c>
    </row>
    <row r="392" spans="1:17" ht="14.4" customHeight="1" x14ac:dyDescent="0.3">
      <c r="A392" s="521" t="s">
        <v>1758</v>
      </c>
      <c r="B392" s="522" t="s">
        <v>1643</v>
      </c>
      <c r="C392" s="522" t="s">
        <v>1630</v>
      </c>
      <c r="D392" s="522" t="s">
        <v>1692</v>
      </c>
      <c r="E392" s="522" t="s">
        <v>1693</v>
      </c>
      <c r="F392" s="542">
        <v>10</v>
      </c>
      <c r="G392" s="542">
        <v>1070</v>
      </c>
      <c r="H392" s="542">
        <v>1</v>
      </c>
      <c r="I392" s="542">
        <v>107</v>
      </c>
      <c r="J392" s="542">
        <v>14</v>
      </c>
      <c r="K392" s="542">
        <v>1512</v>
      </c>
      <c r="L392" s="542">
        <v>1.4130841121495328</v>
      </c>
      <c r="M392" s="542">
        <v>108</v>
      </c>
      <c r="N392" s="542">
        <v>20</v>
      </c>
      <c r="O392" s="542">
        <v>2175</v>
      </c>
      <c r="P392" s="527">
        <v>2.0327102803738319</v>
      </c>
      <c r="Q392" s="543">
        <v>108.75</v>
      </c>
    </row>
    <row r="393" spans="1:17" ht="14.4" customHeight="1" x14ac:dyDescent="0.3">
      <c r="A393" s="521" t="s">
        <v>1758</v>
      </c>
      <c r="B393" s="522" t="s">
        <v>1643</v>
      </c>
      <c r="C393" s="522" t="s">
        <v>1630</v>
      </c>
      <c r="D393" s="522" t="s">
        <v>1694</v>
      </c>
      <c r="E393" s="522" t="s">
        <v>1695</v>
      </c>
      <c r="F393" s="542">
        <v>1</v>
      </c>
      <c r="G393" s="542">
        <v>318</v>
      </c>
      <c r="H393" s="542">
        <v>1</v>
      </c>
      <c r="I393" s="542">
        <v>318</v>
      </c>
      <c r="J393" s="542">
        <v>1</v>
      </c>
      <c r="K393" s="542">
        <v>319</v>
      </c>
      <c r="L393" s="542">
        <v>1.0031446540880504</v>
      </c>
      <c r="M393" s="542">
        <v>319</v>
      </c>
      <c r="N393" s="542"/>
      <c r="O393" s="542"/>
      <c r="P393" s="527"/>
      <c r="Q393" s="543"/>
    </row>
    <row r="394" spans="1:17" ht="14.4" customHeight="1" x14ac:dyDescent="0.3">
      <c r="A394" s="521" t="s">
        <v>1758</v>
      </c>
      <c r="B394" s="522" t="s">
        <v>1643</v>
      </c>
      <c r="C394" s="522" t="s">
        <v>1630</v>
      </c>
      <c r="D394" s="522" t="s">
        <v>1700</v>
      </c>
      <c r="E394" s="522" t="s">
        <v>1701</v>
      </c>
      <c r="F394" s="542">
        <v>1</v>
      </c>
      <c r="G394" s="542">
        <v>1015</v>
      </c>
      <c r="H394" s="542">
        <v>1</v>
      </c>
      <c r="I394" s="542">
        <v>1015</v>
      </c>
      <c r="J394" s="542"/>
      <c r="K394" s="542"/>
      <c r="L394" s="542"/>
      <c r="M394" s="542"/>
      <c r="N394" s="542">
        <v>1</v>
      </c>
      <c r="O394" s="542">
        <v>1029</v>
      </c>
      <c r="P394" s="527">
        <v>1.0137931034482759</v>
      </c>
      <c r="Q394" s="543">
        <v>1029</v>
      </c>
    </row>
    <row r="395" spans="1:17" ht="14.4" customHeight="1" x14ac:dyDescent="0.3">
      <c r="A395" s="521" t="s">
        <v>1758</v>
      </c>
      <c r="B395" s="522" t="s">
        <v>1643</v>
      </c>
      <c r="C395" s="522" t="s">
        <v>1630</v>
      </c>
      <c r="D395" s="522" t="s">
        <v>1702</v>
      </c>
      <c r="E395" s="522" t="s">
        <v>1703</v>
      </c>
      <c r="F395" s="542">
        <v>1</v>
      </c>
      <c r="G395" s="542">
        <v>290</v>
      </c>
      <c r="H395" s="542">
        <v>1</v>
      </c>
      <c r="I395" s="542">
        <v>290</v>
      </c>
      <c r="J395" s="542"/>
      <c r="K395" s="542"/>
      <c r="L395" s="542"/>
      <c r="M395" s="542"/>
      <c r="N395" s="542"/>
      <c r="O395" s="542"/>
      <c r="P395" s="527"/>
      <c r="Q395" s="543"/>
    </row>
    <row r="396" spans="1:17" ht="14.4" customHeight="1" x14ac:dyDescent="0.3">
      <c r="A396" s="521" t="s">
        <v>1759</v>
      </c>
      <c r="B396" s="522" t="s">
        <v>1643</v>
      </c>
      <c r="C396" s="522" t="s">
        <v>1630</v>
      </c>
      <c r="D396" s="522" t="s">
        <v>1647</v>
      </c>
      <c r="E396" s="522" t="s">
        <v>1648</v>
      </c>
      <c r="F396" s="542">
        <v>26</v>
      </c>
      <c r="G396" s="542">
        <v>5252</v>
      </c>
      <c r="H396" s="542">
        <v>1</v>
      </c>
      <c r="I396" s="542">
        <v>202</v>
      </c>
      <c r="J396" s="542">
        <v>32</v>
      </c>
      <c r="K396" s="542">
        <v>6496</v>
      </c>
      <c r="L396" s="542">
        <v>1.2368621477532369</v>
      </c>
      <c r="M396" s="542">
        <v>203</v>
      </c>
      <c r="N396" s="542">
        <v>19</v>
      </c>
      <c r="O396" s="542">
        <v>3891</v>
      </c>
      <c r="P396" s="527">
        <v>0.74086062452399082</v>
      </c>
      <c r="Q396" s="543">
        <v>204.78947368421052</v>
      </c>
    </row>
    <row r="397" spans="1:17" ht="14.4" customHeight="1" x14ac:dyDescent="0.3">
      <c r="A397" s="521" t="s">
        <v>1759</v>
      </c>
      <c r="B397" s="522" t="s">
        <v>1643</v>
      </c>
      <c r="C397" s="522" t="s">
        <v>1630</v>
      </c>
      <c r="D397" s="522" t="s">
        <v>1650</v>
      </c>
      <c r="E397" s="522" t="s">
        <v>1651</v>
      </c>
      <c r="F397" s="542"/>
      <c r="G397" s="542"/>
      <c r="H397" s="542"/>
      <c r="I397" s="542"/>
      <c r="J397" s="542">
        <v>97</v>
      </c>
      <c r="K397" s="542">
        <v>28324</v>
      </c>
      <c r="L397" s="542"/>
      <c r="M397" s="542">
        <v>292</v>
      </c>
      <c r="N397" s="542">
        <v>12</v>
      </c>
      <c r="O397" s="542">
        <v>3504</v>
      </c>
      <c r="P397" s="527"/>
      <c r="Q397" s="543">
        <v>292</v>
      </c>
    </row>
    <row r="398" spans="1:17" ht="14.4" customHeight="1" x14ac:dyDescent="0.3">
      <c r="A398" s="521" t="s">
        <v>1759</v>
      </c>
      <c r="B398" s="522" t="s">
        <v>1643</v>
      </c>
      <c r="C398" s="522" t="s">
        <v>1630</v>
      </c>
      <c r="D398" s="522" t="s">
        <v>1656</v>
      </c>
      <c r="E398" s="522" t="s">
        <v>1657</v>
      </c>
      <c r="F398" s="542">
        <v>15</v>
      </c>
      <c r="G398" s="542">
        <v>1995</v>
      </c>
      <c r="H398" s="542">
        <v>1</v>
      </c>
      <c r="I398" s="542">
        <v>133</v>
      </c>
      <c r="J398" s="542">
        <v>35</v>
      </c>
      <c r="K398" s="542">
        <v>4690</v>
      </c>
      <c r="L398" s="542">
        <v>2.3508771929824563</v>
      </c>
      <c r="M398" s="542">
        <v>134</v>
      </c>
      <c r="N398" s="542">
        <v>30</v>
      </c>
      <c r="O398" s="542">
        <v>4042</v>
      </c>
      <c r="P398" s="527">
        <v>2.0260651629072681</v>
      </c>
      <c r="Q398" s="543">
        <v>134.73333333333332</v>
      </c>
    </row>
    <row r="399" spans="1:17" ht="14.4" customHeight="1" x14ac:dyDescent="0.3">
      <c r="A399" s="521" t="s">
        <v>1759</v>
      </c>
      <c r="B399" s="522" t="s">
        <v>1643</v>
      </c>
      <c r="C399" s="522" t="s">
        <v>1630</v>
      </c>
      <c r="D399" s="522" t="s">
        <v>1658</v>
      </c>
      <c r="E399" s="522" t="s">
        <v>1657</v>
      </c>
      <c r="F399" s="542"/>
      <c r="G399" s="542"/>
      <c r="H399" s="542"/>
      <c r="I399" s="542"/>
      <c r="J399" s="542">
        <v>1</v>
      </c>
      <c r="K399" s="542">
        <v>175</v>
      </c>
      <c r="L399" s="542"/>
      <c r="M399" s="542">
        <v>175</v>
      </c>
      <c r="N399" s="542"/>
      <c r="O399" s="542"/>
      <c r="P399" s="527"/>
      <c r="Q399" s="543"/>
    </row>
    <row r="400" spans="1:17" ht="14.4" customHeight="1" x14ac:dyDescent="0.3">
      <c r="A400" s="521" t="s">
        <v>1759</v>
      </c>
      <c r="B400" s="522" t="s">
        <v>1643</v>
      </c>
      <c r="C400" s="522" t="s">
        <v>1630</v>
      </c>
      <c r="D400" s="522" t="s">
        <v>1659</v>
      </c>
      <c r="E400" s="522" t="s">
        <v>1660</v>
      </c>
      <c r="F400" s="542"/>
      <c r="G400" s="542"/>
      <c r="H400" s="542"/>
      <c r="I400" s="542"/>
      <c r="J400" s="542">
        <v>2</v>
      </c>
      <c r="K400" s="542">
        <v>1224</v>
      </c>
      <c r="L400" s="542"/>
      <c r="M400" s="542">
        <v>612</v>
      </c>
      <c r="N400" s="542"/>
      <c r="O400" s="542"/>
      <c r="P400" s="527"/>
      <c r="Q400" s="543"/>
    </row>
    <row r="401" spans="1:17" ht="14.4" customHeight="1" x14ac:dyDescent="0.3">
      <c r="A401" s="521" t="s">
        <v>1759</v>
      </c>
      <c r="B401" s="522" t="s">
        <v>1643</v>
      </c>
      <c r="C401" s="522" t="s">
        <v>1630</v>
      </c>
      <c r="D401" s="522" t="s">
        <v>1663</v>
      </c>
      <c r="E401" s="522" t="s">
        <v>1664</v>
      </c>
      <c r="F401" s="542"/>
      <c r="G401" s="542"/>
      <c r="H401" s="542"/>
      <c r="I401" s="542"/>
      <c r="J401" s="542">
        <v>4</v>
      </c>
      <c r="K401" s="542">
        <v>636</v>
      </c>
      <c r="L401" s="542"/>
      <c r="M401" s="542">
        <v>159</v>
      </c>
      <c r="N401" s="542">
        <v>1</v>
      </c>
      <c r="O401" s="542">
        <v>159</v>
      </c>
      <c r="P401" s="527"/>
      <c r="Q401" s="543">
        <v>159</v>
      </c>
    </row>
    <row r="402" spans="1:17" ht="14.4" customHeight="1" x14ac:dyDescent="0.3">
      <c r="A402" s="521" t="s">
        <v>1759</v>
      </c>
      <c r="B402" s="522" t="s">
        <v>1643</v>
      </c>
      <c r="C402" s="522" t="s">
        <v>1630</v>
      </c>
      <c r="D402" s="522" t="s">
        <v>1667</v>
      </c>
      <c r="E402" s="522" t="s">
        <v>1668</v>
      </c>
      <c r="F402" s="542">
        <v>31</v>
      </c>
      <c r="G402" s="542">
        <v>496</v>
      </c>
      <c r="H402" s="542">
        <v>1</v>
      </c>
      <c r="I402" s="542">
        <v>16</v>
      </c>
      <c r="J402" s="542">
        <v>49</v>
      </c>
      <c r="K402" s="542">
        <v>784</v>
      </c>
      <c r="L402" s="542">
        <v>1.5806451612903225</v>
      </c>
      <c r="M402" s="542">
        <v>16</v>
      </c>
      <c r="N402" s="542">
        <v>42</v>
      </c>
      <c r="O402" s="542">
        <v>672</v>
      </c>
      <c r="P402" s="527">
        <v>1.3548387096774193</v>
      </c>
      <c r="Q402" s="543">
        <v>16</v>
      </c>
    </row>
    <row r="403" spans="1:17" ht="14.4" customHeight="1" x14ac:dyDescent="0.3">
      <c r="A403" s="521" t="s">
        <v>1759</v>
      </c>
      <c r="B403" s="522" t="s">
        <v>1643</v>
      </c>
      <c r="C403" s="522" t="s">
        <v>1630</v>
      </c>
      <c r="D403" s="522" t="s">
        <v>1671</v>
      </c>
      <c r="E403" s="522" t="s">
        <v>1672</v>
      </c>
      <c r="F403" s="542">
        <v>9</v>
      </c>
      <c r="G403" s="542">
        <v>2349</v>
      </c>
      <c r="H403" s="542">
        <v>1</v>
      </c>
      <c r="I403" s="542">
        <v>261</v>
      </c>
      <c r="J403" s="542">
        <v>12</v>
      </c>
      <c r="K403" s="542">
        <v>3144</v>
      </c>
      <c r="L403" s="542">
        <v>1.338441890166028</v>
      </c>
      <c r="M403" s="542">
        <v>262</v>
      </c>
      <c r="N403" s="542">
        <v>7</v>
      </c>
      <c r="O403" s="542">
        <v>1852</v>
      </c>
      <c r="P403" s="527">
        <v>0.78842060451255858</v>
      </c>
      <c r="Q403" s="543">
        <v>264.57142857142856</v>
      </c>
    </row>
    <row r="404" spans="1:17" ht="14.4" customHeight="1" x14ac:dyDescent="0.3">
      <c r="A404" s="521" t="s">
        <v>1759</v>
      </c>
      <c r="B404" s="522" t="s">
        <v>1643</v>
      </c>
      <c r="C404" s="522" t="s">
        <v>1630</v>
      </c>
      <c r="D404" s="522" t="s">
        <v>1673</v>
      </c>
      <c r="E404" s="522" t="s">
        <v>1670</v>
      </c>
      <c r="F404" s="542">
        <v>10</v>
      </c>
      <c r="G404" s="542">
        <v>1400</v>
      </c>
      <c r="H404" s="542">
        <v>1</v>
      </c>
      <c r="I404" s="542">
        <v>140</v>
      </c>
      <c r="J404" s="542">
        <v>12</v>
      </c>
      <c r="K404" s="542">
        <v>1692</v>
      </c>
      <c r="L404" s="542">
        <v>1.2085714285714286</v>
      </c>
      <c r="M404" s="542">
        <v>141</v>
      </c>
      <c r="N404" s="542">
        <v>8</v>
      </c>
      <c r="O404" s="542">
        <v>1128</v>
      </c>
      <c r="P404" s="527">
        <v>0.80571428571428572</v>
      </c>
      <c r="Q404" s="543">
        <v>141</v>
      </c>
    </row>
    <row r="405" spans="1:17" ht="14.4" customHeight="1" x14ac:dyDescent="0.3">
      <c r="A405" s="521" t="s">
        <v>1759</v>
      </c>
      <c r="B405" s="522" t="s">
        <v>1643</v>
      </c>
      <c r="C405" s="522" t="s">
        <v>1630</v>
      </c>
      <c r="D405" s="522" t="s">
        <v>1674</v>
      </c>
      <c r="E405" s="522" t="s">
        <v>1670</v>
      </c>
      <c r="F405" s="542">
        <v>15</v>
      </c>
      <c r="G405" s="542">
        <v>1170</v>
      </c>
      <c r="H405" s="542">
        <v>1</v>
      </c>
      <c r="I405" s="542">
        <v>78</v>
      </c>
      <c r="J405" s="542">
        <v>35</v>
      </c>
      <c r="K405" s="542">
        <v>2730</v>
      </c>
      <c r="L405" s="542">
        <v>2.3333333333333335</v>
      </c>
      <c r="M405" s="542">
        <v>78</v>
      </c>
      <c r="N405" s="542">
        <v>30</v>
      </c>
      <c r="O405" s="542">
        <v>2340</v>
      </c>
      <c r="P405" s="527">
        <v>2</v>
      </c>
      <c r="Q405" s="543">
        <v>78</v>
      </c>
    </row>
    <row r="406" spans="1:17" ht="14.4" customHeight="1" x14ac:dyDescent="0.3">
      <c r="A406" s="521" t="s">
        <v>1759</v>
      </c>
      <c r="B406" s="522" t="s">
        <v>1643</v>
      </c>
      <c r="C406" s="522" t="s">
        <v>1630</v>
      </c>
      <c r="D406" s="522" t="s">
        <v>1675</v>
      </c>
      <c r="E406" s="522" t="s">
        <v>1676</v>
      </c>
      <c r="F406" s="542">
        <v>9</v>
      </c>
      <c r="G406" s="542">
        <v>2718</v>
      </c>
      <c r="H406" s="542">
        <v>1</v>
      </c>
      <c r="I406" s="542">
        <v>302</v>
      </c>
      <c r="J406" s="542">
        <v>12</v>
      </c>
      <c r="K406" s="542">
        <v>3636</v>
      </c>
      <c r="L406" s="542">
        <v>1.3377483443708609</v>
      </c>
      <c r="M406" s="542">
        <v>303</v>
      </c>
      <c r="N406" s="542">
        <v>8</v>
      </c>
      <c r="O406" s="542">
        <v>2448</v>
      </c>
      <c r="P406" s="527">
        <v>0.90066225165562919</v>
      </c>
      <c r="Q406" s="543">
        <v>306</v>
      </c>
    </row>
    <row r="407" spans="1:17" ht="14.4" customHeight="1" x14ac:dyDescent="0.3">
      <c r="A407" s="521" t="s">
        <v>1759</v>
      </c>
      <c r="B407" s="522" t="s">
        <v>1643</v>
      </c>
      <c r="C407" s="522" t="s">
        <v>1630</v>
      </c>
      <c r="D407" s="522" t="s">
        <v>1679</v>
      </c>
      <c r="E407" s="522" t="s">
        <v>1680</v>
      </c>
      <c r="F407" s="542">
        <v>22</v>
      </c>
      <c r="G407" s="542">
        <v>3498</v>
      </c>
      <c r="H407" s="542">
        <v>1</v>
      </c>
      <c r="I407" s="542">
        <v>159</v>
      </c>
      <c r="J407" s="542">
        <v>33</v>
      </c>
      <c r="K407" s="542">
        <v>5280</v>
      </c>
      <c r="L407" s="542">
        <v>1.5094339622641511</v>
      </c>
      <c r="M407" s="542">
        <v>160</v>
      </c>
      <c r="N407" s="542">
        <v>30</v>
      </c>
      <c r="O407" s="542">
        <v>4823</v>
      </c>
      <c r="P407" s="527">
        <v>1.3787878787878789</v>
      </c>
      <c r="Q407" s="543">
        <v>160.76666666666668</v>
      </c>
    </row>
    <row r="408" spans="1:17" ht="14.4" customHeight="1" x14ac:dyDescent="0.3">
      <c r="A408" s="521" t="s">
        <v>1759</v>
      </c>
      <c r="B408" s="522" t="s">
        <v>1643</v>
      </c>
      <c r="C408" s="522" t="s">
        <v>1630</v>
      </c>
      <c r="D408" s="522" t="s">
        <v>1683</v>
      </c>
      <c r="E408" s="522" t="s">
        <v>1648</v>
      </c>
      <c r="F408" s="542">
        <v>30</v>
      </c>
      <c r="G408" s="542">
        <v>2100</v>
      </c>
      <c r="H408" s="542">
        <v>1</v>
      </c>
      <c r="I408" s="542">
        <v>70</v>
      </c>
      <c r="J408" s="542">
        <v>82</v>
      </c>
      <c r="K408" s="542">
        <v>5740</v>
      </c>
      <c r="L408" s="542">
        <v>2.7333333333333334</v>
      </c>
      <c r="M408" s="542">
        <v>70</v>
      </c>
      <c r="N408" s="542">
        <v>64</v>
      </c>
      <c r="O408" s="542">
        <v>4527</v>
      </c>
      <c r="P408" s="527">
        <v>2.1557142857142857</v>
      </c>
      <c r="Q408" s="543">
        <v>70.734375</v>
      </c>
    </row>
    <row r="409" spans="1:17" ht="14.4" customHeight="1" x14ac:dyDescent="0.3">
      <c r="A409" s="521" t="s">
        <v>1759</v>
      </c>
      <c r="B409" s="522" t="s">
        <v>1643</v>
      </c>
      <c r="C409" s="522" t="s">
        <v>1630</v>
      </c>
      <c r="D409" s="522" t="s">
        <v>1688</v>
      </c>
      <c r="E409" s="522" t="s">
        <v>1689</v>
      </c>
      <c r="F409" s="542"/>
      <c r="G409" s="542"/>
      <c r="H409" s="542"/>
      <c r="I409" s="542"/>
      <c r="J409" s="542">
        <v>1</v>
      </c>
      <c r="K409" s="542">
        <v>216</v>
      </c>
      <c r="L409" s="542"/>
      <c r="M409" s="542">
        <v>216</v>
      </c>
      <c r="N409" s="542"/>
      <c r="O409" s="542"/>
      <c r="P409" s="527"/>
      <c r="Q409" s="543"/>
    </row>
    <row r="410" spans="1:17" ht="14.4" customHeight="1" x14ac:dyDescent="0.3">
      <c r="A410" s="521" t="s">
        <v>1759</v>
      </c>
      <c r="B410" s="522" t="s">
        <v>1643</v>
      </c>
      <c r="C410" s="522" t="s">
        <v>1630</v>
      </c>
      <c r="D410" s="522" t="s">
        <v>1690</v>
      </c>
      <c r="E410" s="522" t="s">
        <v>1691</v>
      </c>
      <c r="F410" s="542"/>
      <c r="G410" s="542"/>
      <c r="H410" s="542"/>
      <c r="I410" s="542"/>
      <c r="J410" s="542">
        <v>3</v>
      </c>
      <c r="K410" s="542">
        <v>3567</v>
      </c>
      <c r="L410" s="542"/>
      <c r="M410" s="542">
        <v>1189</v>
      </c>
      <c r="N410" s="542">
        <v>2</v>
      </c>
      <c r="O410" s="542">
        <v>2378</v>
      </c>
      <c r="P410" s="527"/>
      <c r="Q410" s="543">
        <v>1189</v>
      </c>
    </row>
    <row r="411" spans="1:17" ht="14.4" customHeight="1" x14ac:dyDescent="0.3">
      <c r="A411" s="521" t="s">
        <v>1759</v>
      </c>
      <c r="B411" s="522" t="s">
        <v>1643</v>
      </c>
      <c r="C411" s="522" t="s">
        <v>1630</v>
      </c>
      <c r="D411" s="522" t="s">
        <v>1692</v>
      </c>
      <c r="E411" s="522" t="s">
        <v>1693</v>
      </c>
      <c r="F411" s="542"/>
      <c r="G411" s="542"/>
      <c r="H411" s="542"/>
      <c r="I411" s="542"/>
      <c r="J411" s="542">
        <v>4</v>
      </c>
      <c r="K411" s="542">
        <v>432</v>
      </c>
      <c r="L411" s="542"/>
      <c r="M411" s="542">
        <v>108</v>
      </c>
      <c r="N411" s="542">
        <v>1</v>
      </c>
      <c r="O411" s="542">
        <v>108</v>
      </c>
      <c r="P411" s="527"/>
      <c r="Q411" s="543">
        <v>108</v>
      </c>
    </row>
    <row r="412" spans="1:17" ht="14.4" customHeight="1" x14ac:dyDescent="0.3">
      <c r="A412" s="521" t="s">
        <v>1760</v>
      </c>
      <c r="B412" s="522" t="s">
        <v>1643</v>
      </c>
      <c r="C412" s="522" t="s">
        <v>1630</v>
      </c>
      <c r="D412" s="522" t="s">
        <v>1647</v>
      </c>
      <c r="E412" s="522" t="s">
        <v>1648</v>
      </c>
      <c r="F412" s="542">
        <v>5</v>
      </c>
      <c r="G412" s="542">
        <v>1010</v>
      </c>
      <c r="H412" s="542">
        <v>1</v>
      </c>
      <c r="I412" s="542">
        <v>202</v>
      </c>
      <c r="J412" s="542">
        <v>4</v>
      </c>
      <c r="K412" s="542">
        <v>812</v>
      </c>
      <c r="L412" s="542">
        <v>0.80396039603960401</v>
      </c>
      <c r="M412" s="542">
        <v>203</v>
      </c>
      <c r="N412" s="542"/>
      <c r="O412" s="542"/>
      <c r="P412" s="527"/>
      <c r="Q412" s="543"/>
    </row>
    <row r="413" spans="1:17" ht="14.4" customHeight="1" x14ac:dyDescent="0.3">
      <c r="A413" s="521" t="s">
        <v>1760</v>
      </c>
      <c r="B413" s="522" t="s">
        <v>1643</v>
      </c>
      <c r="C413" s="522" t="s">
        <v>1630</v>
      </c>
      <c r="D413" s="522" t="s">
        <v>1650</v>
      </c>
      <c r="E413" s="522" t="s">
        <v>1651</v>
      </c>
      <c r="F413" s="542"/>
      <c r="G413" s="542"/>
      <c r="H413" s="542"/>
      <c r="I413" s="542"/>
      <c r="J413" s="542">
        <v>9</v>
      </c>
      <c r="K413" s="542">
        <v>2628</v>
      </c>
      <c r="L413" s="542"/>
      <c r="M413" s="542">
        <v>292</v>
      </c>
      <c r="N413" s="542"/>
      <c r="O413" s="542"/>
      <c r="P413" s="527"/>
      <c r="Q413" s="543"/>
    </row>
    <row r="414" spans="1:17" ht="14.4" customHeight="1" x14ac:dyDescent="0.3">
      <c r="A414" s="521" t="s">
        <v>1760</v>
      </c>
      <c r="B414" s="522" t="s">
        <v>1643</v>
      </c>
      <c r="C414" s="522" t="s">
        <v>1630</v>
      </c>
      <c r="D414" s="522" t="s">
        <v>1656</v>
      </c>
      <c r="E414" s="522" t="s">
        <v>1657</v>
      </c>
      <c r="F414" s="542">
        <v>3</v>
      </c>
      <c r="G414" s="542">
        <v>399</v>
      </c>
      <c r="H414" s="542">
        <v>1</v>
      </c>
      <c r="I414" s="542">
        <v>133</v>
      </c>
      <c r="J414" s="542"/>
      <c r="K414" s="542"/>
      <c r="L414" s="542"/>
      <c r="M414" s="542"/>
      <c r="N414" s="542"/>
      <c r="O414" s="542"/>
      <c r="P414" s="527"/>
      <c r="Q414" s="543"/>
    </row>
    <row r="415" spans="1:17" ht="14.4" customHeight="1" x14ac:dyDescent="0.3">
      <c r="A415" s="521" t="s">
        <v>1760</v>
      </c>
      <c r="B415" s="522" t="s">
        <v>1643</v>
      </c>
      <c r="C415" s="522" t="s">
        <v>1630</v>
      </c>
      <c r="D415" s="522" t="s">
        <v>1667</v>
      </c>
      <c r="E415" s="522" t="s">
        <v>1668</v>
      </c>
      <c r="F415" s="542">
        <v>5</v>
      </c>
      <c r="G415" s="542">
        <v>80</v>
      </c>
      <c r="H415" s="542">
        <v>1</v>
      </c>
      <c r="I415" s="542">
        <v>16</v>
      </c>
      <c r="J415" s="542">
        <v>2</v>
      </c>
      <c r="K415" s="542">
        <v>32</v>
      </c>
      <c r="L415" s="542">
        <v>0.4</v>
      </c>
      <c r="M415" s="542">
        <v>16</v>
      </c>
      <c r="N415" s="542"/>
      <c r="O415" s="542"/>
      <c r="P415" s="527"/>
      <c r="Q415" s="543"/>
    </row>
    <row r="416" spans="1:17" ht="14.4" customHeight="1" x14ac:dyDescent="0.3">
      <c r="A416" s="521" t="s">
        <v>1760</v>
      </c>
      <c r="B416" s="522" t="s">
        <v>1643</v>
      </c>
      <c r="C416" s="522" t="s">
        <v>1630</v>
      </c>
      <c r="D416" s="522" t="s">
        <v>1671</v>
      </c>
      <c r="E416" s="522" t="s">
        <v>1672</v>
      </c>
      <c r="F416" s="542"/>
      <c r="G416" s="542"/>
      <c r="H416" s="542"/>
      <c r="I416" s="542"/>
      <c r="J416" s="542">
        <v>2</v>
      </c>
      <c r="K416" s="542">
        <v>524</v>
      </c>
      <c r="L416" s="542"/>
      <c r="M416" s="542">
        <v>262</v>
      </c>
      <c r="N416" s="542"/>
      <c r="O416" s="542"/>
      <c r="P416" s="527"/>
      <c r="Q416" s="543"/>
    </row>
    <row r="417" spans="1:17" ht="14.4" customHeight="1" x14ac:dyDescent="0.3">
      <c r="A417" s="521" t="s">
        <v>1760</v>
      </c>
      <c r="B417" s="522" t="s">
        <v>1643</v>
      </c>
      <c r="C417" s="522" t="s">
        <v>1630</v>
      </c>
      <c r="D417" s="522" t="s">
        <v>1673</v>
      </c>
      <c r="E417" s="522" t="s">
        <v>1670</v>
      </c>
      <c r="F417" s="542">
        <v>2</v>
      </c>
      <c r="G417" s="542">
        <v>280</v>
      </c>
      <c r="H417" s="542">
        <v>1</v>
      </c>
      <c r="I417" s="542">
        <v>140</v>
      </c>
      <c r="J417" s="542">
        <v>2</v>
      </c>
      <c r="K417" s="542">
        <v>282</v>
      </c>
      <c r="L417" s="542">
        <v>1.0071428571428571</v>
      </c>
      <c r="M417" s="542">
        <v>141</v>
      </c>
      <c r="N417" s="542"/>
      <c r="O417" s="542"/>
      <c r="P417" s="527"/>
      <c r="Q417" s="543"/>
    </row>
    <row r="418" spans="1:17" ht="14.4" customHeight="1" x14ac:dyDescent="0.3">
      <c r="A418" s="521" t="s">
        <v>1760</v>
      </c>
      <c r="B418" s="522" t="s">
        <v>1643</v>
      </c>
      <c r="C418" s="522" t="s">
        <v>1630</v>
      </c>
      <c r="D418" s="522" t="s">
        <v>1674</v>
      </c>
      <c r="E418" s="522" t="s">
        <v>1670</v>
      </c>
      <c r="F418" s="542">
        <v>3</v>
      </c>
      <c r="G418" s="542">
        <v>234</v>
      </c>
      <c r="H418" s="542">
        <v>1</v>
      </c>
      <c r="I418" s="542">
        <v>78</v>
      </c>
      <c r="J418" s="542"/>
      <c r="K418" s="542"/>
      <c r="L418" s="542"/>
      <c r="M418" s="542"/>
      <c r="N418" s="542"/>
      <c r="O418" s="542"/>
      <c r="P418" s="527"/>
      <c r="Q418" s="543"/>
    </row>
    <row r="419" spans="1:17" ht="14.4" customHeight="1" x14ac:dyDescent="0.3">
      <c r="A419" s="521" t="s">
        <v>1760</v>
      </c>
      <c r="B419" s="522" t="s">
        <v>1643</v>
      </c>
      <c r="C419" s="522" t="s">
        <v>1630</v>
      </c>
      <c r="D419" s="522" t="s">
        <v>1675</v>
      </c>
      <c r="E419" s="522" t="s">
        <v>1676</v>
      </c>
      <c r="F419" s="542">
        <v>2</v>
      </c>
      <c r="G419" s="542">
        <v>604</v>
      </c>
      <c r="H419" s="542">
        <v>1</v>
      </c>
      <c r="I419" s="542">
        <v>302</v>
      </c>
      <c r="J419" s="542">
        <v>2</v>
      </c>
      <c r="K419" s="542">
        <v>606</v>
      </c>
      <c r="L419" s="542">
        <v>1.0033112582781456</v>
      </c>
      <c r="M419" s="542">
        <v>303</v>
      </c>
      <c r="N419" s="542"/>
      <c r="O419" s="542"/>
      <c r="P419" s="527"/>
      <c r="Q419" s="543"/>
    </row>
    <row r="420" spans="1:17" ht="14.4" customHeight="1" x14ac:dyDescent="0.3">
      <c r="A420" s="521" t="s">
        <v>1760</v>
      </c>
      <c r="B420" s="522" t="s">
        <v>1643</v>
      </c>
      <c r="C420" s="522" t="s">
        <v>1630</v>
      </c>
      <c r="D420" s="522" t="s">
        <v>1679</v>
      </c>
      <c r="E420" s="522" t="s">
        <v>1680</v>
      </c>
      <c r="F420" s="542">
        <v>1</v>
      </c>
      <c r="G420" s="542">
        <v>159</v>
      </c>
      <c r="H420" s="542">
        <v>1</v>
      </c>
      <c r="I420" s="542">
        <v>159</v>
      </c>
      <c r="J420" s="542"/>
      <c r="K420" s="542"/>
      <c r="L420" s="542"/>
      <c r="M420" s="542"/>
      <c r="N420" s="542"/>
      <c r="O420" s="542"/>
      <c r="P420" s="527"/>
      <c r="Q420" s="543"/>
    </row>
    <row r="421" spans="1:17" ht="14.4" customHeight="1" x14ac:dyDescent="0.3">
      <c r="A421" s="521" t="s">
        <v>1760</v>
      </c>
      <c r="B421" s="522" t="s">
        <v>1643</v>
      </c>
      <c r="C421" s="522" t="s">
        <v>1630</v>
      </c>
      <c r="D421" s="522" t="s">
        <v>1683</v>
      </c>
      <c r="E421" s="522" t="s">
        <v>1648</v>
      </c>
      <c r="F421" s="542">
        <v>5</v>
      </c>
      <c r="G421" s="542">
        <v>350</v>
      </c>
      <c r="H421" s="542">
        <v>1</v>
      </c>
      <c r="I421" s="542">
        <v>70</v>
      </c>
      <c r="J421" s="542"/>
      <c r="K421" s="542"/>
      <c r="L421" s="542"/>
      <c r="M421" s="542"/>
      <c r="N421" s="542"/>
      <c r="O421" s="542"/>
      <c r="P421" s="527"/>
      <c r="Q421" s="543"/>
    </row>
    <row r="422" spans="1:17" ht="14.4" customHeight="1" x14ac:dyDescent="0.3">
      <c r="A422" s="521" t="s">
        <v>1761</v>
      </c>
      <c r="B422" s="522" t="s">
        <v>1643</v>
      </c>
      <c r="C422" s="522" t="s">
        <v>1630</v>
      </c>
      <c r="D422" s="522" t="s">
        <v>1647</v>
      </c>
      <c r="E422" s="522" t="s">
        <v>1648</v>
      </c>
      <c r="F422" s="542">
        <v>20</v>
      </c>
      <c r="G422" s="542">
        <v>4040</v>
      </c>
      <c r="H422" s="542">
        <v>1</v>
      </c>
      <c r="I422" s="542">
        <v>202</v>
      </c>
      <c r="J422" s="542"/>
      <c r="K422" s="542"/>
      <c r="L422" s="542"/>
      <c r="M422" s="542"/>
      <c r="N422" s="542"/>
      <c r="O422" s="542"/>
      <c r="P422" s="527"/>
      <c r="Q422" s="543"/>
    </row>
    <row r="423" spans="1:17" ht="14.4" customHeight="1" x14ac:dyDescent="0.3">
      <c r="A423" s="521" t="s">
        <v>1761</v>
      </c>
      <c r="B423" s="522" t="s">
        <v>1643</v>
      </c>
      <c r="C423" s="522" t="s">
        <v>1630</v>
      </c>
      <c r="D423" s="522" t="s">
        <v>1650</v>
      </c>
      <c r="E423" s="522" t="s">
        <v>1651</v>
      </c>
      <c r="F423" s="542">
        <v>6</v>
      </c>
      <c r="G423" s="542">
        <v>1746</v>
      </c>
      <c r="H423" s="542">
        <v>1</v>
      </c>
      <c r="I423" s="542">
        <v>291</v>
      </c>
      <c r="J423" s="542"/>
      <c r="K423" s="542"/>
      <c r="L423" s="542"/>
      <c r="M423" s="542"/>
      <c r="N423" s="542"/>
      <c r="O423" s="542"/>
      <c r="P423" s="527"/>
      <c r="Q423" s="543"/>
    </row>
    <row r="424" spans="1:17" ht="14.4" customHeight="1" x14ac:dyDescent="0.3">
      <c r="A424" s="521" t="s">
        <v>1761</v>
      </c>
      <c r="B424" s="522" t="s">
        <v>1643</v>
      </c>
      <c r="C424" s="522" t="s">
        <v>1630</v>
      </c>
      <c r="D424" s="522" t="s">
        <v>1656</v>
      </c>
      <c r="E424" s="522" t="s">
        <v>1657</v>
      </c>
      <c r="F424" s="542">
        <v>10</v>
      </c>
      <c r="G424" s="542">
        <v>1330</v>
      </c>
      <c r="H424" s="542">
        <v>1</v>
      </c>
      <c r="I424" s="542">
        <v>133</v>
      </c>
      <c r="J424" s="542"/>
      <c r="K424" s="542"/>
      <c r="L424" s="542"/>
      <c r="M424" s="542"/>
      <c r="N424" s="542"/>
      <c r="O424" s="542"/>
      <c r="P424" s="527"/>
      <c r="Q424" s="543"/>
    </row>
    <row r="425" spans="1:17" ht="14.4" customHeight="1" x14ac:dyDescent="0.3">
      <c r="A425" s="521" t="s">
        <v>1761</v>
      </c>
      <c r="B425" s="522" t="s">
        <v>1643</v>
      </c>
      <c r="C425" s="522" t="s">
        <v>1630</v>
      </c>
      <c r="D425" s="522" t="s">
        <v>1659</v>
      </c>
      <c r="E425" s="522" t="s">
        <v>1660</v>
      </c>
      <c r="F425" s="542">
        <v>1</v>
      </c>
      <c r="G425" s="542">
        <v>609</v>
      </c>
      <c r="H425" s="542">
        <v>1</v>
      </c>
      <c r="I425" s="542">
        <v>609</v>
      </c>
      <c r="J425" s="542"/>
      <c r="K425" s="542"/>
      <c r="L425" s="542"/>
      <c r="M425" s="542"/>
      <c r="N425" s="542"/>
      <c r="O425" s="542"/>
      <c r="P425" s="527"/>
      <c r="Q425" s="543"/>
    </row>
    <row r="426" spans="1:17" ht="14.4" customHeight="1" x14ac:dyDescent="0.3">
      <c r="A426" s="521" t="s">
        <v>1761</v>
      </c>
      <c r="B426" s="522" t="s">
        <v>1643</v>
      </c>
      <c r="C426" s="522" t="s">
        <v>1630</v>
      </c>
      <c r="D426" s="522" t="s">
        <v>1663</v>
      </c>
      <c r="E426" s="522" t="s">
        <v>1664</v>
      </c>
      <c r="F426" s="542">
        <v>1</v>
      </c>
      <c r="G426" s="542">
        <v>158</v>
      </c>
      <c r="H426" s="542">
        <v>1</v>
      </c>
      <c r="I426" s="542">
        <v>158</v>
      </c>
      <c r="J426" s="542"/>
      <c r="K426" s="542"/>
      <c r="L426" s="542"/>
      <c r="M426" s="542"/>
      <c r="N426" s="542"/>
      <c r="O426" s="542"/>
      <c r="P426" s="527"/>
      <c r="Q426" s="543"/>
    </row>
    <row r="427" spans="1:17" ht="14.4" customHeight="1" x14ac:dyDescent="0.3">
      <c r="A427" s="521" t="s">
        <v>1761</v>
      </c>
      <c r="B427" s="522" t="s">
        <v>1643</v>
      </c>
      <c r="C427" s="522" t="s">
        <v>1630</v>
      </c>
      <c r="D427" s="522" t="s">
        <v>1667</v>
      </c>
      <c r="E427" s="522" t="s">
        <v>1668</v>
      </c>
      <c r="F427" s="542">
        <v>20</v>
      </c>
      <c r="G427" s="542">
        <v>320</v>
      </c>
      <c r="H427" s="542">
        <v>1</v>
      </c>
      <c r="I427" s="542">
        <v>16</v>
      </c>
      <c r="J427" s="542"/>
      <c r="K427" s="542"/>
      <c r="L427" s="542"/>
      <c r="M427" s="542"/>
      <c r="N427" s="542"/>
      <c r="O427" s="542"/>
      <c r="P427" s="527"/>
      <c r="Q427" s="543"/>
    </row>
    <row r="428" spans="1:17" ht="14.4" customHeight="1" x14ac:dyDescent="0.3">
      <c r="A428" s="521" t="s">
        <v>1761</v>
      </c>
      <c r="B428" s="522" t="s">
        <v>1643</v>
      </c>
      <c r="C428" s="522" t="s">
        <v>1630</v>
      </c>
      <c r="D428" s="522" t="s">
        <v>1671</v>
      </c>
      <c r="E428" s="522" t="s">
        <v>1672</v>
      </c>
      <c r="F428" s="542">
        <v>4</v>
      </c>
      <c r="G428" s="542">
        <v>1044</v>
      </c>
      <c r="H428" s="542">
        <v>1</v>
      </c>
      <c r="I428" s="542">
        <v>261</v>
      </c>
      <c r="J428" s="542"/>
      <c r="K428" s="542"/>
      <c r="L428" s="542"/>
      <c r="M428" s="542"/>
      <c r="N428" s="542"/>
      <c r="O428" s="542"/>
      <c r="P428" s="527"/>
      <c r="Q428" s="543"/>
    </row>
    <row r="429" spans="1:17" ht="14.4" customHeight="1" x14ac:dyDescent="0.3">
      <c r="A429" s="521" t="s">
        <v>1761</v>
      </c>
      <c r="B429" s="522" t="s">
        <v>1643</v>
      </c>
      <c r="C429" s="522" t="s">
        <v>1630</v>
      </c>
      <c r="D429" s="522" t="s">
        <v>1673</v>
      </c>
      <c r="E429" s="522" t="s">
        <v>1670</v>
      </c>
      <c r="F429" s="542">
        <v>4</v>
      </c>
      <c r="G429" s="542">
        <v>560</v>
      </c>
      <c r="H429" s="542">
        <v>1</v>
      </c>
      <c r="I429" s="542">
        <v>140</v>
      </c>
      <c r="J429" s="542"/>
      <c r="K429" s="542"/>
      <c r="L429" s="542"/>
      <c r="M429" s="542"/>
      <c r="N429" s="542"/>
      <c r="O429" s="542"/>
      <c r="P429" s="527"/>
      <c r="Q429" s="543"/>
    </row>
    <row r="430" spans="1:17" ht="14.4" customHeight="1" x14ac:dyDescent="0.3">
      <c r="A430" s="521" t="s">
        <v>1761</v>
      </c>
      <c r="B430" s="522" t="s">
        <v>1643</v>
      </c>
      <c r="C430" s="522" t="s">
        <v>1630</v>
      </c>
      <c r="D430" s="522" t="s">
        <v>1674</v>
      </c>
      <c r="E430" s="522" t="s">
        <v>1670</v>
      </c>
      <c r="F430" s="542">
        <v>10</v>
      </c>
      <c r="G430" s="542">
        <v>780</v>
      </c>
      <c r="H430" s="542">
        <v>1</v>
      </c>
      <c r="I430" s="542">
        <v>78</v>
      </c>
      <c r="J430" s="542"/>
      <c r="K430" s="542"/>
      <c r="L430" s="542"/>
      <c r="M430" s="542"/>
      <c r="N430" s="542"/>
      <c r="O430" s="542"/>
      <c r="P430" s="527"/>
      <c r="Q430" s="543"/>
    </row>
    <row r="431" spans="1:17" ht="14.4" customHeight="1" x14ac:dyDescent="0.3">
      <c r="A431" s="521" t="s">
        <v>1761</v>
      </c>
      <c r="B431" s="522" t="s">
        <v>1643</v>
      </c>
      <c r="C431" s="522" t="s">
        <v>1630</v>
      </c>
      <c r="D431" s="522" t="s">
        <v>1675</v>
      </c>
      <c r="E431" s="522" t="s">
        <v>1676</v>
      </c>
      <c r="F431" s="542">
        <v>4</v>
      </c>
      <c r="G431" s="542">
        <v>1208</v>
      </c>
      <c r="H431" s="542">
        <v>1</v>
      </c>
      <c r="I431" s="542">
        <v>302</v>
      </c>
      <c r="J431" s="542"/>
      <c r="K431" s="542"/>
      <c r="L431" s="542"/>
      <c r="M431" s="542"/>
      <c r="N431" s="542"/>
      <c r="O431" s="542"/>
      <c r="P431" s="527"/>
      <c r="Q431" s="543"/>
    </row>
    <row r="432" spans="1:17" ht="14.4" customHeight="1" x14ac:dyDescent="0.3">
      <c r="A432" s="521" t="s">
        <v>1761</v>
      </c>
      <c r="B432" s="522" t="s">
        <v>1643</v>
      </c>
      <c r="C432" s="522" t="s">
        <v>1630</v>
      </c>
      <c r="D432" s="522" t="s">
        <v>1679</v>
      </c>
      <c r="E432" s="522" t="s">
        <v>1680</v>
      </c>
      <c r="F432" s="542">
        <v>11</v>
      </c>
      <c r="G432" s="542">
        <v>1749</v>
      </c>
      <c r="H432" s="542">
        <v>1</v>
      </c>
      <c r="I432" s="542">
        <v>159</v>
      </c>
      <c r="J432" s="542"/>
      <c r="K432" s="542"/>
      <c r="L432" s="542"/>
      <c r="M432" s="542"/>
      <c r="N432" s="542"/>
      <c r="O432" s="542"/>
      <c r="P432" s="527"/>
      <c r="Q432" s="543"/>
    </row>
    <row r="433" spans="1:17" ht="14.4" customHeight="1" x14ac:dyDescent="0.3">
      <c r="A433" s="521" t="s">
        <v>1761</v>
      </c>
      <c r="B433" s="522" t="s">
        <v>1643</v>
      </c>
      <c r="C433" s="522" t="s">
        <v>1630</v>
      </c>
      <c r="D433" s="522" t="s">
        <v>1683</v>
      </c>
      <c r="E433" s="522" t="s">
        <v>1648</v>
      </c>
      <c r="F433" s="542">
        <v>23</v>
      </c>
      <c r="G433" s="542">
        <v>1610</v>
      </c>
      <c r="H433" s="542">
        <v>1</v>
      </c>
      <c r="I433" s="542">
        <v>70</v>
      </c>
      <c r="J433" s="542"/>
      <c r="K433" s="542"/>
      <c r="L433" s="542"/>
      <c r="M433" s="542"/>
      <c r="N433" s="542"/>
      <c r="O433" s="542"/>
      <c r="P433" s="527"/>
      <c r="Q433" s="543"/>
    </row>
    <row r="434" spans="1:17" ht="14.4" customHeight="1" x14ac:dyDescent="0.3">
      <c r="A434" s="521" t="s">
        <v>1761</v>
      </c>
      <c r="B434" s="522" t="s">
        <v>1643</v>
      </c>
      <c r="C434" s="522" t="s">
        <v>1630</v>
      </c>
      <c r="D434" s="522" t="s">
        <v>1688</v>
      </c>
      <c r="E434" s="522" t="s">
        <v>1689</v>
      </c>
      <c r="F434" s="542">
        <v>3</v>
      </c>
      <c r="G434" s="542">
        <v>645</v>
      </c>
      <c r="H434" s="542">
        <v>1</v>
      </c>
      <c r="I434" s="542">
        <v>215</v>
      </c>
      <c r="J434" s="542"/>
      <c r="K434" s="542"/>
      <c r="L434" s="542"/>
      <c r="M434" s="542"/>
      <c r="N434" s="542"/>
      <c r="O434" s="542"/>
      <c r="P434" s="527"/>
      <c r="Q434" s="543"/>
    </row>
    <row r="435" spans="1:17" ht="14.4" customHeight="1" x14ac:dyDescent="0.3">
      <c r="A435" s="521" t="s">
        <v>1761</v>
      </c>
      <c r="B435" s="522" t="s">
        <v>1643</v>
      </c>
      <c r="C435" s="522" t="s">
        <v>1630</v>
      </c>
      <c r="D435" s="522" t="s">
        <v>1690</v>
      </c>
      <c r="E435" s="522" t="s">
        <v>1691</v>
      </c>
      <c r="F435" s="542">
        <v>1</v>
      </c>
      <c r="G435" s="542">
        <v>1186</v>
      </c>
      <c r="H435" s="542">
        <v>1</v>
      </c>
      <c r="I435" s="542">
        <v>1186</v>
      </c>
      <c r="J435" s="542"/>
      <c r="K435" s="542"/>
      <c r="L435" s="542"/>
      <c r="M435" s="542"/>
      <c r="N435" s="542"/>
      <c r="O435" s="542"/>
      <c r="P435" s="527"/>
      <c r="Q435" s="543"/>
    </row>
    <row r="436" spans="1:17" ht="14.4" customHeight="1" x14ac:dyDescent="0.3">
      <c r="A436" s="521" t="s">
        <v>1761</v>
      </c>
      <c r="B436" s="522" t="s">
        <v>1643</v>
      </c>
      <c r="C436" s="522" t="s">
        <v>1630</v>
      </c>
      <c r="D436" s="522" t="s">
        <v>1692</v>
      </c>
      <c r="E436" s="522" t="s">
        <v>1693</v>
      </c>
      <c r="F436" s="542">
        <v>2</v>
      </c>
      <c r="G436" s="542">
        <v>214</v>
      </c>
      <c r="H436" s="542">
        <v>1</v>
      </c>
      <c r="I436" s="542">
        <v>107</v>
      </c>
      <c r="J436" s="542"/>
      <c r="K436" s="542"/>
      <c r="L436" s="542"/>
      <c r="M436" s="542"/>
      <c r="N436" s="542"/>
      <c r="O436" s="542"/>
      <c r="P436" s="527"/>
      <c r="Q436" s="543"/>
    </row>
    <row r="437" spans="1:17" ht="14.4" customHeight="1" x14ac:dyDescent="0.3">
      <c r="A437" s="521" t="s">
        <v>1761</v>
      </c>
      <c r="B437" s="522" t="s">
        <v>1643</v>
      </c>
      <c r="C437" s="522" t="s">
        <v>1630</v>
      </c>
      <c r="D437" s="522" t="s">
        <v>1694</v>
      </c>
      <c r="E437" s="522" t="s">
        <v>1695</v>
      </c>
      <c r="F437" s="542">
        <v>1</v>
      </c>
      <c r="G437" s="542">
        <v>318</v>
      </c>
      <c r="H437" s="542">
        <v>1</v>
      </c>
      <c r="I437" s="542">
        <v>318</v>
      </c>
      <c r="J437" s="542"/>
      <c r="K437" s="542"/>
      <c r="L437" s="542"/>
      <c r="M437" s="542"/>
      <c r="N437" s="542"/>
      <c r="O437" s="542"/>
      <c r="P437" s="527"/>
      <c r="Q437" s="543"/>
    </row>
    <row r="438" spans="1:17" ht="14.4" customHeight="1" x14ac:dyDescent="0.3">
      <c r="A438" s="521" t="s">
        <v>1762</v>
      </c>
      <c r="B438" s="522" t="s">
        <v>1643</v>
      </c>
      <c r="C438" s="522" t="s">
        <v>1630</v>
      </c>
      <c r="D438" s="522" t="s">
        <v>1647</v>
      </c>
      <c r="E438" s="522" t="s">
        <v>1648</v>
      </c>
      <c r="F438" s="542">
        <v>16</v>
      </c>
      <c r="G438" s="542">
        <v>3232</v>
      </c>
      <c r="H438" s="542">
        <v>1</v>
      </c>
      <c r="I438" s="542">
        <v>202</v>
      </c>
      <c r="J438" s="542">
        <v>8</v>
      </c>
      <c r="K438" s="542">
        <v>1624</v>
      </c>
      <c r="L438" s="542">
        <v>0.50247524752475248</v>
      </c>
      <c r="M438" s="542">
        <v>203</v>
      </c>
      <c r="N438" s="542">
        <v>19</v>
      </c>
      <c r="O438" s="542">
        <v>3889</v>
      </c>
      <c r="P438" s="527">
        <v>1.2032797029702971</v>
      </c>
      <c r="Q438" s="543">
        <v>204.68421052631578</v>
      </c>
    </row>
    <row r="439" spans="1:17" ht="14.4" customHeight="1" x14ac:dyDescent="0.3">
      <c r="A439" s="521" t="s">
        <v>1762</v>
      </c>
      <c r="B439" s="522" t="s">
        <v>1643</v>
      </c>
      <c r="C439" s="522" t="s">
        <v>1630</v>
      </c>
      <c r="D439" s="522" t="s">
        <v>1650</v>
      </c>
      <c r="E439" s="522" t="s">
        <v>1651</v>
      </c>
      <c r="F439" s="542">
        <v>33</v>
      </c>
      <c r="G439" s="542">
        <v>9603</v>
      </c>
      <c r="H439" s="542">
        <v>1</v>
      </c>
      <c r="I439" s="542">
        <v>291</v>
      </c>
      <c r="J439" s="542">
        <v>33</v>
      </c>
      <c r="K439" s="542">
        <v>9636</v>
      </c>
      <c r="L439" s="542">
        <v>1.0034364261168385</v>
      </c>
      <c r="M439" s="542">
        <v>292</v>
      </c>
      <c r="N439" s="542">
        <v>88</v>
      </c>
      <c r="O439" s="542">
        <v>25872</v>
      </c>
      <c r="P439" s="527">
        <v>2.6941580756013748</v>
      </c>
      <c r="Q439" s="543">
        <v>294</v>
      </c>
    </row>
    <row r="440" spans="1:17" ht="14.4" customHeight="1" x14ac:dyDescent="0.3">
      <c r="A440" s="521" t="s">
        <v>1762</v>
      </c>
      <c r="B440" s="522" t="s">
        <v>1643</v>
      </c>
      <c r="C440" s="522" t="s">
        <v>1630</v>
      </c>
      <c r="D440" s="522" t="s">
        <v>1652</v>
      </c>
      <c r="E440" s="522" t="s">
        <v>1653</v>
      </c>
      <c r="F440" s="542"/>
      <c r="G440" s="542"/>
      <c r="H440" s="542"/>
      <c r="I440" s="542"/>
      <c r="J440" s="542">
        <v>3</v>
      </c>
      <c r="K440" s="542">
        <v>279</v>
      </c>
      <c r="L440" s="542"/>
      <c r="M440" s="542">
        <v>93</v>
      </c>
      <c r="N440" s="542">
        <v>3</v>
      </c>
      <c r="O440" s="542">
        <v>282</v>
      </c>
      <c r="P440" s="527"/>
      <c r="Q440" s="543">
        <v>94</v>
      </c>
    </row>
    <row r="441" spans="1:17" ht="14.4" customHeight="1" x14ac:dyDescent="0.3">
      <c r="A441" s="521" t="s">
        <v>1762</v>
      </c>
      <c r="B441" s="522" t="s">
        <v>1643</v>
      </c>
      <c r="C441" s="522" t="s">
        <v>1630</v>
      </c>
      <c r="D441" s="522" t="s">
        <v>1656</v>
      </c>
      <c r="E441" s="522" t="s">
        <v>1657</v>
      </c>
      <c r="F441" s="542">
        <v>23</v>
      </c>
      <c r="G441" s="542">
        <v>3059</v>
      </c>
      <c r="H441" s="542">
        <v>1</v>
      </c>
      <c r="I441" s="542">
        <v>133</v>
      </c>
      <c r="J441" s="542">
        <v>18</v>
      </c>
      <c r="K441" s="542">
        <v>2412</v>
      </c>
      <c r="L441" s="542">
        <v>0.78849297155933307</v>
      </c>
      <c r="M441" s="542">
        <v>134</v>
      </c>
      <c r="N441" s="542">
        <v>32</v>
      </c>
      <c r="O441" s="542">
        <v>4310</v>
      </c>
      <c r="P441" s="527">
        <v>1.4089571755475645</v>
      </c>
      <c r="Q441" s="543">
        <v>134.6875</v>
      </c>
    </row>
    <row r="442" spans="1:17" ht="14.4" customHeight="1" x14ac:dyDescent="0.3">
      <c r="A442" s="521" t="s">
        <v>1762</v>
      </c>
      <c r="B442" s="522" t="s">
        <v>1643</v>
      </c>
      <c r="C442" s="522" t="s">
        <v>1630</v>
      </c>
      <c r="D442" s="522" t="s">
        <v>1659</v>
      </c>
      <c r="E442" s="522" t="s">
        <v>1660</v>
      </c>
      <c r="F442" s="542"/>
      <c r="G442" s="542"/>
      <c r="H442" s="542"/>
      <c r="I442" s="542"/>
      <c r="J442" s="542">
        <v>1</v>
      </c>
      <c r="K442" s="542">
        <v>612</v>
      </c>
      <c r="L442" s="542"/>
      <c r="M442" s="542">
        <v>612</v>
      </c>
      <c r="N442" s="542"/>
      <c r="O442" s="542"/>
      <c r="P442" s="527"/>
      <c r="Q442" s="543"/>
    </row>
    <row r="443" spans="1:17" ht="14.4" customHeight="1" x14ac:dyDescent="0.3">
      <c r="A443" s="521" t="s">
        <v>1762</v>
      </c>
      <c r="B443" s="522" t="s">
        <v>1643</v>
      </c>
      <c r="C443" s="522" t="s">
        <v>1630</v>
      </c>
      <c r="D443" s="522" t="s">
        <v>1663</v>
      </c>
      <c r="E443" s="522" t="s">
        <v>1664</v>
      </c>
      <c r="F443" s="542">
        <v>2</v>
      </c>
      <c r="G443" s="542">
        <v>316</v>
      </c>
      <c r="H443" s="542">
        <v>1</v>
      </c>
      <c r="I443" s="542">
        <v>158</v>
      </c>
      <c r="J443" s="542"/>
      <c r="K443" s="542"/>
      <c r="L443" s="542"/>
      <c r="M443" s="542"/>
      <c r="N443" s="542">
        <v>4</v>
      </c>
      <c r="O443" s="542">
        <v>640</v>
      </c>
      <c r="P443" s="527">
        <v>2.0253164556962027</v>
      </c>
      <c r="Q443" s="543">
        <v>160</v>
      </c>
    </row>
    <row r="444" spans="1:17" ht="14.4" customHeight="1" x14ac:dyDescent="0.3">
      <c r="A444" s="521" t="s">
        <v>1762</v>
      </c>
      <c r="B444" s="522" t="s">
        <v>1643</v>
      </c>
      <c r="C444" s="522" t="s">
        <v>1630</v>
      </c>
      <c r="D444" s="522" t="s">
        <v>1665</v>
      </c>
      <c r="E444" s="522" t="s">
        <v>1666</v>
      </c>
      <c r="F444" s="542">
        <v>1</v>
      </c>
      <c r="G444" s="542">
        <v>382</v>
      </c>
      <c r="H444" s="542">
        <v>1</v>
      </c>
      <c r="I444" s="542">
        <v>382</v>
      </c>
      <c r="J444" s="542"/>
      <c r="K444" s="542"/>
      <c r="L444" s="542"/>
      <c r="M444" s="542"/>
      <c r="N444" s="542"/>
      <c r="O444" s="542"/>
      <c r="P444" s="527"/>
      <c r="Q444" s="543"/>
    </row>
    <row r="445" spans="1:17" ht="14.4" customHeight="1" x14ac:dyDescent="0.3">
      <c r="A445" s="521" t="s">
        <v>1762</v>
      </c>
      <c r="B445" s="522" t="s">
        <v>1643</v>
      </c>
      <c r="C445" s="522" t="s">
        <v>1630</v>
      </c>
      <c r="D445" s="522" t="s">
        <v>1667</v>
      </c>
      <c r="E445" s="522" t="s">
        <v>1668</v>
      </c>
      <c r="F445" s="542">
        <v>38</v>
      </c>
      <c r="G445" s="542">
        <v>608</v>
      </c>
      <c r="H445" s="542">
        <v>1</v>
      </c>
      <c r="I445" s="542">
        <v>16</v>
      </c>
      <c r="J445" s="542">
        <v>23</v>
      </c>
      <c r="K445" s="542">
        <v>368</v>
      </c>
      <c r="L445" s="542">
        <v>0.60526315789473684</v>
      </c>
      <c r="M445" s="542">
        <v>16</v>
      </c>
      <c r="N445" s="542">
        <v>41</v>
      </c>
      <c r="O445" s="542">
        <v>656</v>
      </c>
      <c r="P445" s="527">
        <v>1.0789473684210527</v>
      </c>
      <c r="Q445" s="543">
        <v>16</v>
      </c>
    </row>
    <row r="446" spans="1:17" ht="14.4" customHeight="1" x14ac:dyDescent="0.3">
      <c r="A446" s="521" t="s">
        <v>1762</v>
      </c>
      <c r="B446" s="522" t="s">
        <v>1643</v>
      </c>
      <c r="C446" s="522" t="s">
        <v>1630</v>
      </c>
      <c r="D446" s="522" t="s">
        <v>1671</v>
      </c>
      <c r="E446" s="522" t="s">
        <v>1672</v>
      </c>
      <c r="F446" s="542">
        <v>7</v>
      </c>
      <c r="G446" s="542">
        <v>1827</v>
      </c>
      <c r="H446" s="542">
        <v>1</v>
      </c>
      <c r="I446" s="542">
        <v>261</v>
      </c>
      <c r="J446" s="542">
        <v>3</v>
      </c>
      <c r="K446" s="542">
        <v>786</v>
      </c>
      <c r="L446" s="542">
        <v>0.43021346469622329</v>
      </c>
      <c r="M446" s="542">
        <v>262</v>
      </c>
      <c r="N446" s="542">
        <v>5</v>
      </c>
      <c r="O446" s="542">
        <v>1319</v>
      </c>
      <c r="P446" s="527">
        <v>0.7219485495347564</v>
      </c>
      <c r="Q446" s="543">
        <v>263.8</v>
      </c>
    </row>
    <row r="447" spans="1:17" ht="14.4" customHeight="1" x14ac:dyDescent="0.3">
      <c r="A447" s="521" t="s">
        <v>1762</v>
      </c>
      <c r="B447" s="522" t="s">
        <v>1643</v>
      </c>
      <c r="C447" s="522" t="s">
        <v>1630</v>
      </c>
      <c r="D447" s="522" t="s">
        <v>1673</v>
      </c>
      <c r="E447" s="522" t="s">
        <v>1670</v>
      </c>
      <c r="F447" s="542">
        <v>7</v>
      </c>
      <c r="G447" s="542">
        <v>980</v>
      </c>
      <c r="H447" s="542">
        <v>1</v>
      </c>
      <c r="I447" s="542">
        <v>140</v>
      </c>
      <c r="J447" s="542">
        <v>3</v>
      </c>
      <c r="K447" s="542">
        <v>423</v>
      </c>
      <c r="L447" s="542">
        <v>0.4316326530612245</v>
      </c>
      <c r="M447" s="542">
        <v>141</v>
      </c>
      <c r="N447" s="542">
        <v>6</v>
      </c>
      <c r="O447" s="542">
        <v>846</v>
      </c>
      <c r="P447" s="527">
        <v>0.86326530612244901</v>
      </c>
      <c r="Q447" s="543">
        <v>141</v>
      </c>
    </row>
    <row r="448" spans="1:17" ht="14.4" customHeight="1" x14ac:dyDescent="0.3">
      <c r="A448" s="521" t="s">
        <v>1762</v>
      </c>
      <c r="B448" s="522" t="s">
        <v>1643</v>
      </c>
      <c r="C448" s="522" t="s">
        <v>1630</v>
      </c>
      <c r="D448" s="522" t="s">
        <v>1674</v>
      </c>
      <c r="E448" s="522" t="s">
        <v>1670</v>
      </c>
      <c r="F448" s="542">
        <v>23</v>
      </c>
      <c r="G448" s="542">
        <v>1794</v>
      </c>
      <c r="H448" s="542">
        <v>1</v>
      </c>
      <c r="I448" s="542">
        <v>78</v>
      </c>
      <c r="J448" s="542">
        <v>18</v>
      </c>
      <c r="K448" s="542">
        <v>1404</v>
      </c>
      <c r="L448" s="542">
        <v>0.78260869565217395</v>
      </c>
      <c r="M448" s="542">
        <v>78</v>
      </c>
      <c r="N448" s="542">
        <v>32</v>
      </c>
      <c r="O448" s="542">
        <v>2496</v>
      </c>
      <c r="P448" s="527">
        <v>1.3913043478260869</v>
      </c>
      <c r="Q448" s="543">
        <v>78</v>
      </c>
    </row>
    <row r="449" spans="1:17" ht="14.4" customHeight="1" x14ac:dyDescent="0.3">
      <c r="A449" s="521" t="s">
        <v>1762</v>
      </c>
      <c r="B449" s="522" t="s">
        <v>1643</v>
      </c>
      <c r="C449" s="522" t="s">
        <v>1630</v>
      </c>
      <c r="D449" s="522" t="s">
        <v>1675</v>
      </c>
      <c r="E449" s="522" t="s">
        <v>1676</v>
      </c>
      <c r="F449" s="542">
        <v>7</v>
      </c>
      <c r="G449" s="542">
        <v>2114</v>
      </c>
      <c r="H449" s="542">
        <v>1</v>
      </c>
      <c r="I449" s="542">
        <v>302</v>
      </c>
      <c r="J449" s="542">
        <v>3</v>
      </c>
      <c r="K449" s="542">
        <v>909</v>
      </c>
      <c r="L449" s="542">
        <v>0.42999053926206243</v>
      </c>
      <c r="M449" s="542">
        <v>303</v>
      </c>
      <c r="N449" s="542">
        <v>6</v>
      </c>
      <c r="O449" s="542">
        <v>1830</v>
      </c>
      <c r="P449" s="527">
        <v>0.8656575212866604</v>
      </c>
      <c r="Q449" s="543">
        <v>305</v>
      </c>
    </row>
    <row r="450" spans="1:17" ht="14.4" customHeight="1" x14ac:dyDescent="0.3">
      <c r="A450" s="521" t="s">
        <v>1762</v>
      </c>
      <c r="B450" s="522" t="s">
        <v>1643</v>
      </c>
      <c r="C450" s="522" t="s">
        <v>1630</v>
      </c>
      <c r="D450" s="522" t="s">
        <v>1677</v>
      </c>
      <c r="E450" s="522" t="s">
        <v>1678</v>
      </c>
      <c r="F450" s="542">
        <v>1</v>
      </c>
      <c r="G450" s="542">
        <v>486</v>
      </c>
      <c r="H450" s="542">
        <v>1</v>
      </c>
      <c r="I450" s="542">
        <v>486</v>
      </c>
      <c r="J450" s="542"/>
      <c r="K450" s="542"/>
      <c r="L450" s="542"/>
      <c r="M450" s="542"/>
      <c r="N450" s="542"/>
      <c r="O450" s="542"/>
      <c r="P450" s="527"/>
      <c r="Q450" s="543"/>
    </row>
    <row r="451" spans="1:17" ht="14.4" customHeight="1" x14ac:dyDescent="0.3">
      <c r="A451" s="521" t="s">
        <v>1762</v>
      </c>
      <c r="B451" s="522" t="s">
        <v>1643</v>
      </c>
      <c r="C451" s="522" t="s">
        <v>1630</v>
      </c>
      <c r="D451" s="522" t="s">
        <v>1679</v>
      </c>
      <c r="E451" s="522" t="s">
        <v>1680</v>
      </c>
      <c r="F451" s="542">
        <v>19</v>
      </c>
      <c r="G451" s="542">
        <v>3021</v>
      </c>
      <c r="H451" s="542">
        <v>1</v>
      </c>
      <c r="I451" s="542">
        <v>159</v>
      </c>
      <c r="J451" s="542">
        <v>10</v>
      </c>
      <c r="K451" s="542">
        <v>1600</v>
      </c>
      <c r="L451" s="542">
        <v>0.52962595167163196</v>
      </c>
      <c r="M451" s="542">
        <v>160</v>
      </c>
      <c r="N451" s="542">
        <v>15</v>
      </c>
      <c r="O451" s="542">
        <v>2409</v>
      </c>
      <c r="P451" s="527">
        <v>0.79741807348560079</v>
      </c>
      <c r="Q451" s="543">
        <v>160.6</v>
      </c>
    </row>
    <row r="452" spans="1:17" ht="14.4" customHeight="1" x14ac:dyDescent="0.3">
      <c r="A452" s="521" t="s">
        <v>1762</v>
      </c>
      <c r="B452" s="522" t="s">
        <v>1643</v>
      </c>
      <c r="C452" s="522" t="s">
        <v>1630</v>
      </c>
      <c r="D452" s="522" t="s">
        <v>1683</v>
      </c>
      <c r="E452" s="522" t="s">
        <v>1648</v>
      </c>
      <c r="F452" s="542">
        <v>39</v>
      </c>
      <c r="G452" s="542">
        <v>2730</v>
      </c>
      <c r="H452" s="542">
        <v>1</v>
      </c>
      <c r="I452" s="542">
        <v>70</v>
      </c>
      <c r="J452" s="542">
        <v>32</v>
      </c>
      <c r="K452" s="542">
        <v>2240</v>
      </c>
      <c r="L452" s="542">
        <v>0.82051282051282048</v>
      </c>
      <c r="M452" s="542">
        <v>70</v>
      </c>
      <c r="N452" s="542">
        <v>63</v>
      </c>
      <c r="O452" s="542">
        <v>4458</v>
      </c>
      <c r="P452" s="527">
        <v>1.6329670329670329</v>
      </c>
      <c r="Q452" s="543">
        <v>70.761904761904759</v>
      </c>
    </row>
    <row r="453" spans="1:17" ht="14.4" customHeight="1" x14ac:dyDescent="0.3">
      <c r="A453" s="521" t="s">
        <v>1762</v>
      </c>
      <c r="B453" s="522" t="s">
        <v>1643</v>
      </c>
      <c r="C453" s="522" t="s">
        <v>1630</v>
      </c>
      <c r="D453" s="522" t="s">
        <v>1690</v>
      </c>
      <c r="E453" s="522" t="s">
        <v>1691</v>
      </c>
      <c r="F453" s="542">
        <v>1</v>
      </c>
      <c r="G453" s="542">
        <v>1186</v>
      </c>
      <c r="H453" s="542">
        <v>1</v>
      </c>
      <c r="I453" s="542">
        <v>1186</v>
      </c>
      <c r="J453" s="542">
        <v>3</v>
      </c>
      <c r="K453" s="542">
        <v>3567</v>
      </c>
      <c r="L453" s="542">
        <v>3.0075885328836427</v>
      </c>
      <c r="M453" s="542">
        <v>1189</v>
      </c>
      <c r="N453" s="542">
        <v>1</v>
      </c>
      <c r="O453" s="542">
        <v>1193</v>
      </c>
      <c r="P453" s="527">
        <v>1.0059021922428331</v>
      </c>
      <c r="Q453" s="543">
        <v>1193</v>
      </c>
    </row>
    <row r="454" spans="1:17" ht="14.4" customHeight="1" x14ac:dyDescent="0.3">
      <c r="A454" s="521" t="s">
        <v>1762</v>
      </c>
      <c r="B454" s="522" t="s">
        <v>1643</v>
      </c>
      <c r="C454" s="522" t="s">
        <v>1630</v>
      </c>
      <c r="D454" s="522" t="s">
        <v>1692</v>
      </c>
      <c r="E454" s="522" t="s">
        <v>1693</v>
      </c>
      <c r="F454" s="542">
        <v>1</v>
      </c>
      <c r="G454" s="542">
        <v>107</v>
      </c>
      <c r="H454" s="542">
        <v>1</v>
      </c>
      <c r="I454" s="542">
        <v>107</v>
      </c>
      <c r="J454" s="542">
        <v>1</v>
      </c>
      <c r="K454" s="542">
        <v>108</v>
      </c>
      <c r="L454" s="542">
        <v>1.0093457943925233</v>
      </c>
      <c r="M454" s="542">
        <v>108</v>
      </c>
      <c r="N454" s="542">
        <v>1</v>
      </c>
      <c r="O454" s="542">
        <v>109</v>
      </c>
      <c r="P454" s="527">
        <v>1.0186915887850467</v>
      </c>
      <c r="Q454" s="543">
        <v>109</v>
      </c>
    </row>
    <row r="455" spans="1:17" ht="14.4" customHeight="1" x14ac:dyDescent="0.3">
      <c r="A455" s="521" t="s">
        <v>1762</v>
      </c>
      <c r="B455" s="522" t="s">
        <v>1643</v>
      </c>
      <c r="C455" s="522" t="s">
        <v>1630</v>
      </c>
      <c r="D455" s="522" t="s">
        <v>1694</v>
      </c>
      <c r="E455" s="522" t="s">
        <v>1695</v>
      </c>
      <c r="F455" s="542"/>
      <c r="G455" s="542"/>
      <c r="H455" s="542"/>
      <c r="I455" s="542"/>
      <c r="J455" s="542">
        <v>1</v>
      </c>
      <c r="K455" s="542">
        <v>319</v>
      </c>
      <c r="L455" s="542"/>
      <c r="M455" s="542">
        <v>319</v>
      </c>
      <c r="N455" s="542"/>
      <c r="O455" s="542"/>
      <c r="P455" s="527"/>
      <c r="Q455" s="543"/>
    </row>
    <row r="456" spans="1:17" ht="14.4" customHeight="1" x14ac:dyDescent="0.3">
      <c r="A456" s="521" t="s">
        <v>1762</v>
      </c>
      <c r="B456" s="522" t="s">
        <v>1643</v>
      </c>
      <c r="C456" s="522" t="s">
        <v>1630</v>
      </c>
      <c r="D456" s="522" t="s">
        <v>1702</v>
      </c>
      <c r="E456" s="522" t="s">
        <v>1703</v>
      </c>
      <c r="F456" s="542"/>
      <c r="G456" s="542"/>
      <c r="H456" s="542"/>
      <c r="I456" s="542"/>
      <c r="J456" s="542">
        <v>1</v>
      </c>
      <c r="K456" s="542">
        <v>291</v>
      </c>
      <c r="L456" s="542"/>
      <c r="M456" s="542">
        <v>291</v>
      </c>
      <c r="N456" s="542"/>
      <c r="O456" s="542"/>
      <c r="P456" s="527"/>
      <c r="Q456" s="543"/>
    </row>
    <row r="457" spans="1:17" ht="14.4" customHeight="1" x14ac:dyDescent="0.3">
      <c r="A457" s="521" t="s">
        <v>1763</v>
      </c>
      <c r="B457" s="522" t="s">
        <v>1643</v>
      </c>
      <c r="C457" s="522" t="s">
        <v>1630</v>
      </c>
      <c r="D457" s="522" t="s">
        <v>1647</v>
      </c>
      <c r="E457" s="522" t="s">
        <v>1648</v>
      </c>
      <c r="F457" s="542">
        <v>925</v>
      </c>
      <c r="G457" s="542">
        <v>186850</v>
      </c>
      <c r="H457" s="542">
        <v>1</v>
      </c>
      <c r="I457" s="542">
        <v>202</v>
      </c>
      <c r="J457" s="542">
        <v>692</v>
      </c>
      <c r="K457" s="542">
        <v>140476</v>
      </c>
      <c r="L457" s="542">
        <v>0.75181161359379178</v>
      </c>
      <c r="M457" s="542">
        <v>203</v>
      </c>
      <c r="N457" s="542">
        <v>818</v>
      </c>
      <c r="O457" s="542">
        <v>167256</v>
      </c>
      <c r="P457" s="527">
        <v>0.8951351351351351</v>
      </c>
      <c r="Q457" s="543">
        <v>204.46943765281173</v>
      </c>
    </row>
    <row r="458" spans="1:17" ht="14.4" customHeight="1" x14ac:dyDescent="0.3">
      <c r="A458" s="521" t="s">
        <v>1763</v>
      </c>
      <c r="B458" s="522" t="s">
        <v>1643</v>
      </c>
      <c r="C458" s="522" t="s">
        <v>1630</v>
      </c>
      <c r="D458" s="522" t="s">
        <v>1650</v>
      </c>
      <c r="E458" s="522" t="s">
        <v>1651</v>
      </c>
      <c r="F458" s="542">
        <v>350</v>
      </c>
      <c r="G458" s="542">
        <v>101850</v>
      </c>
      <c r="H458" s="542">
        <v>1</v>
      </c>
      <c r="I458" s="542">
        <v>291</v>
      </c>
      <c r="J458" s="542">
        <v>284</v>
      </c>
      <c r="K458" s="542">
        <v>82928</v>
      </c>
      <c r="L458" s="542">
        <v>0.81421698576337753</v>
      </c>
      <c r="M458" s="542">
        <v>292</v>
      </c>
      <c r="N458" s="542">
        <v>350</v>
      </c>
      <c r="O458" s="542">
        <v>102742</v>
      </c>
      <c r="P458" s="527">
        <v>1.0087579774177713</v>
      </c>
      <c r="Q458" s="543">
        <v>293.54857142857145</v>
      </c>
    </row>
    <row r="459" spans="1:17" ht="14.4" customHeight="1" x14ac:dyDescent="0.3">
      <c r="A459" s="521" t="s">
        <v>1763</v>
      </c>
      <c r="B459" s="522" t="s">
        <v>1643</v>
      </c>
      <c r="C459" s="522" t="s">
        <v>1630</v>
      </c>
      <c r="D459" s="522" t="s">
        <v>1652</v>
      </c>
      <c r="E459" s="522" t="s">
        <v>1653</v>
      </c>
      <c r="F459" s="542">
        <v>6</v>
      </c>
      <c r="G459" s="542">
        <v>552</v>
      </c>
      <c r="H459" s="542">
        <v>1</v>
      </c>
      <c r="I459" s="542">
        <v>92</v>
      </c>
      <c r="J459" s="542">
        <v>3</v>
      </c>
      <c r="K459" s="542">
        <v>279</v>
      </c>
      <c r="L459" s="542">
        <v>0.50543478260869568</v>
      </c>
      <c r="M459" s="542">
        <v>93</v>
      </c>
      <c r="N459" s="542"/>
      <c r="O459" s="542"/>
      <c r="P459" s="527"/>
      <c r="Q459" s="543"/>
    </row>
    <row r="460" spans="1:17" ht="14.4" customHeight="1" x14ac:dyDescent="0.3">
      <c r="A460" s="521" t="s">
        <v>1763</v>
      </c>
      <c r="B460" s="522" t="s">
        <v>1643</v>
      </c>
      <c r="C460" s="522" t="s">
        <v>1630</v>
      </c>
      <c r="D460" s="522" t="s">
        <v>1654</v>
      </c>
      <c r="E460" s="522" t="s">
        <v>1655</v>
      </c>
      <c r="F460" s="542"/>
      <c r="G460" s="542"/>
      <c r="H460" s="542"/>
      <c r="I460" s="542"/>
      <c r="J460" s="542">
        <v>1</v>
      </c>
      <c r="K460" s="542">
        <v>220</v>
      </c>
      <c r="L460" s="542"/>
      <c r="M460" s="542">
        <v>220</v>
      </c>
      <c r="N460" s="542"/>
      <c r="O460" s="542"/>
      <c r="P460" s="527"/>
      <c r="Q460" s="543"/>
    </row>
    <row r="461" spans="1:17" ht="14.4" customHeight="1" x14ac:dyDescent="0.3">
      <c r="A461" s="521" t="s">
        <v>1763</v>
      </c>
      <c r="B461" s="522" t="s">
        <v>1643</v>
      </c>
      <c r="C461" s="522" t="s">
        <v>1630</v>
      </c>
      <c r="D461" s="522" t="s">
        <v>1656</v>
      </c>
      <c r="E461" s="522" t="s">
        <v>1657</v>
      </c>
      <c r="F461" s="542">
        <v>48</v>
      </c>
      <c r="G461" s="542">
        <v>6384</v>
      </c>
      <c r="H461" s="542">
        <v>1</v>
      </c>
      <c r="I461" s="542">
        <v>133</v>
      </c>
      <c r="J461" s="542">
        <v>54</v>
      </c>
      <c r="K461" s="542">
        <v>7236</v>
      </c>
      <c r="L461" s="542">
        <v>1.1334586466165413</v>
      </c>
      <c r="M461" s="542">
        <v>134</v>
      </c>
      <c r="N461" s="542">
        <v>53</v>
      </c>
      <c r="O461" s="542">
        <v>7138</v>
      </c>
      <c r="P461" s="527">
        <v>1.1181077694235588</v>
      </c>
      <c r="Q461" s="543">
        <v>134.67924528301887</v>
      </c>
    </row>
    <row r="462" spans="1:17" ht="14.4" customHeight="1" x14ac:dyDescent="0.3">
      <c r="A462" s="521" t="s">
        <v>1763</v>
      </c>
      <c r="B462" s="522" t="s">
        <v>1643</v>
      </c>
      <c r="C462" s="522" t="s">
        <v>1630</v>
      </c>
      <c r="D462" s="522" t="s">
        <v>1658</v>
      </c>
      <c r="E462" s="522" t="s">
        <v>1657</v>
      </c>
      <c r="F462" s="542">
        <v>1</v>
      </c>
      <c r="G462" s="542">
        <v>174</v>
      </c>
      <c r="H462" s="542">
        <v>1</v>
      </c>
      <c r="I462" s="542">
        <v>174</v>
      </c>
      <c r="J462" s="542"/>
      <c r="K462" s="542"/>
      <c r="L462" s="542"/>
      <c r="M462" s="542"/>
      <c r="N462" s="542"/>
      <c r="O462" s="542"/>
      <c r="P462" s="527"/>
      <c r="Q462" s="543"/>
    </row>
    <row r="463" spans="1:17" ht="14.4" customHeight="1" x14ac:dyDescent="0.3">
      <c r="A463" s="521" t="s">
        <v>1763</v>
      </c>
      <c r="B463" s="522" t="s">
        <v>1643</v>
      </c>
      <c r="C463" s="522" t="s">
        <v>1630</v>
      </c>
      <c r="D463" s="522" t="s">
        <v>1659</v>
      </c>
      <c r="E463" s="522" t="s">
        <v>1660</v>
      </c>
      <c r="F463" s="542">
        <v>1</v>
      </c>
      <c r="G463" s="542">
        <v>609</v>
      </c>
      <c r="H463" s="542">
        <v>1</v>
      </c>
      <c r="I463" s="542">
        <v>609</v>
      </c>
      <c r="J463" s="542">
        <v>1</v>
      </c>
      <c r="K463" s="542">
        <v>612</v>
      </c>
      <c r="L463" s="542">
        <v>1.0049261083743843</v>
      </c>
      <c r="M463" s="542">
        <v>612</v>
      </c>
      <c r="N463" s="542">
        <v>2</v>
      </c>
      <c r="O463" s="542">
        <v>1236</v>
      </c>
      <c r="P463" s="527">
        <v>2.0295566502463056</v>
      </c>
      <c r="Q463" s="543">
        <v>618</v>
      </c>
    </row>
    <row r="464" spans="1:17" ht="14.4" customHeight="1" x14ac:dyDescent="0.3">
      <c r="A464" s="521" t="s">
        <v>1763</v>
      </c>
      <c r="B464" s="522" t="s">
        <v>1643</v>
      </c>
      <c r="C464" s="522" t="s">
        <v>1630</v>
      </c>
      <c r="D464" s="522" t="s">
        <v>1663</v>
      </c>
      <c r="E464" s="522" t="s">
        <v>1664</v>
      </c>
      <c r="F464" s="542">
        <v>16</v>
      </c>
      <c r="G464" s="542">
        <v>2528</v>
      </c>
      <c r="H464" s="542">
        <v>1</v>
      </c>
      <c r="I464" s="542">
        <v>158</v>
      </c>
      <c r="J464" s="542">
        <v>13</v>
      </c>
      <c r="K464" s="542">
        <v>2067</v>
      </c>
      <c r="L464" s="542">
        <v>0.81764240506329111</v>
      </c>
      <c r="M464" s="542">
        <v>159</v>
      </c>
      <c r="N464" s="542">
        <v>18</v>
      </c>
      <c r="O464" s="542">
        <v>2875</v>
      </c>
      <c r="P464" s="527">
        <v>1.137262658227848</v>
      </c>
      <c r="Q464" s="543">
        <v>159.72222222222223</v>
      </c>
    </row>
    <row r="465" spans="1:17" ht="14.4" customHeight="1" x14ac:dyDescent="0.3">
      <c r="A465" s="521" t="s">
        <v>1763</v>
      </c>
      <c r="B465" s="522" t="s">
        <v>1643</v>
      </c>
      <c r="C465" s="522" t="s">
        <v>1630</v>
      </c>
      <c r="D465" s="522" t="s">
        <v>1667</v>
      </c>
      <c r="E465" s="522" t="s">
        <v>1668</v>
      </c>
      <c r="F465" s="542">
        <v>379</v>
      </c>
      <c r="G465" s="542">
        <v>6064</v>
      </c>
      <c r="H465" s="542">
        <v>1</v>
      </c>
      <c r="I465" s="542">
        <v>16</v>
      </c>
      <c r="J465" s="542">
        <v>289</v>
      </c>
      <c r="K465" s="542">
        <v>4624</v>
      </c>
      <c r="L465" s="542">
        <v>0.76253298153034299</v>
      </c>
      <c r="M465" s="542">
        <v>16</v>
      </c>
      <c r="N465" s="542">
        <v>320</v>
      </c>
      <c r="O465" s="542">
        <v>5120</v>
      </c>
      <c r="P465" s="527">
        <v>0.84432717678100266</v>
      </c>
      <c r="Q465" s="543">
        <v>16</v>
      </c>
    </row>
    <row r="466" spans="1:17" ht="14.4" customHeight="1" x14ac:dyDescent="0.3">
      <c r="A466" s="521" t="s">
        <v>1763</v>
      </c>
      <c r="B466" s="522" t="s">
        <v>1643</v>
      </c>
      <c r="C466" s="522" t="s">
        <v>1630</v>
      </c>
      <c r="D466" s="522" t="s">
        <v>1671</v>
      </c>
      <c r="E466" s="522" t="s">
        <v>1672</v>
      </c>
      <c r="F466" s="542">
        <v>261</v>
      </c>
      <c r="G466" s="542">
        <v>68121</v>
      </c>
      <c r="H466" s="542">
        <v>1</v>
      </c>
      <c r="I466" s="542">
        <v>261</v>
      </c>
      <c r="J466" s="542">
        <v>207</v>
      </c>
      <c r="K466" s="542">
        <v>54234</v>
      </c>
      <c r="L466" s="542">
        <v>0.79614215880565464</v>
      </c>
      <c r="M466" s="542">
        <v>262</v>
      </c>
      <c r="N466" s="542">
        <v>239</v>
      </c>
      <c r="O466" s="542">
        <v>63167</v>
      </c>
      <c r="P466" s="527">
        <v>0.92727646393916707</v>
      </c>
      <c r="Q466" s="543">
        <v>264.29707112970709</v>
      </c>
    </row>
    <row r="467" spans="1:17" ht="14.4" customHeight="1" x14ac:dyDescent="0.3">
      <c r="A467" s="521" t="s">
        <v>1763</v>
      </c>
      <c r="B467" s="522" t="s">
        <v>1643</v>
      </c>
      <c r="C467" s="522" t="s">
        <v>1630</v>
      </c>
      <c r="D467" s="522" t="s">
        <v>1673</v>
      </c>
      <c r="E467" s="522" t="s">
        <v>1670</v>
      </c>
      <c r="F467" s="542">
        <v>317</v>
      </c>
      <c r="G467" s="542">
        <v>44380</v>
      </c>
      <c r="H467" s="542">
        <v>1</v>
      </c>
      <c r="I467" s="542">
        <v>140</v>
      </c>
      <c r="J467" s="542">
        <v>231</v>
      </c>
      <c r="K467" s="542">
        <v>32571</v>
      </c>
      <c r="L467" s="542">
        <v>0.73391167192429019</v>
      </c>
      <c r="M467" s="542">
        <v>141</v>
      </c>
      <c r="N467" s="542">
        <v>264</v>
      </c>
      <c r="O467" s="542">
        <v>37224</v>
      </c>
      <c r="P467" s="527">
        <v>0.83875619648490307</v>
      </c>
      <c r="Q467" s="543">
        <v>141</v>
      </c>
    </row>
    <row r="468" spans="1:17" ht="14.4" customHeight="1" x14ac:dyDescent="0.3">
      <c r="A468" s="521" t="s">
        <v>1763</v>
      </c>
      <c r="B468" s="522" t="s">
        <v>1643</v>
      </c>
      <c r="C468" s="522" t="s">
        <v>1630</v>
      </c>
      <c r="D468" s="522" t="s">
        <v>1674</v>
      </c>
      <c r="E468" s="522" t="s">
        <v>1670</v>
      </c>
      <c r="F468" s="542">
        <v>48</v>
      </c>
      <c r="G468" s="542">
        <v>3744</v>
      </c>
      <c r="H468" s="542">
        <v>1</v>
      </c>
      <c r="I468" s="542">
        <v>78</v>
      </c>
      <c r="J468" s="542">
        <v>54</v>
      </c>
      <c r="K468" s="542">
        <v>4212</v>
      </c>
      <c r="L468" s="542">
        <v>1.125</v>
      </c>
      <c r="M468" s="542">
        <v>78</v>
      </c>
      <c r="N468" s="542">
        <v>53</v>
      </c>
      <c r="O468" s="542">
        <v>4134</v>
      </c>
      <c r="P468" s="527">
        <v>1.1041666666666667</v>
      </c>
      <c r="Q468" s="543">
        <v>78</v>
      </c>
    </row>
    <row r="469" spans="1:17" ht="14.4" customHeight="1" x14ac:dyDescent="0.3">
      <c r="A469" s="521" t="s">
        <v>1763</v>
      </c>
      <c r="B469" s="522" t="s">
        <v>1643</v>
      </c>
      <c r="C469" s="522" t="s">
        <v>1630</v>
      </c>
      <c r="D469" s="522" t="s">
        <v>1675</v>
      </c>
      <c r="E469" s="522" t="s">
        <v>1676</v>
      </c>
      <c r="F469" s="542">
        <v>318</v>
      </c>
      <c r="G469" s="542">
        <v>96036</v>
      </c>
      <c r="H469" s="542">
        <v>1</v>
      </c>
      <c r="I469" s="542">
        <v>302</v>
      </c>
      <c r="J469" s="542">
        <v>231</v>
      </c>
      <c r="K469" s="542">
        <v>69993</v>
      </c>
      <c r="L469" s="542">
        <v>0.72882044233412469</v>
      </c>
      <c r="M469" s="542">
        <v>303</v>
      </c>
      <c r="N469" s="542">
        <v>264</v>
      </c>
      <c r="O469" s="542">
        <v>80586</v>
      </c>
      <c r="P469" s="527">
        <v>0.8391228289391478</v>
      </c>
      <c r="Q469" s="543">
        <v>305.25</v>
      </c>
    </row>
    <row r="470" spans="1:17" ht="14.4" customHeight="1" x14ac:dyDescent="0.3">
      <c r="A470" s="521" t="s">
        <v>1763</v>
      </c>
      <c r="B470" s="522" t="s">
        <v>1643</v>
      </c>
      <c r="C470" s="522" t="s">
        <v>1630</v>
      </c>
      <c r="D470" s="522" t="s">
        <v>1679</v>
      </c>
      <c r="E470" s="522" t="s">
        <v>1680</v>
      </c>
      <c r="F470" s="542">
        <v>39</v>
      </c>
      <c r="G470" s="542">
        <v>6201</v>
      </c>
      <c r="H470" s="542">
        <v>1</v>
      </c>
      <c r="I470" s="542">
        <v>159</v>
      </c>
      <c r="J470" s="542">
        <v>34</v>
      </c>
      <c r="K470" s="542">
        <v>5440</v>
      </c>
      <c r="L470" s="542">
        <v>0.87727785840993389</v>
      </c>
      <c r="M470" s="542">
        <v>160</v>
      </c>
      <c r="N470" s="542">
        <v>38</v>
      </c>
      <c r="O470" s="542">
        <v>6109</v>
      </c>
      <c r="P470" s="527">
        <v>0.98516368327689086</v>
      </c>
      <c r="Q470" s="543">
        <v>160.76315789473685</v>
      </c>
    </row>
    <row r="471" spans="1:17" ht="14.4" customHeight="1" x14ac:dyDescent="0.3">
      <c r="A471" s="521" t="s">
        <v>1763</v>
      </c>
      <c r="B471" s="522" t="s">
        <v>1643</v>
      </c>
      <c r="C471" s="522" t="s">
        <v>1630</v>
      </c>
      <c r="D471" s="522" t="s">
        <v>1683</v>
      </c>
      <c r="E471" s="522" t="s">
        <v>1648</v>
      </c>
      <c r="F471" s="542">
        <v>149</v>
      </c>
      <c r="G471" s="542">
        <v>10430</v>
      </c>
      <c r="H471" s="542">
        <v>1</v>
      </c>
      <c r="I471" s="542">
        <v>70</v>
      </c>
      <c r="J471" s="542">
        <v>152</v>
      </c>
      <c r="K471" s="542">
        <v>10640</v>
      </c>
      <c r="L471" s="542">
        <v>1.0201342281879195</v>
      </c>
      <c r="M471" s="542">
        <v>70</v>
      </c>
      <c r="N471" s="542">
        <v>133</v>
      </c>
      <c r="O471" s="542">
        <v>9411</v>
      </c>
      <c r="P471" s="527">
        <v>0.90230105465004795</v>
      </c>
      <c r="Q471" s="543">
        <v>70.759398496240607</v>
      </c>
    </row>
    <row r="472" spans="1:17" ht="14.4" customHeight="1" x14ac:dyDescent="0.3">
      <c r="A472" s="521" t="s">
        <v>1763</v>
      </c>
      <c r="B472" s="522" t="s">
        <v>1643</v>
      </c>
      <c r="C472" s="522" t="s">
        <v>1630</v>
      </c>
      <c r="D472" s="522" t="s">
        <v>1688</v>
      </c>
      <c r="E472" s="522" t="s">
        <v>1689</v>
      </c>
      <c r="F472" s="542">
        <v>1</v>
      </c>
      <c r="G472" s="542">
        <v>215</v>
      </c>
      <c r="H472" s="542">
        <v>1</v>
      </c>
      <c r="I472" s="542">
        <v>215</v>
      </c>
      <c r="J472" s="542">
        <v>1</v>
      </c>
      <c r="K472" s="542">
        <v>216</v>
      </c>
      <c r="L472" s="542">
        <v>1.0046511627906978</v>
      </c>
      <c r="M472" s="542">
        <v>216</v>
      </c>
      <c r="N472" s="542"/>
      <c r="O472" s="542"/>
      <c r="P472" s="527"/>
      <c r="Q472" s="543"/>
    </row>
    <row r="473" spans="1:17" ht="14.4" customHeight="1" x14ac:dyDescent="0.3">
      <c r="A473" s="521" t="s">
        <v>1763</v>
      </c>
      <c r="B473" s="522" t="s">
        <v>1643</v>
      </c>
      <c r="C473" s="522" t="s">
        <v>1630</v>
      </c>
      <c r="D473" s="522" t="s">
        <v>1690</v>
      </c>
      <c r="E473" s="522" t="s">
        <v>1691</v>
      </c>
      <c r="F473" s="542">
        <v>16</v>
      </c>
      <c r="G473" s="542">
        <v>18976</v>
      </c>
      <c r="H473" s="542">
        <v>1</v>
      </c>
      <c r="I473" s="542">
        <v>1186</v>
      </c>
      <c r="J473" s="542">
        <v>7</v>
      </c>
      <c r="K473" s="542">
        <v>8323</v>
      </c>
      <c r="L473" s="542">
        <v>0.4386066610455312</v>
      </c>
      <c r="M473" s="542">
        <v>1189</v>
      </c>
      <c r="N473" s="542">
        <v>13</v>
      </c>
      <c r="O473" s="542">
        <v>15501</v>
      </c>
      <c r="P473" s="527">
        <v>0.81687394603709951</v>
      </c>
      <c r="Q473" s="543">
        <v>1192.3846153846155</v>
      </c>
    </row>
    <row r="474" spans="1:17" ht="14.4" customHeight="1" x14ac:dyDescent="0.3">
      <c r="A474" s="521" t="s">
        <v>1763</v>
      </c>
      <c r="B474" s="522" t="s">
        <v>1643</v>
      </c>
      <c r="C474" s="522" t="s">
        <v>1630</v>
      </c>
      <c r="D474" s="522" t="s">
        <v>1692</v>
      </c>
      <c r="E474" s="522" t="s">
        <v>1693</v>
      </c>
      <c r="F474" s="542">
        <v>19</v>
      </c>
      <c r="G474" s="542">
        <v>2033</v>
      </c>
      <c r="H474" s="542">
        <v>1</v>
      </c>
      <c r="I474" s="542">
        <v>107</v>
      </c>
      <c r="J474" s="542">
        <v>9</v>
      </c>
      <c r="K474" s="542">
        <v>972</v>
      </c>
      <c r="L474" s="542">
        <v>0.4781111657648795</v>
      </c>
      <c r="M474" s="542">
        <v>108</v>
      </c>
      <c r="N474" s="542">
        <v>11</v>
      </c>
      <c r="O474" s="542">
        <v>1198</v>
      </c>
      <c r="P474" s="527">
        <v>0.58927693064436792</v>
      </c>
      <c r="Q474" s="543">
        <v>108.90909090909091</v>
      </c>
    </row>
    <row r="475" spans="1:17" ht="14.4" customHeight="1" x14ac:dyDescent="0.3">
      <c r="A475" s="521" t="s">
        <v>1763</v>
      </c>
      <c r="B475" s="522" t="s">
        <v>1643</v>
      </c>
      <c r="C475" s="522" t="s">
        <v>1630</v>
      </c>
      <c r="D475" s="522" t="s">
        <v>1694</v>
      </c>
      <c r="E475" s="522" t="s">
        <v>1695</v>
      </c>
      <c r="F475" s="542">
        <v>1</v>
      </c>
      <c r="G475" s="542">
        <v>318</v>
      </c>
      <c r="H475" s="542">
        <v>1</v>
      </c>
      <c r="I475" s="542">
        <v>318</v>
      </c>
      <c r="J475" s="542">
        <v>1</v>
      </c>
      <c r="K475" s="542">
        <v>319</v>
      </c>
      <c r="L475" s="542">
        <v>1.0031446540880504</v>
      </c>
      <c r="M475" s="542">
        <v>319</v>
      </c>
      <c r="N475" s="542"/>
      <c r="O475" s="542"/>
      <c r="P475" s="527"/>
      <c r="Q475" s="543"/>
    </row>
    <row r="476" spans="1:17" ht="14.4" customHeight="1" x14ac:dyDescent="0.3">
      <c r="A476" s="521" t="s">
        <v>1764</v>
      </c>
      <c r="B476" s="522" t="s">
        <v>1643</v>
      </c>
      <c r="C476" s="522" t="s">
        <v>1630</v>
      </c>
      <c r="D476" s="522" t="s">
        <v>1647</v>
      </c>
      <c r="E476" s="522" t="s">
        <v>1648</v>
      </c>
      <c r="F476" s="542">
        <v>181</v>
      </c>
      <c r="G476" s="542">
        <v>36562</v>
      </c>
      <c r="H476" s="542">
        <v>1</v>
      </c>
      <c r="I476" s="542">
        <v>202</v>
      </c>
      <c r="J476" s="542">
        <v>189</v>
      </c>
      <c r="K476" s="542">
        <v>38367</v>
      </c>
      <c r="L476" s="542">
        <v>1.0493681964881572</v>
      </c>
      <c r="M476" s="542">
        <v>203</v>
      </c>
      <c r="N476" s="542">
        <v>209</v>
      </c>
      <c r="O476" s="542">
        <v>42761</v>
      </c>
      <c r="P476" s="527">
        <v>1.1695476177452</v>
      </c>
      <c r="Q476" s="543">
        <v>204.5980861244019</v>
      </c>
    </row>
    <row r="477" spans="1:17" ht="14.4" customHeight="1" x14ac:dyDescent="0.3">
      <c r="A477" s="521" t="s">
        <v>1764</v>
      </c>
      <c r="B477" s="522" t="s">
        <v>1643</v>
      </c>
      <c r="C477" s="522" t="s">
        <v>1630</v>
      </c>
      <c r="D477" s="522" t="s">
        <v>1649</v>
      </c>
      <c r="E477" s="522" t="s">
        <v>1648</v>
      </c>
      <c r="F477" s="542"/>
      <c r="G477" s="542"/>
      <c r="H477" s="542"/>
      <c r="I477" s="542"/>
      <c r="J477" s="542"/>
      <c r="K477" s="542"/>
      <c r="L477" s="542"/>
      <c r="M477" s="542"/>
      <c r="N477" s="542">
        <v>96</v>
      </c>
      <c r="O477" s="542">
        <v>8127</v>
      </c>
      <c r="P477" s="527"/>
      <c r="Q477" s="543">
        <v>84.65625</v>
      </c>
    </row>
    <row r="478" spans="1:17" ht="14.4" customHeight="1" x14ac:dyDescent="0.3">
      <c r="A478" s="521" t="s">
        <v>1764</v>
      </c>
      <c r="B478" s="522" t="s">
        <v>1643</v>
      </c>
      <c r="C478" s="522" t="s">
        <v>1630</v>
      </c>
      <c r="D478" s="522" t="s">
        <v>1650</v>
      </c>
      <c r="E478" s="522" t="s">
        <v>1651</v>
      </c>
      <c r="F478" s="542">
        <v>2022</v>
      </c>
      <c r="G478" s="542">
        <v>588402</v>
      </c>
      <c r="H478" s="542">
        <v>1</v>
      </c>
      <c r="I478" s="542">
        <v>291</v>
      </c>
      <c r="J478" s="542">
        <v>2297</v>
      </c>
      <c r="K478" s="542">
        <v>670724</v>
      </c>
      <c r="L478" s="542">
        <v>1.1399077501436092</v>
      </c>
      <c r="M478" s="542">
        <v>292</v>
      </c>
      <c r="N478" s="542">
        <v>2775</v>
      </c>
      <c r="O478" s="542">
        <v>814926</v>
      </c>
      <c r="P478" s="527">
        <v>1.3849816961873005</v>
      </c>
      <c r="Q478" s="543">
        <v>293.66702702702702</v>
      </c>
    </row>
    <row r="479" spans="1:17" ht="14.4" customHeight="1" x14ac:dyDescent="0.3">
      <c r="A479" s="521" t="s">
        <v>1764</v>
      </c>
      <c r="B479" s="522" t="s">
        <v>1643</v>
      </c>
      <c r="C479" s="522" t="s">
        <v>1630</v>
      </c>
      <c r="D479" s="522" t="s">
        <v>1652</v>
      </c>
      <c r="E479" s="522" t="s">
        <v>1653</v>
      </c>
      <c r="F479" s="542">
        <v>49</v>
      </c>
      <c r="G479" s="542">
        <v>4508</v>
      </c>
      <c r="H479" s="542">
        <v>1</v>
      </c>
      <c r="I479" s="542">
        <v>92</v>
      </c>
      <c r="J479" s="542">
        <v>99</v>
      </c>
      <c r="K479" s="542">
        <v>9207</v>
      </c>
      <c r="L479" s="542">
        <v>2.0423691215616682</v>
      </c>
      <c r="M479" s="542">
        <v>93</v>
      </c>
      <c r="N479" s="542">
        <v>88</v>
      </c>
      <c r="O479" s="542">
        <v>8245</v>
      </c>
      <c r="P479" s="527">
        <v>1.8289707187222715</v>
      </c>
      <c r="Q479" s="543">
        <v>93.693181818181813</v>
      </c>
    </row>
    <row r="480" spans="1:17" ht="14.4" customHeight="1" x14ac:dyDescent="0.3">
      <c r="A480" s="521" t="s">
        <v>1764</v>
      </c>
      <c r="B480" s="522" t="s">
        <v>1643</v>
      </c>
      <c r="C480" s="522" t="s">
        <v>1630</v>
      </c>
      <c r="D480" s="522" t="s">
        <v>1654</v>
      </c>
      <c r="E480" s="522" t="s">
        <v>1655</v>
      </c>
      <c r="F480" s="542">
        <v>28</v>
      </c>
      <c r="G480" s="542">
        <v>6132</v>
      </c>
      <c r="H480" s="542">
        <v>1</v>
      </c>
      <c r="I480" s="542">
        <v>219</v>
      </c>
      <c r="J480" s="542">
        <v>22</v>
      </c>
      <c r="K480" s="542">
        <v>4840</v>
      </c>
      <c r="L480" s="542">
        <v>0.78930202217873446</v>
      </c>
      <c r="M480" s="542">
        <v>220</v>
      </c>
      <c r="N480" s="542">
        <v>12</v>
      </c>
      <c r="O480" s="542">
        <v>2664</v>
      </c>
      <c r="P480" s="527">
        <v>0.43444227005870839</v>
      </c>
      <c r="Q480" s="543">
        <v>222</v>
      </c>
    </row>
    <row r="481" spans="1:17" ht="14.4" customHeight="1" x14ac:dyDescent="0.3">
      <c r="A481" s="521" t="s">
        <v>1764</v>
      </c>
      <c r="B481" s="522" t="s">
        <v>1643</v>
      </c>
      <c r="C481" s="522" t="s">
        <v>1630</v>
      </c>
      <c r="D481" s="522" t="s">
        <v>1656</v>
      </c>
      <c r="E481" s="522" t="s">
        <v>1657</v>
      </c>
      <c r="F481" s="542">
        <v>1118</v>
      </c>
      <c r="G481" s="542">
        <v>148694</v>
      </c>
      <c r="H481" s="542">
        <v>1</v>
      </c>
      <c r="I481" s="542">
        <v>133</v>
      </c>
      <c r="J481" s="542">
        <v>1056</v>
      </c>
      <c r="K481" s="542">
        <v>141504</v>
      </c>
      <c r="L481" s="542">
        <v>0.9516456615599822</v>
      </c>
      <c r="M481" s="542">
        <v>134</v>
      </c>
      <c r="N481" s="542">
        <v>1169</v>
      </c>
      <c r="O481" s="542">
        <v>157519</v>
      </c>
      <c r="P481" s="527">
        <v>1.0593500746499522</v>
      </c>
      <c r="Q481" s="543">
        <v>134.74679213002565</v>
      </c>
    </row>
    <row r="482" spans="1:17" ht="14.4" customHeight="1" x14ac:dyDescent="0.3">
      <c r="A482" s="521" t="s">
        <v>1764</v>
      </c>
      <c r="B482" s="522" t="s">
        <v>1643</v>
      </c>
      <c r="C482" s="522" t="s">
        <v>1630</v>
      </c>
      <c r="D482" s="522" t="s">
        <v>1658</v>
      </c>
      <c r="E482" s="522" t="s">
        <v>1657</v>
      </c>
      <c r="F482" s="542">
        <v>54</v>
      </c>
      <c r="G482" s="542">
        <v>9396</v>
      </c>
      <c r="H482" s="542">
        <v>1</v>
      </c>
      <c r="I482" s="542">
        <v>174</v>
      </c>
      <c r="J482" s="542">
        <v>88</v>
      </c>
      <c r="K482" s="542">
        <v>15400</v>
      </c>
      <c r="L482" s="542">
        <v>1.6389953171562366</v>
      </c>
      <c r="M482" s="542">
        <v>175</v>
      </c>
      <c r="N482" s="542">
        <v>95</v>
      </c>
      <c r="O482" s="542">
        <v>16749</v>
      </c>
      <c r="P482" s="527">
        <v>1.7825670498084292</v>
      </c>
      <c r="Q482" s="543">
        <v>176.30526315789473</v>
      </c>
    </row>
    <row r="483" spans="1:17" ht="14.4" customHeight="1" x14ac:dyDescent="0.3">
      <c r="A483" s="521" t="s">
        <v>1764</v>
      </c>
      <c r="B483" s="522" t="s">
        <v>1643</v>
      </c>
      <c r="C483" s="522" t="s">
        <v>1630</v>
      </c>
      <c r="D483" s="522" t="s">
        <v>1659</v>
      </c>
      <c r="E483" s="522" t="s">
        <v>1660</v>
      </c>
      <c r="F483" s="542">
        <v>5</v>
      </c>
      <c r="G483" s="542">
        <v>3045</v>
      </c>
      <c r="H483" s="542">
        <v>1</v>
      </c>
      <c r="I483" s="542">
        <v>609</v>
      </c>
      <c r="J483" s="542">
        <v>10</v>
      </c>
      <c r="K483" s="542">
        <v>6120</v>
      </c>
      <c r="L483" s="542">
        <v>2.0098522167487687</v>
      </c>
      <c r="M483" s="542">
        <v>612</v>
      </c>
      <c r="N483" s="542">
        <v>8</v>
      </c>
      <c r="O483" s="542">
        <v>4926</v>
      </c>
      <c r="P483" s="527">
        <v>1.6177339901477832</v>
      </c>
      <c r="Q483" s="543">
        <v>615.75</v>
      </c>
    </row>
    <row r="484" spans="1:17" ht="14.4" customHeight="1" x14ac:dyDescent="0.3">
      <c r="A484" s="521" t="s">
        <v>1764</v>
      </c>
      <c r="B484" s="522" t="s">
        <v>1643</v>
      </c>
      <c r="C484" s="522" t="s">
        <v>1630</v>
      </c>
      <c r="D484" s="522" t="s">
        <v>1661</v>
      </c>
      <c r="E484" s="522" t="s">
        <v>1662</v>
      </c>
      <c r="F484" s="542">
        <v>4</v>
      </c>
      <c r="G484" s="542">
        <v>2328</v>
      </c>
      <c r="H484" s="542">
        <v>1</v>
      </c>
      <c r="I484" s="542">
        <v>582</v>
      </c>
      <c r="J484" s="542">
        <v>8</v>
      </c>
      <c r="K484" s="542">
        <v>4680</v>
      </c>
      <c r="L484" s="542">
        <v>2.0103092783505154</v>
      </c>
      <c r="M484" s="542">
        <v>585</v>
      </c>
      <c r="N484" s="542">
        <v>12</v>
      </c>
      <c r="O484" s="542">
        <v>7080</v>
      </c>
      <c r="P484" s="527">
        <v>3.0412371134020617</v>
      </c>
      <c r="Q484" s="543">
        <v>590</v>
      </c>
    </row>
    <row r="485" spans="1:17" ht="14.4" customHeight="1" x14ac:dyDescent="0.3">
      <c r="A485" s="521" t="s">
        <v>1764</v>
      </c>
      <c r="B485" s="522" t="s">
        <v>1643</v>
      </c>
      <c r="C485" s="522" t="s">
        <v>1630</v>
      </c>
      <c r="D485" s="522" t="s">
        <v>1663</v>
      </c>
      <c r="E485" s="522" t="s">
        <v>1664</v>
      </c>
      <c r="F485" s="542">
        <v>117</v>
      </c>
      <c r="G485" s="542">
        <v>18486</v>
      </c>
      <c r="H485" s="542">
        <v>1</v>
      </c>
      <c r="I485" s="542">
        <v>158</v>
      </c>
      <c r="J485" s="542">
        <v>178</v>
      </c>
      <c r="K485" s="542">
        <v>28302</v>
      </c>
      <c r="L485" s="542">
        <v>1.5309964297306069</v>
      </c>
      <c r="M485" s="542">
        <v>159</v>
      </c>
      <c r="N485" s="542">
        <v>178</v>
      </c>
      <c r="O485" s="542">
        <v>28444</v>
      </c>
      <c r="P485" s="527">
        <v>1.5386779184247539</v>
      </c>
      <c r="Q485" s="543">
        <v>159.79775280898878</v>
      </c>
    </row>
    <row r="486" spans="1:17" ht="14.4" customHeight="1" x14ac:dyDescent="0.3">
      <c r="A486" s="521" t="s">
        <v>1764</v>
      </c>
      <c r="B486" s="522" t="s">
        <v>1643</v>
      </c>
      <c r="C486" s="522" t="s">
        <v>1630</v>
      </c>
      <c r="D486" s="522" t="s">
        <v>1665</v>
      </c>
      <c r="E486" s="522" t="s">
        <v>1666</v>
      </c>
      <c r="F486" s="542">
        <v>42</v>
      </c>
      <c r="G486" s="542">
        <v>16044</v>
      </c>
      <c r="H486" s="542">
        <v>1</v>
      </c>
      <c r="I486" s="542">
        <v>382</v>
      </c>
      <c r="J486" s="542">
        <v>50</v>
      </c>
      <c r="K486" s="542">
        <v>19100</v>
      </c>
      <c r="L486" s="542">
        <v>1.1904761904761905</v>
      </c>
      <c r="M486" s="542">
        <v>382</v>
      </c>
      <c r="N486" s="542">
        <v>57</v>
      </c>
      <c r="O486" s="542">
        <v>21812</v>
      </c>
      <c r="P486" s="527">
        <v>1.3595113438045374</v>
      </c>
      <c r="Q486" s="543">
        <v>382.66666666666669</v>
      </c>
    </row>
    <row r="487" spans="1:17" ht="14.4" customHeight="1" x14ac:dyDescent="0.3">
      <c r="A487" s="521" t="s">
        <v>1764</v>
      </c>
      <c r="B487" s="522" t="s">
        <v>1643</v>
      </c>
      <c r="C487" s="522" t="s">
        <v>1630</v>
      </c>
      <c r="D487" s="522" t="s">
        <v>1667</v>
      </c>
      <c r="E487" s="522" t="s">
        <v>1668</v>
      </c>
      <c r="F487" s="542">
        <v>1455</v>
      </c>
      <c r="G487" s="542">
        <v>23280</v>
      </c>
      <c r="H487" s="542">
        <v>1</v>
      </c>
      <c r="I487" s="542">
        <v>16</v>
      </c>
      <c r="J487" s="542">
        <v>1468</v>
      </c>
      <c r="K487" s="542">
        <v>23488</v>
      </c>
      <c r="L487" s="542">
        <v>1.00893470790378</v>
      </c>
      <c r="M487" s="542">
        <v>16</v>
      </c>
      <c r="N487" s="542">
        <v>1572</v>
      </c>
      <c r="O487" s="542">
        <v>25152</v>
      </c>
      <c r="P487" s="527">
        <v>1.0804123711340206</v>
      </c>
      <c r="Q487" s="543">
        <v>16</v>
      </c>
    </row>
    <row r="488" spans="1:17" ht="14.4" customHeight="1" x14ac:dyDescent="0.3">
      <c r="A488" s="521" t="s">
        <v>1764</v>
      </c>
      <c r="B488" s="522" t="s">
        <v>1643</v>
      </c>
      <c r="C488" s="522" t="s">
        <v>1630</v>
      </c>
      <c r="D488" s="522" t="s">
        <v>1671</v>
      </c>
      <c r="E488" s="522" t="s">
        <v>1672</v>
      </c>
      <c r="F488" s="542">
        <v>76</v>
      </c>
      <c r="G488" s="542">
        <v>19836</v>
      </c>
      <c r="H488" s="542">
        <v>1</v>
      </c>
      <c r="I488" s="542">
        <v>261</v>
      </c>
      <c r="J488" s="542">
        <v>129</v>
      </c>
      <c r="K488" s="542">
        <v>33798</v>
      </c>
      <c r="L488" s="542">
        <v>1.7038717483363581</v>
      </c>
      <c r="M488" s="542">
        <v>262</v>
      </c>
      <c r="N488" s="542">
        <v>121</v>
      </c>
      <c r="O488" s="542">
        <v>31996</v>
      </c>
      <c r="P488" s="527">
        <v>1.6130268199233717</v>
      </c>
      <c r="Q488" s="543">
        <v>264.42975206611573</v>
      </c>
    </row>
    <row r="489" spans="1:17" ht="14.4" customHeight="1" x14ac:dyDescent="0.3">
      <c r="A489" s="521" t="s">
        <v>1764</v>
      </c>
      <c r="B489" s="522" t="s">
        <v>1643</v>
      </c>
      <c r="C489" s="522" t="s">
        <v>1630</v>
      </c>
      <c r="D489" s="522" t="s">
        <v>1673</v>
      </c>
      <c r="E489" s="522" t="s">
        <v>1670</v>
      </c>
      <c r="F489" s="542">
        <v>93</v>
      </c>
      <c r="G489" s="542">
        <v>13020</v>
      </c>
      <c r="H489" s="542">
        <v>1</v>
      </c>
      <c r="I489" s="542">
        <v>140</v>
      </c>
      <c r="J489" s="542">
        <v>118</v>
      </c>
      <c r="K489" s="542">
        <v>16638</v>
      </c>
      <c r="L489" s="542">
        <v>1.2778801843317973</v>
      </c>
      <c r="M489" s="542">
        <v>141</v>
      </c>
      <c r="N489" s="542">
        <v>102</v>
      </c>
      <c r="O489" s="542">
        <v>14382</v>
      </c>
      <c r="P489" s="527">
        <v>1.1046082949308755</v>
      </c>
      <c r="Q489" s="543">
        <v>141</v>
      </c>
    </row>
    <row r="490" spans="1:17" ht="14.4" customHeight="1" x14ac:dyDescent="0.3">
      <c r="A490" s="521" t="s">
        <v>1764</v>
      </c>
      <c r="B490" s="522" t="s">
        <v>1643</v>
      </c>
      <c r="C490" s="522" t="s">
        <v>1630</v>
      </c>
      <c r="D490" s="522" t="s">
        <v>1674</v>
      </c>
      <c r="E490" s="522" t="s">
        <v>1670</v>
      </c>
      <c r="F490" s="542">
        <v>1114</v>
      </c>
      <c r="G490" s="542">
        <v>86892</v>
      </c>
      <c r="H490" s="542">
        <v>1</v>
      </c>
      <c r="I490" s="542">
        <v>78</v>
      </c>
      <c r="J490" s="542">
        <v>1055</v>
      </c>
      <c r="K490" s="542">
        <v>82290</v>
      </c>
      <c r="L490" s="542">
        <v>0.94703770197486536</v>
      </c>
      <c r="M490" s="542">
        <v>78</v>
      </c>
      <c r="N490" s="542">
        <v>1169</v>
      </c>
      <c r="O490" s="542">
        <v>91182</v>
      </c>
      <c r="P490" s="527">
        <v>1.0493716337522441</v>
      </c>
      <c r="Q490" s="543">
        <v>78</v>
      </c>
    </row>
    <row r="491" spans="1:17" ht="14.4" customHeight="1" x14ac:dyDescent="0.3">
      <c r="A491" s="521" t="s">
        <v>1764</v>
      </c>
      <c r="B491" s="522" t="s">
        <v>1643</v>
      </c>
      <c r="C491" s="522" t="s">
        <v>1630</v>
      </c>
      <c r="D491" s="522" t="s">
        <v>1675</v>
      </c>
      <c r="E491" s="522" t="s">
        <v>1676</v>
      </c>
      <c r="F491" s="542">
        <v>93</v>
      </c>
      <c r="G491" s="542">
        <v>28086</v>
      </c>
      <c r="H491" s="542">
        <v>1</v>
      </c>
      <c r="I491" s="542">
        <v>302</v>
      </c>
      <c r="J491" s="542">
        <v>118</v>
      </c>
      <c r="K491" s="542">
        <v>35754</v>
      </c>
      <c r="L491" s="542">
        <v>1.2730185857722709</v>
      </c>
      <c r="M491" s="542">
        <v>303</v>
      </c>
      <c r="N491" s="542">
        <v>102</v>
      </c>
      <c r="O491" s="542">
        <v>31161</v>
      </c>
      <c r="P491" s="527">
        <v>1.1094851527451399</v>
      </c>
      <c r="Q491" s="543">
        <v>305.5</v>
      </c>
    </row>
    <row r="492" spans="1:17" ht="14.4" customHeight="1" x14ac:dyDescent="0.3">
      <c r="A492" s="521" t="s">
        <v>1764</v>
      </c>
      <c r="B492" s="522" t="s">
        <v>1643</v>
      </c>
      <c r="C492" s="522" t="s">
        <v>1630</v>
      </c>
      <c r="D492" s="522" t="s">
        <v>1677</v>
      </c>
      <c r="E492" s="522" t="s">
        <v>1678</v>
      </c>
      <c r="F492" s="542">
        <v>42</v>
      </c>
      <c r="G492" s="542">
        <v>20412</v>
      </c>
      <c r="H492" s="542">
        <v>1</v>
      </c>
      <c r="I492" s="542">
        <v>486</v>
      </c>
      <c r="J492" s="542">
        <v>50</v>
      </c>
      <c r="K492" s="542">
        <v>24300</v>
      </c>
      <c r="L492" s="542">
        <v>1.1904761904761905</v>
      </c>
      <c r="M492" s="542">
        <v>486</v>
      </c>
      <c r="N492" s="542">
        <v>56</v>
      </c>
      <c r="O492" s="542">
        <v>27253</v>
      </c>
      <c r="P492" s="527">
        <v>1.3351459925533999</v>
      </c>
      <c r="Q492" s="543">
        <v>486.66071428571428</v>
      </c>
    </row>
    <row r="493" spans="1:17" ht="14.4" customHeight="1" x14ac:dyDescent="0.3">
      <c r="A493" s="521" t="s">
        <v>1764</v>
      </c>
      <c r="B493" s="522" t="s">
        <v>1643</v>
      </c>
      <c r="C493" s="522" t="s">
        <v>1630</v>
      </c>
      <c r="D493" s="522" t="s">
        <v>1679</v>
      </c>
      <c r="E493" s="522" t="s">
        <v>1680</v>
      </c>
      <c r="F493" s="542">
        <v>296</v>
      </c>
      <c r="G493" s="542">
        <v>47064</v>
      </c>
      <c r="H493" s="542">
        <v>1</v>
      </c>
      <c r="I493" s="542">
        <v>159</v>
      </c>
      <c r="J493" s="542">
        <v>267</v>
      </c>
      <c r="K493" s="542">
        <v>42720</v>
      </c>
      <c r="L493" s="542">
        <v>0.90770015298317186</v>
      </c>
      <c r="M493" s="542">
        <v>160</v>
      </c>
      <c r="N493" s="542">
        <v>305</v>
      </c>
      <c r="O493" s="542">
        <v>49028</v>
      </c>
      <c r="P493" s="527">
        <v>1.041730409654938</v>
      </c>
      <c r="Q493" s="543">
        <v>160.74754098360657</v>
      </c>
    </row>
    <row r="494" spans="1:17" ht="14.4" customHeight="1" x14ac:dyDescent="0.3">
      <c r="A494" s="521" t="s">
        <v>1764</v>
      </c>
      <c r="B494" s="522" t="s">
        <v>1643</v>
      </c>
      <c r="C494" s="522" t="s">
        <v>1630</v>
      </c>
      <c r="D494" s="522" t="s">
        <v>1683</v>
      </c>
      <c r="E494" s="522" t="s">
        <v>1648</v>
      </c>
      <c r="F494" s="542">
        <v>1667</v>
      </c>
      <c r="G494" s="542">
        <v>116690</v>
      </c>
      <c r="H494" s="542">
        <v>1</v>
      </c>
      <c r="I494" s="542">
        <v>70</v>
      </c>
      <c r="J494" s="542">
        <v>1542</v>
      </c>
      <c r="K494" s="542">
        <v>107940</v>
      </c>
      <c r="L494" s="542">
        <v>0.92501499700059986</v>
      </c>
      <c r="M494" s="542">
        <v>70</v>
      </c>
      <c r="N494" s="542">
        <v>1742</v>
      </c>
      <c r="O494" s="542">
        <v>123247</v>
      </c>
      <c r="P494" s="527">
        <v>1.0561916188190934</v>
      </c>
      <c r="Q494" s="543">
        <v>70.750287026406426</v>
      </c>
    </row>
    <row r="495" spans="1:17" ht="14.4" customHeight="1" x14ac:dyDescent="0.3">
      <c r="A495" s="521" t="s">
        <v>1764</v>
      </c>
      <c r="B495" s="522" t="s">
        <v>1643</v>
      </c>
      <c r="C495" s="522" t="s">
        <v>1630</v>
      </c>
      <c r="D495" s="522" t="s">
        <v>1688</v>
      </c>
      <c r="E495" s="522" t="s">
        <v>1689</v>
      </c>
      <c r="F495" s="542">
        <v>98</v>
      </c>
      <c r="G495" s="542">
        <v>21070</v>
      </c>
      <c r="H495" s="542">
        <v>1</v>
      </c>
      <c r="I495" s="542">
        <v>215</v>
      </c>
      <c r="J495" s="542">
        <v>108</v>
      </c>
      <c r="K495" s="542">
        <v>23328</v>
      </c>
      <c r="L495" s="542">
        <v>1.1071665875652588</v>
      </c>
      <c r="M495" s="542">
        <v>216</v>
      </c>
      <c r="N495" s="542">
        <v>100</v>
      </c>
      <c r="O495" s="542">
        <v>21792</v>
      </c>
      <c r="P495" s="527">
        <v>1.034266729947793</v>
      </c>
      <c r="Q495" s="543">
        <v>217.92</v>
      </c>
    </row>
    <row r="496" spans="1:17" ht="14.4" customHeight="1" x14ac:dyDescent="0.3">
      <c r="A496" s="521" t="s">
        <v>1764</v>
      </c>
      <c r="B496" s="522" t="s">
        <v>1643</v>
      </c>
      <c r="C496" s="522" t="s">
        <v>1630</v>
      </c>
      <c r="D496" s="522" t="s">
        <v>1690</v>
      </c>
      <c r="E496" s="522" t="s">
        <v>1691</v>
      </c>
      <c r="F496" s="542">
        <v>25</v>
      </c>
      <c r="G496" s="542">
        <v>29650</v>
      </c>
      <c r="H496" s="542">
        <v>1</v>
      </c>
      <c r="I496" s="542">
        <v>1186</v>
      </c>
      <c r="J496" s="542">
        <v>47</v>
      </c>
      <c r="K496" s="542">
        <v>55883</v>
      </c>
      <c r="L496" s="542">
        <v>1.8847554806070825</v>
      </c>
      <c r="M496" s="542">
        <v>1189</v>
      </c>
      <c r="N496" s="542">
        <v>42</v>
      </c>
      <c r="O496" s="542">
        <v>50042</v>
      </c>
      <c r="P496" s="527">
        <v>1.6877571669477234</v>
      </c>
      <c r="Q496" s="543">
        <v>1191.4761904761904</v>
      </c>
    </row>
    <row r="497" spans="1:17" ht="14.4" customHeight="1" x14ac:dyDescent="0.3">
      <c r="A497" s="521" t="s">
        <v>1764</v>
      </c>
      <c r="B497" s="522" t="s">
        <v>1643</v>
      </c>
      <c r="C497" s="522" t="s">
        <v>1630</v>
      </c>
      <c r="D497" s="522" t="s">
        <v>1692</v>
      </c>
      <c r="E497" s="522" t="s">
        <v>1693</v>
      </c>
      <c r="F497" s="542">
        <v>117</v>
      </c>
      <c r="G497" s="542">
        <v>12519</v>
      </c>
      <c r="H497" s="542">
        <v>1</v>
      </c>
      <c r="I497" s="542">
        <v>107</v>
      </c>
      <c r="J497" s="542">
        <v>136</v>
      </c>
      <c r="K497" s="542">
        <v>14688</v>
      </c>
      <c r="L497" s="542">
        <v>1.1732566498921639</v>
      </c>
      <c r="M497" s="542">
        <v>108</v>
      </c>
      <c r="N497" s="542">
        <v>116</v>
      </c>
      <c r="O497" s="542">
        <v>12605</v>
      </c>
      <c r="P497" s="527">
        <v>1.0068695582714273</v>
      </c>
      <c r="Q497" s="543">
        <v>108.66379310344827</v>
      </c>
    </row>
    <row r="498" spans="1:17" ht="14.4" customHeight="1" x14ac:dyDescent="0.3">
      <c r="A498" s="521" t="s">
        <v>1764</v>
      </c>
      <c r="B498" s="522" t="s">
        <v>1643</v>
      </c>
      <c r="C498" s="522" t="s">
        <v>1630</v>
      </c>
      <c r="D498" s="522" t="s">
        <v>1694</v>
      </c>
      <c r="E498" s="522" t="s">
        <v>1695</v>
      </c>
      <c r="F498" s="542">
        <v>44</v>
      </c>
      <c r="G498" s="542">
        <v>13992</v>
      </c>
      <c r="H498" s="542">
        <v>1</v>
      </c>
      <c r="I498" s="542">
        <v>318</v>
      </c>
      <c r="J498" s="542">
        <v>25</v>
      </c>
      <c r="K498" s="542">
        <v>7975</v>
      </c>
      <c r="L498" s="542">
        <v>0.56996855345911945</v>
      </c>
      <c r="M498" s="542">
        <v>319</v>
      </c>
      <c r="N498" s="542">
        <v>12</v>
      </c>
      <c r="O498" s="542">
        <v>3849</v>
      </c>
      <c r="P498" s="527">
        <v>0.27508576329331047</v>
      </c>
      <c r="Q498" s="543">
        <v>320.75</v>
      </c>
    </row>
    <row r="499" spans="1:17" ht="14.4" customHeight="1" x14ac:dyDescent="0.3">
      <c r="A499" s="521" t="s">
        <v>1764</v>
      </c>
      <c r="B499" s="522" t="s">
        <v>1643</v>
      </c>
      <c r="C499" s="522" t="s">
        <v>1630</v>
      </c>
      <c r="D499" s="522" t="s">
        <v>1700</v>
      </c>
      <c r="E499" s="522" t="s">
        <v>1701</v>
      </c>
      <c r="F499" s="542">
        <v>9</v>
      </c>
      <c r="G499" s="542">
        <v>9135</v>
      </c>
      <c r="H499" s="542">
        <v>1</v>
      </c>
      <c r="I499" s="542">
        <v>1015</v>
      </c>
      <c r="J499" s="542">
        <v>11</v>
      </c>
      <c r="K499" s="542">
        <v>11220</v>
      </c>
      <c r="L499" s="542">
        <v>1.2282430213464697</v>
      </c>
      <c r="M499" s="542">
        <v>1020</v>
      </c>
      <c r="N499" s="542">
        <v>13</v>
      </c>
      <c r="O499" s="542">
        <v>13350</v>
      </c>
      <c r="P499" s="527">
        <v>1.4614121510673235</v>
      </c>
      <c r="Q499" s="543">
        <v>1026.9230769230769</v>
      </c>
    </row>
    <row r="500" spans="1:17" ht="14.4" customHeight="1" x14ac:dyDescent="0.3">
      <c r="A500" s="521" t="s">
        <v>1764</v>
      </c>
      <c r="B500" s="522" t="s">
        <v>1643</v>
      </c>
      <c r="C500" s="522" t="s">
        <v>1630</v>
      </c>
      <c r="D500" s="522" t="s">
        <v>1702</v>
      </c>
      <c r="E500" s="522" t="s">
        <v>1703</v>
      </c>
      <c r="F500" s="542">
        <v>6</v>
      </c>
      <c r="G500" s="542">
        <v>1740</v>
      </c>
      <c r="H500" s="542">
        <v>1</v>
      </c>
      <c r="I500" s="542">
        <v>290</v>
      </c>
      <c r="J500" s="542">
        <v>8</v>
      </c>
      <c r="K500" s="542">
        <v>2328</v>
      </c>
      <c r="L500" s="542">
        <v>1.3379310344827586</v>
      </c>
      <c r="M500" s="542">
        <v>291</v>
      </c>
      <c r="N500" s="542">
        <v>10</v>
      </c>
      <c r="O500" s="542">
        <v>2924</v>
      </c>
      <c r="P500" s="527">
        <v>1.6804597701149426</v>
      </c>
      <c r="Q500" s="543">
        <v>292.39999999999998</v>
      </c>
    </row>
    <row r="501" spans="1:17" ht="14.4" customHeight="1" x14ac:dyDescent="0.3">
      <c r="A501" s="521" t="s">
        <v>1764</v>
      </c>
      <c r="B501" s="522" t="s">
        <v>1643</v>
      </c>
      <c r="C501" s="522" t="s">
        <v>1630</v>
      </c>
      <c r="D501" s="522" t="s">
        <v>1706</v>
      </c>
      <c r="E501" s="522" t="s">
        <v>1707</v>
      </c>
      <c r="F501" s="542"/>
      <c r="G501" s="542"/>
      <c r="H501" s="542"/>
      <c r="I501" s="542"/>
      <c r="J501" s="542">
        <v>1</v>
      </c>
      <c r="K501" s="542">
        <v>26</v>
      </c>
      <c r="L501" s="542"/>
      <c r="M501" s="542">
        <v>26</v>
      </c>
      <c r="N501" s="542"/>
      <c r="O501" s="542"/>
      <c r="P501" s="527"/>
      <c r="Q501" s="543"/>
    </row>
    <row r="502" spans="1:17" ht="14.4" customHeight="1" x14ac:dyDescent="0.3">
      <c r="A502" s="521" t="s">
        <v>1765</v>
      </c>
      <c r="B502" s="522" t="s">
        <v>1643</v>
      </c>
      <c r="C502" s="522" t="s">
        <v>1630</v>
      </c>
      <c r="D502" s="522" t="s">
        <v>1647</v>
      </c>
      <c r="E502" s="522" t="s">
        <v>1648</v>
      </c>
      <c r="F502" s="542">
        <v>621</v>
      </c>
      <c r="G502" s="542">
        <v>125442</v>
      </c>
      <c r="H502" s="542">
        <v>1</v>
      </c>
      <c r="I502" s="542">
        <v>202</v>
      </c>
      <c r="J502" s="542">
        <v>723</v>
      </c>
      <c r="K502" s="542">
        <v>146769</v>
      </c>
      <c r="L502" s="542">
        <v>1.1700148275697135</v>
      </c>
      <c r="M502" s="542">
        <v>203</v>
      </c>
      <c r="N502" s="542">
        <v>673</v>
      </c>
      <c r="O502" s="542">
        <v>137527</v>
      </c>
      <c r="P502" s="527">
        <v>1.0963393440793354</v>
      </c>
      <c r="Q502" s="543">
        <v>204.34918276374444</v>
      </c>
    </row>
    <row r="503" spans="1:17" ht="14.4" customHeight="1" x14ac:dyDescent="0.3">
      <c r="A503" s="521" t="s">
        <v>1765</v>
      </c>
      <c r="B503" s="522" t="s">
        <v>1643</v>
      </c>
      <c r="C503" s="522" t="s">
        <v>1630</v>
      </c>
      <c r="D503" s="522" t="s">
        <v>1649</v>
      </c>
      <c r="E503" s="522" t="s">
        <v>1648</v>
      </c>
      <c r="F503" s="542"/>
      <c r="G503" s="542"/>
      <c r="H503" s="542"/>
      <c r="I503" s="542"/>
      <c r="J503" s="542"/>
      <c r="K503" s="542"/>
      <c r="L503" s="542"/>
      <c r="M503" s="542"/>
      <c r="N503" s="542">
        <v>3</v>
      </c>
      <c r="O503" s="542">
        <v>255</v>
      </c>
      <c r="P503" s="527"/>
      <c r="Q503" s="543">
        <v>85</v>
      </c>
    </row>
    <row r="504" spans="1:17" ht="14.4" customHeight="1" x14ac:dyDescent="0.3">
      <c r="A504" s="521" t="s">
        <v>1765</v>
      </c>
      <c r="B504" s="522" t="s">
        <v>1643</v>
      </c>
      <c r="C504" s="522" t="s">
        <v>1630</v>
      </c>
      <c r="D504" s="522" t="s">
        <v>1650</v>
      </c>
      <c r="E504" s="522" t="s">
        <v>1651</v>
      </c>
      <c r="F504" s="542">
        <v>113</v>
      </c>
      <c r="G504" s="542">
        <v>32883</v>
      </c>
      <c r="H504" s="542">
        <v>1</v>
      </c>
      <c r="I504" s="542">
        <v>291</v>
      </c>
      <c r="J504" s="542">
        <v>777</v>
      </c>
      <c r="K504" s="542">
        <v>226884</v>
      </c>
      <c r="L504" s="542">
        <v>6.8997354255998538</v>
      </c>
      <c r="M504" s="542">
        <v>292</v>
      </c>
      <c r="N504" s="542">
        <v>575</v>
      </c>
      <c r="O504" s="542">
        <v>168676</v>
      </c>
      <c r="P504" s="527">
        <v>5.1295806343703436</v>
      </c>
      <c r="Q504" s="543">
        <v>293.34956521739133</v>
      </c>
    </row>
    <row r="505" spans="1:17" ht="14.4" customHeight="1" x14ac:dyDescent="0.3">
      <c r="A505" s="521" t="s">
        <v>1765</v>
      </c>
      <c r="B505" s="522" t="s">
        <v>1643</v>
      </c>
      <c r="C505" s="522" t="s">
        <v>1630</v>
      </c>
      <c r="D505" s="522" t="s">
        <v>1652</v>
      </c>
      <c r="E505" s="522" t="s">
        <v>1653</v>
      </c>
      <c r="F505" s="542">
        <v>3</v>
      </c>
      <c r="G505" s="542">
        <v>276</v>
      </c>
      <c r="H505" s="542">
        <v>1</v>
      </c>
      <c r="I505" s="542">
        <v>92</v>
      </c>
      <c r="J505" s="542">
        <v>3</v>
      </c>
      <c r="K505" s="542">
        <v>279</v>
      </c>
      <c r="L505" s="542">
        <v>1.0108695652173914</v>
      </c>
      <c r="M505" s="542">
        <v>93</v>
      </c>
      <c r="N505" s="542">
        <v>3</v>
      </c>
      <c r="O505" s="542">
        <v>279</v>
      </c>
      <c r="P505" s="527">
        <v>1.0108695652173914</v>
      </c>
      <c r="Q505" s="543">
        <v>93</v>
      </c>
    </row>
    <row r="506" spans="1:17" ht="14.4" customHeight="1" x14ac:dyDescent="0.3">
      <c r="A506" s="521" t="s">
        <v>1765</v>
      </c>
      <c r="B506" s="522" t="s">
        <v>1643</v>
      </c>
      <c r="C506" s="522" t="s">
        <v>1630</v>
      </c>
      <c r="D506" s="522" t="s">
        <v>1656</v>
      </c>
      <c r="E506" s="522" t="s">
        <v>1657</v>
      </c>
      <c r="F506" s="542">
        <v>608</v>
      </c>
      <c r="G506" s="542">
        <v>80864</v>
      </c>
      <c r="H506" s="542">
        <v>1</v>
      </c>
      <c r="I506" s="542">
        <v>133</v>
      </c>
      <c r="J506" s="542">
        <v>513</v>
      </c>
      <c r="K506" s="542">
        <v>68742</v>
      </c>
      <c r="L506" s="542">
        <v>0.85009398496240607</v>
      </c>
      <c r="M506" s="542">
        <v>134</v>
      </c>
      <c r="N506" s="542">
        <v>595</v>
      </c>
      <c r="O506" s="542">
        <v>80133</v>
      </c>
      <c r="P506" s="527">
        <v>0.99096013058963195</v>
      </c>
      <c r="Q506" s="543">
        <v>134.67731092436975</v>
      </c>
    </row>
    <row r="507" spans="1:17" ht="14.4" customHeight="1" x14ac:dyDescent="0.3">
      <c r="A507" s="521" t="s">
        <v>1765</v>
      </c>
      <c r="B507" s="522" t="s">
        <v>1643</v>
      </c>
      <c r="C507" s="522" t="s">
        <v>1630</v>
      </c>
      <c r="D507" s="522" t="s">
        <v>1658</v>
      </c>
      <c r="E507" s="522" t="s">
        <v>1657</v>
      </c>
      <c r="F507" s="542"/>
      <c r="G507" s="542"/>
      <c r="H507" s="542"/>
      <c r="I507" s="542"/>
      <c r="J507" s="542">
        <v>1</v>
      </c>
      <c r="K507" s="542">
        <v>175</v>
      </c>
      <c r="L507" s="542"/>
      <c r="M507" s="542">
        <v>175</v>
      </c>
      <c r="N507" s="542">
        <v>1</v>
      </c>
      <c r="O507" s="542">
        <v>177</v>
      </c>
      <c r="P507" s="527"/>
      <c r="Q507" s="543">
        <v>177</v>
      </c>
    </row>
    <row r="508" spans="1:17" ht="14.4" customHeight="1" x14ac:dyDescent="0.3">
      <c r="A508" s="521" t="s">
        <v>1765</v>
      </c>
      <c r="B508" s="522" t="s">
        <v>1643</v>
      </c>
      <c r="C508" s="522" t="s">
        <v>1630</v>
      </c>
      <c r="D508" s="522" t="s">
        <v>1659</v>
      </c>
      <c r="E508" s="522" t="s">
        <v>1660</v>
      </c>
      <c r="F508" s="542">
        <v>1</v>
      </c>
      <c r="G508" s="542">
        <v>609</v>
      </c>
      <c r="H508" s="542">
        <v>1</v>
      </c>
      <c r="I508" s="542">
        <v>609</v>
      </c>
      <c r="J508" s="542"/>
      <c r="K508" s="542"/>
      <c r="L508" s="542"/>
      <c r="M508" s="542"/>
      <c r="N508" s="542">
        <v>2</v>
      </c>
      <c r="O508" s="542">
        <v>1236</v>
      </c>
      <c r="P508" s="527">
        <v>2.0295566502463056</v>
      </c>
      <c r="Q508" s="543">
        <v>618</v>
      </c>
    </row>
    <row r="509" spans="1:17" ht="14.4" customHeight="1" x14ac:dyDescent="0.3">
      <c r="A509" s="521" t="s">
        <v>1765</v>
      </c>
      <c r="B509" s="522" t="s">
        <v>1643</v>
      </c>
      <c r="C509" s="522" t="s">
        <v>1630</v>
      </c>
      <c r="D509" s="522" t="s">
        <v>1663</v>
      </c>
      <c r="E509" s="522" t="s">
        <v>1664</v>
      </c>
      <c r="F509" s="542">
        <v>6</v>
      </c>
      <c r="G509" s="542">
        <v>948</v>
      </c>
      <c r="H509" s="542">
        <v>1</v>
      </c>
      <c r="I509" s="542">
        <v>158</v>
      </c>
      <c r="J509" s="542">
        <v>18</v>
      </c>
      <c r="K509" s="542">
        <v>2862</v>
      </c>
      <c r="L509" s="542">
        <v>3.018987341772152</v>
      </c>
      <c r="M509" s="542">
        <v>159</v>
      </c>
      <c r="N509" s="542">
        <v>20</v>
      </c>
      <c r="O509" s="542">
        <v>3194</v>
      </c>
      <c r="P509" s="527">
        <v>3.369198312236287</v>
      </c>
      <c r="Q509" s="543">
        <v>159.69999999999999</v>
      </c>
    </row>
    <row r="510" spans="1:17" ht="14.4" customHeight="1" x14ac:dyDescent="0.3">
      <c r="A510" s="521" t="s">
        <v>1765</v>
      </c>
      <c r="B510" s="522" t="s">
        <v>1643</v>
      </c>
      <c r="C510" s="522" t="s">
        <v>1630</v>
      </c>
      <c r="D510" s="522" t="s">
        <v>1665</v>
      </c>
      <c r="E510" s="522" t="s">
        <v>1666</v>
      </c>
      <c r="F510" s="542">
        <v>4</v>
      </c>
      <c r="G510" s="542">
        <v>1528</v>
      </c>
      <c r="H510" s="542">
        <v>1</v>
      </c>
      <c r="I510" s="542">
        <v>382</v>
      </c>
      <c r="J510" s="542">
        <v>13</v>
      </c>
      <c r="K510" s="542">
        <v>4966</v>
      </c>
      <c r="L510" s="542">
        <v>3.25</v>
      </c>
      <c r="M510" s="542">
        <v>382</v>
      </c>
      <c r="N510" s="542">
        <v>23</v>
      </c>
      <c r="O510" s="542">
        <v>8802</v>
      </c>
      <c r="P510" s="527">
        <v>5.760471204188482</v>
      </c>
      <c r="Q510" s="543">
        <v>382.69565217391306</v>
      </c>
    </row>
    <row r="511" spans="1:17" ht="14.4" customHeight="1" x14ac:dyDescent="0.3">
      <c r="A511" s="521" t="s">
        <v>1765</v>
      </c>
      <c r="B511" s="522" t="s">
        <v>1643</v>
      </c>
      <c r="C511" s="522" t="s">
        <v>1630</v>
      </c>
      <c r="D511" s="522" t="s">
        <v>1667</v>
      </c>
      <c r="E511" s="522" t="s">
        <v>1668</v>
      </c>
      <c r="F511" s="542">
        <v>776</v>
      </c>
      <c r="G511" s="542">
        <v>12416</v>
      </c>
      <c r="H511" s="542">
        <v>1</v>
      </c>
      <c r="I511" s="542">
        <v>16</v>
      </c>
      <c r="J511" s="542">
        <v>681</v>
      </c>
      <c r="K511" s="542">
        <v>10896</v>
      </c>
      <c r="L511" s="542">
        <v>0.87757731958762886</v>
      </c>
      <c r="M511" s="542">
        <v>16</v>
      </c>
      <c r="N511" s="542">
        <v>790</v>
      </c>
      <c r="O511" s="542">
        <v>12640</v>
      </c>
      <c r="P511" s="527">
        <v>1.018041237113402</v>
      </c>
      <c r="Q511" s="543">
        <v>16</v>
      </c>
    </row>
    <row r="512" spans="1:17" ht="14.4" customHeight="1" x14ac:dyDescent="0.3">
      <c r="A512" s="521" t="s">
        <v>1765</v>
      </c>
      <c r="B512" s="522" t="s">
        <v>1643</v>
      </c>
      <c r="C512" s="522" t="s">
        <v>1630</v>
      </c>
      <c r="D512" s="522" t="s">
        <v>1671</v>
      </c>
      <c r="E512" s="522" t="s">
        <v>1672</v>
      </c>
      <c r="F512" s="542">
        <v>68</v>
      </c>
      <c r="G512" s="542">
        <v>17748</v>
      </c>
      <c r="H512" s="542">
        <v>1</v>
      </c>
      <c r="I512" s="542">
        <v>261</v>
      </c>
      <c r="J512" s="542">
        <v>109</v>
      </c>
      <c r="K512" s="542">
        <v>28558</v>
      </c>
      <c r="L512" s="542">
        <v>1.6090827135451882</v>
      </c>
      <c r="M512" s="542">
        <v>262</v>
      </c>
      <c r="N512" s="542">
        <v>117</v>
      </c>
      <c r="O512" s="542">
        <v>30888</v>
      </c>
      <c r="P512" s="527">
        <v>1.7403651115618661</v>
      </c>
      <c r="Q512" s="543">
        <v>264</v>
      </c>
    </row>
    <row r="513" spans="1:17" ht="14.4" customHeight="1" x14ac:dyDescent="0.3">
      <c r="A513" s="521" t="s">
        <v>1765</v>
      </c>
      <c r="B513" s="522" t="s">
        <v>1643</v>
      </c>
      <c r="C513" s="522" t="s">
        <v>1630</v>
      </c>
      <c r="D513" s="522" t="s">
        <v>1673</v>
      </c>
      <c r="E513" s="522" t="s">
        <v>1670</v>
      </c>
      <c r="F513" s="542">
        <v>129</v>
      </c>
      <c r="G513" s="542">
        <v>18060</v>
      </c>
      <c r="H513" s="542">
        <v>1</v>
      </c>
      <c r="I513" s="542">
        <v>140</v>
      </c>
      <c r="J513" s="542">
        <v>131</v>
      </c>
      <c r="K513" s="542">
        <v>18471</v>
      </c>
      <c r="L513" s="542">
        <v>1.0227574750830566</v>
      </c>
      <c r="M513" s="542">
        <v>141</v>
      </c>
      <c r="N513" s="542">
        <v>135</v>
      </c>
      <c r="O513" s="542">
        <v>19035</v>
      </c>
      <c r="P513" s="527">
        <v>1.0539867109634551</v>
      </c>
      <c r="Q513" s="543">
        <v>141</v>
      </c>
    </row>
    <row r="514" spans="1:17" ht="14.4" customHeight="1" x14ac:dyDescent="0.3">
      <c r="A514" s="521" t="s">
        <v>1765</v>
      </c>
      <c r="B514" s="522" t="s">
        <v>1643</v>
      </c>
      <c r="C514" s="522" t="s">
        <v>1630</v>
      </c>
      <c r="D514" s="522" t="s">
        <v>1674</v>
      </c>
      <c r="E514" s="522" t="s">
        <v>1670</v>
      </c>
      <c r="F514" s="542">
        <v>608</v>
      </c>
      <c r="G514" s="542">
        <v>47424</v>
      </c>
      <c r="H514" s="542">
        <v>1</v>
      </c>
      <c r="I514" s="542">
        <v>78</v>
      </c>
      <c r="J514" s="542">
        <v>513</v>
      </c>
      <c r="K514" s="542">
        <v>40014</v>
      </c>
      <c r="L514" s="542">
        <v>0.84375</v>
      </c>
      <c r="M514" s="542">
        <v>78</v>
      </c>
      <c r="N514" s="542">
        <v>595</v>
      </c>
      <c r="O514" s="542">
        <v>46410</v>
      </c>
      <c r="P514" s="527">
        <v>0.97861842105263153</v>
      </c>
      <c r="Q514" s="543">
        <v>78</v>
      </c>
    </row>
    <row r="515" spans="1:17" ht="14.4" customHeight="1" x14ac:dyDescent="0.3">
      <c r="A515" s="521" t="s">
        <v>1765</v>
      </c>
      <c r="B515" s="522" t="s">
        <v>1643</v>
      </c>
      <c r="C515" s="522" t="s">
        <v>1630</v>
      </c>
      <c r="D515" s="522" t="s">
        <v>1675</v>
      </c>
      <c r="E515" s="522" t="s">
        <v>1676</v>
      </c>
      <c r="F515" s="542">
        <v>129</v>
      </c>
      <c r="G515" s="542">
        <v>38958</v>
      </c>
      <c r="H515" s="542">
        <v>1</v>
      </c>
      <c r="I515" s="542">
        <v>302</v>
      </c>
      <c r="J515" s="542">
        <v>131</v>
      </c>
      <c r="K515" s="542">
        <v>39693</v>
      </c>
      <c r="L515" s="542">
        <v>1.0188664715847837</v>
      </c>
      <c r="M515" s="542">
        <v>303</v>
      </c>
      <c r="N515" s="542">
        <v>134</v>
      </c>
      <c r="O515" s="542">
        <v>40887</v>
      </c>
      <c r="P515" s="527">
        <v>1.0495148621592485</v>
      </c>
      <c r="Q515" s="543">
        <v>305.12686567164178</v>
      </c>
    </row>
    <row r="516" spans="1:17" ht="14.4" customHeight="1" x14ac:dyDescent="0.3">
      <c r="A516" s="521" t="s">
        <v>1765</v>
      </c>
      <c r="B516" s="522" t="s">
        <v>1643</v>
      </c>
      <c r="C516" s="522" t="s">
        <v>1630</v>
      </c>
      <c r="D516" s="522" t="s">
        <v>1677</v>
      </c>
      <c r="E516" s="522" t="s">
        <v>1678</v>
      </c>
      <c r="F516" s="542">
        <v>5</v>
      </c>
      <c r="G516" s="542">
        <v>2430</v>
      </c>
      <c r="H516" s="542">
        <v>1</v>
      </c>
      <c r="I516" s="542">
        <v>486</v>
      </c>
      <c r="J516" s="542">
        <v>20</v>
      </c>
      <c r="K516" s="542">
        <v>9720</v>
      </c>
      <c r="L516" s="542">
        <v>4</v>
      </c>
      <c r="M516" s="542">
        <v>486</v>
      </c>
      <c r="N516" s="542">
        <v>30</v>
      </c>
      <c r="O516" s="542">
        <v>14599</v>
      </c>
      <c r="P516" s="527">
        <v>6.007818930041152</v>
      </c>
      <c r="Q516" s="543">
        <v>486.63333333333333</v>
      </c>
    </row>
    <row r="517" spans="1:17" ht="14.4" customHeight="1" x14ac:dyDescent="0.3">
      <c r="A517" s="521" t="s">
        <v>1765</v>
      </c>
      <c r="B517" s="522" t="s">
        <v>1643</v>
      </c>
      <c r="C517" s="522" t="s">
        <v>1630</v>
      </c>
      <c r="D517" s="522" t="s">
        <v>1679</v>
      </c>
      <c r="E517" s="522" t="s">
        <v>1680</v>
      </c>
      <c r="F517" s="542">
        <v>398</v>
      </c>
      <c r="G517" s="542">
        <v>63282</v>
      </c>
      <c r="H517" s="542">
        <v>1</v>
      </c>
      <c r="I517" s="542">
        <v>159</v>
      </c>
      <c r="J517" s="542">
        <v>352</v>
      </c>
      <c r="K517" s="542">
        <v>56320</v>
      </c>
      <c r="L517" s="542">
        <v>0.88998451376378751</v>
      </c>
      <c r="M517" s="542">
        <v>160</v>
      </c>
      <c r="N517" s="542">
        <v>353</v>
      </c>
      <c r="O517" s="542">
        <v>56718</v>
      </c>
      <c r="P517" s="527">
        <v>0.89627382193988814</v>
      </c>
      <c r="Q517" s="543">
        <v>160.67422096317281</v>
      </c>
    </row>
    <row r="518" spans="1:17" ht="14.4" customHeight="1" x14ac:dyDescent="0.3">
      <c r="A518" s="521" t="s">
        <v>1765</v>
      </c>
      <c r="B518" s="522" t="s">
        <v>1643</v>
      </c>
      <c r="C518" s="522" t="s">
        <v>1630</v>
      </c>
      <c r="D518" s="522" t="s">
        <v>1683</v>
      </c>
      <c r="E518" s="522" t="s">
        <v>1648</v>
      </c>
      <c r="F518" s="542">
        <v>1643</v>
      </c>
      <c r="G518" s="542">
        <v>115010</v>
      </c>
      <c r="H518" s="542">
        <v>1</v>
      </c>
      <c r="I518" s="542">
        <v>70</v>
      </c>
      <c r="J518" s="542">
        <v>1343</v>
      </c>
      <c r="K518" s="542">
        <v>94010</v>
      </c>
      <c r="L518" s="542">
        <v>0.81740718198417528</v>
      </c>
      <c r="M518" s="542">
        <v>70</v>
      </c>
      <c r="N518" s="542">
        <v>1519</v>
      </c>
      <c r="O518" s="542">
        <v>107369</v>
      </c>
      <c r="P518" s="527">
        <v>0.93356229893052778</v>
      </c>
      <c r="Q518" s="543">
        <v>70.684002633311394</v>
      </c>
    </row>
    <row r="519" spans="1:17" ht="14.4" customHeight="1" x14ac:dyDescent="0.3">
      <c r="A519" s="521" t="s">
        <v>1765</v>
      </c>
      <c r="B519" s="522" t="s">
        <v>1643</v>
      </c>
      <c r="C519" s="522" t="s">
        <v>1630</v>
      </c>
      <c r="D519" s="522" t="s">
        <v>1688</v>
      </c>
      <c r="E519" s="522" t="s">
        <v>1689</v>
      </c>
      <c r="F519" s="542"/>
      <c r="G519" s="542"/>
      <c r="H519" s="542"/>
      <c r="I519" s="542"/>
      <c r="J519" s="542"/>
      <c r="K519" s="542"/>
      <c r="L519" s="542"/>
      <c r="M519" s="542"/>
      <c r="N519" s="542">
        <v>1</v>
      </c>
      <c r="O519" s="542">
        <v>219</v>
      </c>
      <c r="P519" s="527"/>
      <c r="Q519" s="543">
        <v>219</v>
      </c>
    </row>
    <row r="520" spans="1:17" ht="14.4" customHeight="1" x14ac:dyDescent="0.3">
      <c r="A520" s="521" t="s">
        <v>1765</v>
      </c>
      <c r="B520" s="522" t="s">
        <v>1643</v>
      </c>
      <c r="C520" s="522" t="s">
        <v>1630</v>
      </c>
      <c r="D520" s="522" t="s">
        <v>1690</v>
      </c>
      <c r="E520" s="522" t="s">
        <v>1691</v>
      </c>
      <c r="F520" s="542">
        <v>4</v>
      </c>
      <c r="G520" s="542">
        <v>4744</v>
      </c>
      <c r="H520" s="542">
        <v>1</v>
      </c>
      <c r="I520" s="542">
        <v>1186</v>
      </c>
      <c r="J520" s="542">
        <v>17</v>
      </c>
      <c r="K520" s="542">
        <v>20213</v>
      </c>
      <c r="L520" s="542">
        <v>4.2607504215851604</v>
      </c>
      <c r="M520" s="542">
        <v>1189</v>
      </c>
      <c r="N520" s="542">
        <v>19</v>
      </c>
      <c r="O520" s="542">
        <v>22631</v>
      </c>
      <c r="P520" s="527">
        <v>4.7704468802698141</v>
      </c>
      <c r="Q520" s="543">
        <v>1191.1052631578948</v>
      </c>
    </row>
    <row r="521" spans="1:17" ht="14.4" customHeight="1" x14ac:dyDescent="0.3">
      <c r="A521" s="521" t="s">
        <v>1765</v>
      </c>
      <c r="B521" s="522" t="s">
        <v>1643</v>
      </c>
      <c r="C521" s="522" t="s">
        <v>1630</v>
      </c>
      <c r="D521" s="522" t="s">
        <v>1692</v>
      </c>
      <c r="E521" s="522" t="s">
        <v>1693</v>
      </c>
      <c r="F521" s="542">
        <v>4</v>
      </c>
      <c r="G521" s="542">
        <v>428</v>
      </c>
      <c r="H521" s="542">
        <v>1</v>
      </c>
      <c r="I521" s="542">
        <v>107</v>
      </c>
      <c r="J521" s="542">
        <v>14</v>
      </c>
      <c r="K521" s="542">
        <v>1512</v>
      </c>
      <c r="L521" s="542">
        <v>3.5327102803738319</v>
      </c>
      <c r="M521" s="542">
        <v>108</v>
      </c>
      <c r="N521" s="542">
        <v>15</v>
      </c>
      <c r="O521" s="542">
        <v>1630</v>
      </c>
      <c r="P521" s="527">
        <v>3.8084112149532712</v>
      </c>
      <c r="Q521" s="543">
        <v>108.66666666666667</v>
      </c>
    </row>
    <row r="522" spans="1:17" ht="14.4" customHeight="1" x14ac:dyDescent="0.3">
      <c r="A522" s="521" t="s">
        <v>1765</v>
      </c>
      <c r="B522" s="522" t="s">
        <v>1643</v>
      </c>
      <c r="C522" s="522" t="s">
        <v>1630</v>
      </c>
      <c r="D522" s="522" t="s">
        <v>1698</v>
      </c>
      <c r="E522" s="522" t="s">
        <v>1699</v>
      </c>
      <c r="F522" s="542">
        <v>1</v>
      </c>
      <c r="G522" s="542">
        <v>143</v>
      </c>
      <c r="H522" s="542">
        <v>1</v>
      </c>
      <c r="I522" s="542">
        <v>143</v>
      </c>
      <c r="J522" s="542"/>
      <c r="K522" s="542"/>
      <c r="L522" s="542"/>
      <c r="M522" s="542"/>
      <c r="N522" s="542"/>
      <c r="O522" s="542"/>
      <c r="P522" s="527"/>
      <c r="Q522" s="543"/>
    </row>
    <row r="523" spans="1:17" ht="14.4" customHeight="1" x14ac:dyDescent="0.3">
      <c r="A523" s="521" t="s">
        <v>1765</v>
      </c>
      <c r="B523" s="522" t="s">
        <v>1643</v>
      </c>
      <c r="C523" s="522" t="s">
        <v>1630</v>
      </c>
      <c r="D523" s="522" t="s">
        <v>1702</v>
      </c>
      <c r="E523" s="522" t="s">
        <v>1703</v>
      </c>
      <c r="F523" s="542">
        <v>1</v>
      </c>
      <c r="G523" s="542">
        <v>290</v>
      </c>
      <c r="H523" s="542">
        <v>1</v>
      </c>
      <c r="I523" s="542">
        <v>290</v>
      </c>
      <c r="J523" s="542"/>
      <c r="K523" s="542"/>
      <c r="L523" s="542"/>
      <c r="M523" s="542"/>
      <c r="N523" s="542"/>
      <c r="O523" s="542"/>
      <c r="P523" s="527"/>
      <c r="Q523" s="543"/>
    </row>
    <row r="524" spans="1:17" ht="14.4" customHeight="1" x14ac:dyDescent="0.3">
      <c r="A524" s="521" t="s">
        <v>1766</v>
      </c>
      <c r="B524" s="522" t="s">
        <v>1643</v>
      </c>
      <c r="C524" s="522" t="s">
        <v>1630</v>
      </c>
      <c r="D524" s="522" t="s">
        <v>1647</v>
      </c>
      <c r="E524" s="522" t="s">
        <v>1648</v>
      </c>
      <c r="F524" s="542">
        <v>698</v>
      </c>
      <c r="G524" s="542">
        <v>140996</v>
      </c>
      <c r="H524" s="542">
        <v>1</v>
      </c>
      <c r="I524" s="542">
        <v>202</v>
      </c>
      <c r="J524" s="542">
        <v>918</v>
      </c>
      <c r="K524" s="542">
        <v>186354</v>
      </c>
      <c r="L524" s="542">
        <v>1.3216970694204091</v>
      </c>
      <c r="M524" s="542">
        <v>203</v>
      </c>
      <c r="N524" s="542">
        <v>903</v>
      </c>
      <c r="O524" s="542">
        <v>184565</v>
      </c>
      <c r="P524" s="527">
        <v>1.3090087662061336</v>
      </c>
      <c r="Q524" s="543">
        <v>204.39091915836102</v>
      </c>
    </row>
    <row r="525" spans="1:17" ht="14.4" customHeight="1" x14ac:dyDescent="0.3">
      <c r="A525" s="521" t="s">
        <v>1766</v>
      </c>
      <c r="B525" s="522" t="s">
        <v>1643</v>
      </c>
      <c r="C525" s="522" t="s">
        <v>1630</v>
      </c>
      <c r="D525" s="522" t="s">
        <v>1649</v>
      </c>
      <c r="E525" s="522" t="s">
        <v>1648</v>
      </c>
      <c r="F525" s="542"/>
      <c r="G525" s="542"/>
      <c r="H525" s="542"/>
      <c r="I525" s="542"/>
      <c r="J525" s="542"/>
      <c r="K525" s="542"/>
      <c r="L525" s="542"/>
      <c r="M525" s="542"/>
      <c r="N525" s="542">
        <v>1</v>
      </c>
      <c r="O525" s="542">
        <v>84</v>
      </c>
      <c r="P525" s="527"/>
      <c r="Q525" s="543">
        <v>84</v>
      </c>
    </row>
    <row r="526" spans="1:17" ht="14.4" customHeight="1" x14ac:dyDescent="0.3">
      <c r="A526" s="521" t="s">
        <v>1766</v>
      </c>
      <c r="B526" s="522" t="s">
        <v>1643</v>
      </c>
      <c r="C526" s="522" t="s">
        <v>1630</v>
      </c>
      <c r="D526" s="522" t="s">
        <v>1650</v>
      </c>
      <c r="E526" s="522" t="s">
        <v>1651</v>
      </c>
      <c r="F526" s="542">
        <v>258</v>
      </c>
      <c r="G526" s="542">
        <v>75078</v>
      </c>
      <c r="H526" s="542">
        <v>1</v>
      </c>
      <c r="I526" s="542">
        <v>291</v>
      </c>
      <c r="J526" s="542">
        <v>323</v>
      </c>
      <c r="K526" s="542">
        <v>94316</v>
      </c>
      <c r="L526" s="542">
        <v>1.2562401768827087</v>
      </c>
      <c r="M526" s="542">
        <v>292</v>
      </c>
      <c r="N526" s="542">
        <v>265</v>
      </c>
      <c r="O526" s="542">
        <v>77626</v>
      </c>
      <c r="P526" s="527">
        <v>1.0339380377740484</v>
      </c>
      <c r="Q526" s="543">
        <v>292.92830188679244</v>
      </c>
    </row>
    <row r="527" spans="1:17" ht="14.4" customHeight="1" x14ac:dyDescent="0.3">
      <c r="A527" s="521" t="s">
        <v>1766</v>
      </c>
      <c r="B527" s="522" t="s">
        <v>1643</v>
      </c>
      <c r="C527" s="522" t="s">
        <v>1630</v>
      </c>
      <c r="D527" s="522" t="s">
        <v>1652</v>
      </c>
      <c r="E527" s="522" t="s">
        <v>1653</v>
      </c>
      <c r="F527" s="542">
        <v>3</v>
      </c>
      <c r="G527" s="542">
        <v>276</v>
      </c>
      <c r="H527" s="542">
        <v>1</v>
      </c>
      <c r="I527" s="542">
        <v>92</v>
      </c>
      <c r="J527" s="542">
        <v>6</v>
      </c>
      <c r="K527" s="542">
        <v>558</v>
      </c>
      <c r="L527" s="542">
        <v>2.0217391304347827</v>
      </c>
      <c r="M527" s="542">
        <v>93</v>
      </c>
      <c r="N527" s="542">
        <v>6</v>
      </c>
      <c r="O527" s="542">
        <v>558</v>
      </c>
      <c r="P527" s="527">
        <v>2.0217391304347827</v>
      </c>
      <c r="Q527" s="543">
        <v>93</v>
      </c>
    </row>
    <row r="528" spans="1:17" ht="14.4" customHeight="1" x14ac:dyDescent="0.3">
      <c r="A528" s="521" t="s">
        <v>1766</v>
      </c>
      <c r="B528" s="522" t="s">
        <v>1643</v>
      </c>
      <c r="C528" s="522" t="s">
        <v>1630</v>
      </c>
      <c r="D528" s="522" t="s">
        <v>1654</v>
      </c>
      <c r="E528" s="522" t="s">
        <v>1655</v>
      </c>
      <c r="F528" s="542">
        <v>4</v>
      </c>
      <c r="G528" s="542">
        <v>876</v>
      </c>
      <c r="H528" s="542">
        <v>1</v>
      </c>
      <c r="I528" s="542">
        <v>219</v>
      </c>
      <c r="J528" s="542"/>
      <c r="K528" s="542"/>
      <c r="L528" s="542"/>
      <c r="M528" s="542"/>
      <c r="N528" s="542"/>
      <c r="O528" s="542"/>
      <c r="P528" s="527"/>
      <c r="Q528" s="543"/>
    </row>
    <row r="529" spans="1:17" ht="14.4" customHeight="1" x14ac:dyDescent="0.3">
      <c r="A529" s="521" t="s">
        <v>1766</v>
      </c>
      <c r="B529" s="522" t="s">
        <v>1643</v>
      </c>
      <c r="C529" s="522" t="s">
        <v>1630</v>
      </c>
      <c r="D529" s="522" t="s">
        <v>1656</v>
      </c>
      <c r="E529" s="522" t="s">
        <v>1657</v>
      </c>
      <c r="F529" s="542">
        <v>122</v>
      </c>
      <c r="G529" s="542">
        <v>16226</v>
      </c>
      <c r="H529" s="542">
        <v>1</v>
      </c>
      <c r="I529" s="542">
        <v>133</v>
      </c>
      <c r="J529" s="542">
        <v>148</v>
      </c>
      <c r="K529" s="542">
        <v>19832</v>
      </c>
      <c r="L529" s="542">
        <v>1.22223591766301</v>
      </c>
      <c r="M529" s="542">
        <v>134</v>
      </c>
      <c r="N529" s="542">
        <v>146</v>
      </c>
      <c r="O529" s="542">
        <v>19659</v>
      </c>
      <c r="P529" s="527">
        <v>1.2115740170097375</v>
      </c>
      <c r="Q529" s="543">
        <v>134.65068493150685</v>
      </c>
    </row>
    <row r="530" spans="1:17" ht="14.4" customHeight="1" x14ac:dyDescent="0.3">
      <c r="A530" s="521" t="s">
        <v>1766</v>
      </c>
      <c r="B530" s="522" t="s">
        <v>1643</v>
      </c>
      <c r="C530" s="522" t="s">
        <v>1630</v>
      </c>
      <c r="D530" s="522" t="s">
        <v>1658</v>
      </c>
      <c r="E530" s="522" t="s">
        <v>1657</v>
      </c>
      <c r="F530" s="542">
        <v>1</v>
      </c>
      <c r="G530" s="542">
        <v>174</v>
      </c>
      <c r="H530" s="542">
        <v>1</v>
      </c>
      <c r="I530" s="542">
        <v>174</v>
      </c>
      <c r="J530" s="542">
        <v>1</v>
      </c>
      <c r="K530" s="542">
        <v>175</v>
      </c>
      <c r="L530" s="542">
        <v>1.0057471264367817</v>
      </c>
      <c r="M530" s="542">
        <v>175</v>
      </c>
      <c r="N530" s="542">
        <v>1</v>
      </c>
      <c r="O530" s="542">
        <v>175</v>
      </c>
      <c r="P530" s="527">
        <v>1.0057471264367817</v>
      </c>
      <c r="Q530" s="543">
        <v>175</v>
      </c>
    </row>
    <row r="531" spans="1:17" ht="14.4" customHeight="1" x14ac:dyDescent="0.3">
      <c r="A531" s="521" t="s">
        <v>1766</v>
      </c>
      <c r="B531" s="522" t="s">
        <v>1643</v>
      </c>
      <c r="C531" s="522" t="s">
        <v>1630</v>
      </c>
      <c r="D531" s="522" t="s">
        <v>1659</v>
      </c>
      <c r="E531" s="522" t="s">
        <v>1660</v>
      </c>
      <c r="F531" s="542"/>
      <c r="G531" s="542"/>
      <c r="H531" s="542"/>
      <c r="I531" s="542"/>
      <c r="J531" s="542"/>
      <c r="K531" s="542"/>
      <c r="L531" s="542"/>
      <c r="M531" s="542"/>
      <c r="N531" s="542">
        <v>1</v>
      </c>
      <c r="O531" s="542">
        <v>618</v>
      </c>
      <c r="P531" s="527"/>
      <c r="Q531" s="543">
        <v>618</v>
      </c>
    </row>
    <row r="532" spans="1:17" ht="14.4" customHeight="1" x14ac:dyDescent="0.3">
      <c r="A532" s="521" t="s">
        <v>1766</v>
      </c>
      <c r="B532" s="522" t="s">
        <v>1643</v>
      </c>
      <c r="C532" s="522" t="s">
        <v>1630</v>
      </c>
      <c r="D532" s="522" t="s">
        <v>1663</v>
      </c>
      <c r="E532" s="522" t="s">
        <v>1664</v>
      </c>
      <c r="F532" s="542">
        <v>14</v>
      </c>
      <c r="G532" s="542">
        <v>2212</v>
      </c>
      <c r="H532" s="542">
        <v>1</v>
      </c>
      <c r="I532" s="542">
        <v>158</v>
      </c>
      <c r="J532" s="542">
        <v>11</v>
      </c>
      <c r="K532" s="542">
        <v>1749</v>
      </c>
      <c r="L532" s="542">
        <v>0.79068716094032554</v>
      </c>
      <c r="M532" s="542">
        <v>159</v>
      </c>
      <c r="N532" s="542">
        <v>13</v>
      </c>
      <c r="O532" s="542">
        <v>2075</v>
      </c>
      <c r="P532" s="527">
        <v>0.93806509945750449</v>
      </c>
      <c r="Q532" s="543">
        <v>159.61538461538461</v>
      </c>
    </row>
    <row r="533" spans="1:17" ht="14.4" customHeight="1" x14ac:dyDescent="0.3">
      <c r="A533" s="521" t="s">
        <v>1766</v>
      </c>
      <c r="B533" s="522" t="s">
        <v>1643</v>
      </c>
      <c r="C533" s="522" t="s">
        <v>1630</v>
      </c>
      <c r="D533" s="522" t="s">
        <v>1665</v>
      </c>
      <c r="E533" s="522" t="s">
        <v>1666</v>
      </c>
      <c r="F533" s="542">
        <v>3</v>
      </c>
      <c r="G533" s="542">
        <v>1146</v>
      </c>
      <c r="H533" s="542">
        <v>1</v>
      </c>
      <c r="I533" s="542">
        <v>382</v>
      </c>
      <c r="J533" s="542"/>
      <c r="K533" s="542"/>
      <c r="L533" s="542"/>
      <c r="M533" s="542"/>
      <c r="N533" s="542"/>
      <c r="O533" s="542"/>
      <c r="P533" s="527"/>
      <c r="Q533" s="543"/>
    </row>
    <row r="534" spans="1:17" ht="14.4" customHeight="1" x14ac:dyDescent="0.3">
      <c r="A534" s="521" t="s">
        <v>1766</v>
      </c>
      <c r="B534" s="522" t="s">
        <v>1643</v>
      </c>
      <c r="C534" s="522" t="s">
        <v>1630</v>
      </c>
      <c r="D534" s="522" t="s">
        <v>1667</v>
      </c>
      <c r="E534" s="522" t="s">
        <v>1668</v>
      </c>
      <c r="F534" s="542">
        <v>283</v>
      </c>
      <c r="G534" s="542">
        <v>4528</v>
      </c>
      <c r="H534" s="542">
        <v>1</v>
      </c>
      <c r="I534" s="542">
        <v>16</v>
      </c>
      <c r="J534" s="542">
        <v>344</v>
      </c>
      <c r="K534" s="542">
        <v>5504</v>
      </c>
      <c r="L534" s="542">
        <v>1.215547703180212</v>
      </c>
      <c r="M534" s="542">
        <v>16</v>
      </c>
      <c r="N534" s="542">
        <v>362</v>
      </c>
      <c r="O534" s="542">
        <v>5792</v>
      </c>
      <c r="P534" s="527">
        <v>1.2791519434628975</v>
      </c>
      <c r="Q534" s="543">
        <v>16</v>
      </c>
    </row>
    <row r="535" spans="1:17" ht="14.4" customHeight="1" x14ac:dyDescent="0.3">
      <c r="A535" s="521" t="s">
        <v>1766</v>
      </c>
      <c r="B535" s="522" t="s">
        <v>1643</v>
      </c>
      <c r="C535" s="522" t="s">
        <v>1630</v>
      </c>
      <c r="D535" s="522" t="s">
        <v>1671</v>
      </c>
      <c r="E535" s="522" t="s">
        <v>1672</v>
      </c>
      <c r="F535" s="542">
        <v>85</v>
      </c>
      <c r="G535" s="542">
        <v>22185</v>
      </c>
      <c r="H535" s="542">
        <v>1</v>
      </c>
      <c r="I535" s="542">
        <v>261</v>
      </c>
      <c r="J535" s="542">
        <v>151</v>
      </c>
      <c r="K535" s="542">
        <v>39562</v>
      </c>
      <c r="L535" s="542">
        <v>1.7832769889565021</v>
      </c>
      <c r="M535" s="542">
        <v>262</v>
      </c>
      <c r="N535" s="542">
        <v>168</v>
      </c>
      <c r="O535" s="542">
        <v>44370</v>
      </c>
      <c r="P535" s="527">
        <v>2</v>
      </c>
      <c r="Q535" s="543">
        <v>264.10714285714283</v>
      </c>
    </row>
    <row r="536" spans="1:17" ht="14.4" customHeight="1" x14ac:dyDescent="0.3">
      <c r="A536" s="521" t="s">
        <v>1766</v>
      </c>
      <c r="B536" s="522" t="s">
        <v>1643</v>
      </c>
      <c r="C536" s="522" t="s">
        <v>1630</v>
      </c>
      <c r="D536" s="522" t="s">
        <v>1673</v>
      </c>
      <c r="E536" s="522" t="s">
        <v>1670</v>
      </c>
      <c r="F536" s="542">
        <v>144</v>
      </c>
      <c r="G536" s="542">
        <v>20160</v>
      </c>
      <c r="H536" s="542">
        <v>1</v>
      </c>
      <c r="I536" s="542">
        <v>140</v>
      </c>
      <c r="J536" s="542">
        <v>191</v>
      </c>
      <c r="K536" s="542">
        <v>26931</v>
      </c>
      <c r="L536" s="542">
        <v>1.3358630952380952</v>
      </c>
      <c r="M536" s="542">
        <v>141</v>
      </c>
      <c r="N536" s="542">
        <v>211</v>
      </c>
      <c r="O536" s="542">
        <v>29751</v>
      </c>
      <c r="P536" s="527">
        <v>1.4757440476190475</v>
      </c>
      <c r="Q536" s="543">
        <v>141</v>
      </c>
    </row>
    <row r="537" spans="1:17" ht="14.4" customHeight="1" x14ac:dyDescent="0.3">
      <c r="A537" s="521" t="s">
        <v>1766</v>
      </c>
      <c r="B537" s="522" t="s">
        <v>1643</v>
      </c>
      <c r="C537" s="522" t="s">
        <v>1630</v>
      </c>
      <c r="D537" s="522" t="s">
        <v>1674</v>
      </c>
      <c r="E537" s="522" t="s">
        <v>1670</v>
      </c>
      <c r="F537" s="542">
        <v>122</v>
      </c>
      <c r="G537" s="542">
        <v>9516</v>
      </c>
      <c r="H537" s="542">
        <v>1</v>
      </c>
      <c r="I537" s="542">
        <v>78</v>
      </c>
      <c r="J537" s="542">
        <v>149</v>
      </c>
      <c r="K537" s="542">
        <v>11622</v>
      </c>
      <c r="L537" s="542">
        <v>1.221311475409836</v>
      </c>
      <c r="M537" s="542">
        <v>78</v>
      </c>
      <c r="N537" s="542">
        <v>146</v>
      </c>
      <c r="O537" s="542">
        <v>11388</v>
      </c>
      <c r="P537" s="527">
        <v>1.1967213114754098</v>
      </c>
      <c r="Q537" s="543">
        <v>78</v>
      </c>
    </row>
    <row r="538" spans="1:17" ht="14.4" customHeight="1" x14ac:dyDescent="0.3">
      <c r="A538" s="521" t="s">
        <v>1766</v>
      </c>
      <c r="B538" s="522" t="s">
        <v>1643</v>
      </c>
      <c r="C538" s="522" t="s">
        <v>1630</v>
      </c>
      <c r="D538" s="522" t="s">
        <v>1675</v>
      </c>
      <c r="E538" s="522" t="s">
        <v>1676</v>
      </c>
      <c r="F538" s="542">
        <v>144</v>
      </c>
      <c r="G538" s="542">
        <v>43488</v>
      </c>
      <c r="H538" s="542">
        <v>1</v>
      </c>
      <c r="I538" s="542">
        <v>302</v>
      </c>
      <c r="J538" s="542">
        <v>191</v>
      </c>
      <c r="K538" s="542">
        <v>57873</v>
      </c>
      <c r="L538" s="542">
        <v>1.3307809050772628</v>
      </c>
      <c r="M538" s="542">
        <v>303</v>
      </c>
      <c r="N538" s="542">
        <v>211</v>
      </c>
      <c r="O538" s="542">
        <v>64404</v>
      </c>
      <c r="P538" s="527">
        <v>1.4809602649006623</v>
      </c>
      <c r="Q538" s="543">
        <v>305.23222748815164</v>
      </c>
    </row>
    <row r="539" spans="1:17" ht="14.4" customHeight="1" x14ac:dyDescent="0.3">
      <c r="A539" s="521" t="s">
        <v>1766</v>
      </c>
      <c r="B539" s="522" t="s">
        <v>1643</v>
      </c>
      <c r="C539" s="522" t="s">
        <v>1630</v>
      </c>
      <c r="D539" s="522" t="s">
        <v>1677</v>
      </c>
      <c r="E539" s="522" t="s">
        <v>1678</v>
      </c>
      <c r="F539" s="542">
        <v>1</v>
      </c>
      <c r="G539" s="542">
        <v>486</v>
      </c>
      <c r="H539" s="542">
        <v>1</v>
      </c>
      <c r="I539" s="542">
        <v>486</v>
      </c>
      <c r="J539" s="542"/>
      <c r="K539" s="542"/>
      <c r="L539" s="542"/>
      <c r="M539" s="542"/>
      <c r="N539" s="542"/>
      <c r="O539" s="542"/>
      <c r="P539" s="527"/>
      <c r="Q539" s="543"/>
    </row>
    <row r="540" spans="1:17" ht="14.4" customHeight="1" x14ac:dyDescent="0.3">
      <c r="A540" s="521" t="s">
        <v>1766</v>
      </c>
      <c r="B540" s="522" t="s">
        <v>1643</v>
      </c>
      <c r="C540" s="522" t="s">
        <v>1630</v>
      </c>
      <c r="D540" s="522" t="s">
        <v>1679</v>
      </c>
      <c r="E540" s="522" t="s">
        <v>1680</v>
      </c>
      <c r="F540" s="542">
        <v>36</v>
      </c>
      <c r="G540" s="542">
        <v>5724</v>
      </c>
      <c r="H540" s="542">
        <v>1</v>
      </c>
      <c r="I540" s="542">
        <v>159</v>
      </c>
      <c r="J540" s="542">
        <v>27</v>
      </c>
      <c r="K540" s="542">
        <v>4320</v>
      </c>
      <c r="L540" s="542">
        <v>0.75471698113207553</v>
      </c>
      <c r="M540" s="542">
        <v>160</v>
      </c>
      <c r="N540" s="542">
        <v>31</v>
      </c>
      <c r="O540" s="542">
        <v>4977</v>
      </c>
      <c r="P540" s="527">
        <v>0.86949685534591192</v>
      </c>
      <c r="Q540" s="543">
        <v>160.54838709677421</v>
      </c>
    </row>
    <row r="541" spans="1:17" ht="14.4" customHeight="1" x14ac:dyDescent="0.3">
      <c r="A541" s="521" t="s">
        <v>1766</v>
      </c>
      <c r="B541" s="522" t="s">
        <v>1643</v>
      </c>
      <c r="C541" s="522" t="s">
        <v>1630</v>
      </c>
      <c r="D541" s="522" t="s">
        <v>1683</v>
      </c>
      <c r="E541" s="522" t="s">
        <v>1648</v>
      </c>
      <c r="F541" s="542">
        <v>331</v>
      </c>
      <c r="G541" s="542">
        <v>23170</v>
      </c>
      <c r="H541" s="542">
        <v>1</v>
      </c>
      <c r="I541" s="542">
        <v>70</v>
      </c>
      <c r="J541" s="542">
        <v>423</v>
      </c>
      <c r="K541" s="542">
        <v>29610</v>
      </c>
      <c r="L541" s="542">
        <v>1.2779456193353473</v>
      </c>
      <c r="M541" s="542">
        <v>70</v>
      </c>
      <c r="N541" s="542">
        <v>387</v>
      </c>
      <c r="O541" s="542">
        <v>27337</v>
      </c>
      <c r="P541" s="527">
        <v>1.1798446266724212</v>
      </c>
      <c r="Q541" s="543">
        <v>70.638242894056845</v>
      </c>
    </row>
    <row r="542" spans="1:17" ht="14.4" customHeight="1" x14ac:dyDescent="0.3">
      <c r="A542" s="521" t="s">
        <v>1766</v>
      </c>
      <c r="B542" s="522" t="s">
        <v>1643</v>
      </c>
      <c r="C542" s="522" t="s">
        <v>1630</v>
      </c>
      <c r="D542" s="522" t="s">
        <v>1688</v>
      </c>
      <c r="E542" s="522" t="s">
        <v>1689</v>
      </c>
      <c r="F542" s="542">
        <v>11</v>
      </c>
      <c r="G542" s="542">
        <v>2365</v>
      </c>
      <c r="H542" s="542">
        <v>1</v>
      </c>
      <c r="I542" s="542">
        <v>215</v>
      </c>
      <c r="J542" s="542">
        <v>3</v>
      </c>
      <c r="K542" s="542">
        <v>648</v>
      </c>
      <c r="L542" s="542">
        <v>0.27399577167019029</v>
      </c>
      <c r="M542" s="542">
        <v>216</v>
      </c>
      <c r="N542" s="542">
        <v>1</v>
      </c>
      <c r="O542" s="542">
        <v>216</v>
      </c>
      <c r="P542" s="527">
        <v>9.1331923890063421E-2</v>
      </c>
      <c r="Q542" s="543">
        <v>216</v>
      </c>
    </row>
    <row r="543" spans="1:17" ht="14.4" customHeight="1" x14ac:dyDescent="0.3">
      <c r="A543" s="521" t="s">
        <v>1766</v>
      </c>
      <c r="B543" s="522" t="s">
        <v>1643</v>
      </c>
      <c r="C543" s="522" t="s">
        <v>1630</v>
      </c>
      <c r="D543" s="522" t="s">
        <v>1690</v>
      </c>
      <c r="E543" s="522" t="s">
        <v>1691</v>
      </c>
      <c r="F543" s="542">
        <v>2</v>
      </c>
      <c r="G543" s="542">
        <v>2372</v>
      </c>
      <c r="H543" s="542">
        <v>1</v>
      </c>
      <c r="I543" s="542">
        <v>1186</v>
      </c>
      <c r="J543" s="542">
        <v>9</v>
      </c>
      <c r="K543" s="542">
        <v>10701</v>
      </c>
      <c r="L543" s="542">
        <v>4.5113827993254638</v>
      </c>
      <c r="M543" s="542">
        <v>1189</v>
      </c>
      <c r="N543" s="542">
        <v>7</v>
      </c>
      <c r="O543" s="542">
        <v>8331</v>
      </c>
      <c r="P543" s="527">
        <v>3.5122259696458684</v>
      </c>
      <c r="Q543" s="543">
        <v>1190.1428571428571</v>
      </c>
    </row>
    <row r="544" spans="1:17" ht="14.4" customHeight="1" x14ac:dyDescent="0.3">
      <c r="A544" s="521" t="s">
        <v>1766</v>
      </c>
      <c r="B544" s="522" t="s">
        <v>1643</v>
      </c>
      <c r="C544" s="522" t="s">
        <v>1630</v>
      </c>
      <c r="D544" s="522" t="s">
        <v>1692</v>
      </c>
      <c r="E544" s="522" t="s">
        <v>1693</v>
      </c>
      <c r="F544" s="542">
        <v>7</v>
      </c>
      <c r="G544" s="542">
        <v>749</v>
      </c>
      <c r="H544" s="542">
        <v>1</v>
      </c>
      <c r="I544" s="542">
        <v>107</v>
      </c>
      <c r="J544" s="542">
        <v>9</v>
      </c>
      <c r="K544" s="542">
        <v>972</v>
      </c>
      <c r="L544" s="542">
        <v>1.2977303070761015</v>
      </c>
      <c r="M544" s="542">
        <v>108</v>
      </c>
      <c r="N544" s="542">
        <v>6</v>
      </c>
      <c r="O544" s="542">
        <v>650</v>
      </c>
      <c r="P544" s="527">
        <v>0.86782376502002667</v>
      </c>
      <c r="Q544" s="543">
        <v>108.33333333333333</v>
      </c>
    </row>
    <row r="545" spans="1:17" ht="14.4" customHeight="1" x14ac:dyDescent="0.3">
      <c r="A545" s="521" t="s">
        <v>1766</v>
      </c>
      <c r="B545" s="522" t="s">
        <v>1643</v>
      </c>
      <c r="C545" s="522" t="s">
        <v>1630</v>
      </c>
      <c r="D545" s="522" t="s">
        <v>1694</v>
      </c>
      <c r="E545" s="522" t="s">
        <v>1695</v>
      </c>
      <c r="F545" s="542">
        <v>5</v>
      </c>
      <c r="G545" s="542">
        <v>1590</v>
      </c>
      <c r="H545" s="542">
        <v>1</v>
      </c>
      <c r="I545" s="542">
        <v>318</v>
      </c>
      <c r="J545" s="542">
        <v>1</v>
      </c>
      <c r="K545" s="542">
        <v>319</v>
      </c>
      <c r="L545" s="542">
        <v>0.20062893081761007</v>
      </c>
      <c r="M545" s="542">
        <v>319</v>
      </c>
      <c r="N545" s="542"/>
      <c r="O545" s="542"/>
      <c r="P545" s="527"/>
      <c r="Q545" s="543"/>
    </row>
    <row r="546" spans="1:17" ht="14.4" customHeight="1" x14ac:dyDescent="0.3">
      <c r="A546" s="521" t="s">
        <v>1766</v>
      </c>
      <c r="B546" s="522" t="s">
        <v>1643</v>
      </c>
      <c r="C546" s="522" t="s">
        <v>1630</v>
      </c>
      <c r="D546" s="522" t="s">
        <v>1698</v>
      </c>
      <c r="E546" s="522" t="s">
        <v>1699</v>
      </c>
      <c r="F546" s="542"/>
      <c r="G546" s="542"/>
      <c r="H546" s="542"/>
      <c r="I546" s="542"/>
      <c r="J546" s="542"/>
      <c r="K546" s="542"/>
      <c r="L546" s="542"/>
      <c r="M546" s="542"/>
      <c r="N546" s="542">
        <v>1</v>
      </c>
      <c r="O546" s="542">
        <v>144</v>
      </c>
      <c r="P546" s="527"/>
      <c r="Q546" s="543">
        <v>144</v>
      </c>
    </row>
    <row r="547" spans="1:17" ht="14.4" customHeight="1" x14ac:dyDescent="0.3">
      <c r="A547" s="521" t="s">
        <v>1766</v>
      </c>
      <c r="B547" s="522" t="s">
        <v>1643</v>
      </c>
      <c r="C547" s="522" t="s">
        <v>1630</v>
      </c>
      <c r="D547" s="522" t="s">
        <v>1700</v>
      </c>
      <c r="E547" s="522" t="s">
        <v>1701</v>
      </c>
      <c r="F547" s="542">
        <v>1</v>
      </c>
      <c r="G547" s="542">
        <v>1015</v>
      </c>
      <c r="H547" s="542">
        <v>1</v>
      </c>
      <c r="I547" s="542">
        <v>1015</v>
      </c>
      <c r="J547" s="542">
        <v>1</v>
      </c>
      <c r="K547" s="542">
        <v>1020</v>
      </c>
      <c r="L547" s="542">
        <v>1.0049261083743843</v>
      </c>
      <c r="M547" s="542">
        <v>1020</v>
      </c>
      <c r="N547" s="542">
        <v>1</v>
      </c>
      <c r="O547" s="542">
        <v>1020</v>
      </c>
      <c r="P547" s="527">
        <v>1.0049261083743843</v>
      </c>
      <c r="Q547" s="543">
        <v>1020</v>
      </c>
    </row>
    <row r="548" spans="1:17" ht="14.4" customHeight="1" thickBot="1" x14ac:dyDescent="0.35">
      <c r="A548" s="529" t="s">
        <v>1766</v>
      </c>
      <c r="B548" s="530" t="s">
        <v>1643</v>
      </c>
      <c r="C548" s="530" t="s">
        <v>1630</v>
      </c>
      <c r="D548" s="530" t="s">
        <v>1702</v>
      </c>
      <c r="E548" s="530" t="s">
        <v>1703</v>
      </c>
      <c r="F548" s="544"/>
      <c r="G548" s="544"/>
      <c r="H548" s="544"/>
      <c r="I548" s="544"/>
      <c r="J548" s="544"/>
      <c r="K548" s="544"/>
      <c r="L548" s="544"/>
      <c r="M548" s="544"/>
      <c r="N548" s="544">
        <v>1</v>
      </c>
      <c r="O548" s="544">
        <v>291</v>
      </c>
      <c r="P548" s="535"/>
      <c r="Q548" s="545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272.09271999999999</v>
      </c>
      <c r="C5" s="29">
        <v>154.86257999999998</v>
      </c>
      <c r="D5" s="8"/>
      <c r="E5" s="117">
        <v>113.74571999999999</v>
      </c>
      <c r="F5" s="28">
        <v>165.55419416698416</v>
      </c>
      <c r="G5" s="116">
        <f>E5-F5</f>
        <v>-51.808474166984169</v>
      </c>
      <c r="H5" s="122">
        <f>IF(F5&lt;0.00000001,"",E5/F5)</f>
        <v>0.68706033436562652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33346.139920000001</v>
      </c>
      <c r="C6" s="31">
        <v>33744.925819999997</v>
      </c>
      <c r="D6" s="8"/>
      <c r="E6" s="118">
        <v>34006.200490000017</v>
      </c>
      <c r="F6" s="30">
        <v>33940.849663775145</v>
      </c>
      <c r="G6" s="119">
        <f>E6-F6</f>
        <v>65.350826224872435</v>
      </c>
      <c r="H6" s="123">
        <f>IF(F6&lt;0.00000001,"",E6/F6)</f>
        <v>1.0019254328301221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27307.689340000004</v>
      </c>
      <c r="C7" s="31">
        <v>26157.76051</v>
      </c>
      <c r="D7" s="8"/>
      <c r="E7" s="118">
        <v>26859.176280000011</v>
      </c>
      <c r="F7" s="30">
        <v>26976.800049584228</v>
      </c>
      <c r="G7" s="119">
        <f>E7-F7</f>
        <v>-117.62376958421737</v>
      </c>
      <c r="H7" s="123">
        <f>IF(F7&lt;0.00000001,"",E7/F7)</f>
        <v>0.99563981757035602</v>
      </c>
    </row>
    <row r="8" spans="1:8" ht="14.4" customHeight="1" thickBot="1" x14ac:dyDescent="0.35">
      <c r="A8" s="1" t="s">
        <v>76</v>
      </c>
      <c r="B8" s="11">
        <v>-30246.025370000007</v>
      </c>
      <c r="C8" s="33">
        <v>-28072.092679999998</v>
      </c>
      <c r="D8" s="8"/>
      <c r="E8" s="120">
        <v>-37341.228490000016</v>
      </c>
      <c r="F8" s="32">
        <v>-29796.768766412977</v>
      </c>
      <c r="G8" s="121">
        <f>E8-F8</f>
        <v>-7544.4597235870388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30679.89661</v>
      </c>
      <c r="C9" s="35">
        <v>31985.45623</v>
      </c>
      <c r="D9" s="8"/>
      <c r="E9" s="3">
        <v>23637.894000000008</v>
      </c>
      <c r="F9" s="34">
        <v>31286.435141113383</v>
      </c>
      <c r="G9" s="34">
        <f>E9-F9</f>
        <v>-7648.5411411133755</v>
      </c>
      <c r="H9" s="125">
        <f>IF(F9&lt;0.00000001,"",E9/F9)</f>
        <v>0.75553171505108752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14174.628000000001</v>
      </c>
      <c r="C11" s="29">
        <f>IF(ISERROR(VLOOKUP("Celkem:",'ZV Vykáz.-A'!A:F,4,0)),0,VLOOKUP("Celkem:",'ZV Vykáz.-A'!A:F,4,0)/1000)</f>
        <v>12821.561</v>
      </c>
      <c r="D11" s="8"/>
      <c r="E11" s="117">
        <f>IF(ISERROR(VLOOKUP("Celkem:",'ZV Vykáz.-A'!A:F,6,0)),0,VLOOKUP("Celkem:",'ZV Vykáz.-A'!A:F,6,0)/1000)</f>
        <v>12597.157999999999</v>
      </c>
      <c r="F11" s="28">
        <f>B11</f>
        <v>14174.628000000001</v>
      </c>
      <c r="G11" s="116">
        <f>E11-F11</f>
        <v>-1577.4700000000012</v>
      </c>
      <c r="H11" s="122">
        <f>IF(F11&lt;0.00000001,"",E11/F11)</f>
        <v>0.8887117178665993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14174.628000000001</v>
      </c>
      <c r="C13" s="37">
        <f>SUM(C11:C12)</f>
        <v>12821.561</v>
      </c>
      <c r="D13" s="8"/>
      <c r="E13" s="5">
        <f>SUM(E11:E12)</f>
        <v>12597.157999999999</v>
      </c>
      <c r="F13" s="36">
        <f>SUM(F11:F12)</f>
        <v>14174.628000000001</v>
      </c>
      <c r="G13" s="36">
        <f>E13-F13</f>
        <v>-1577.4700000000012</v>
      </c>
      <c r="H13" s="126">
        <f>IF(F13&lt;0.00000001,"",E13/F13)</f>
        <v>0.8887117178665993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0.46201681120984717</v>
      </c>
      <c r="C15" s="39">
        <f>IF(C9=0,"",C13/C9)</f>
        <v>0.4008559674060338</v>
      </c>
      <c r="D15" s="8"/>
      <c r="E15" s="6">
        <f>IF(E9=0,"",E13/E9)</f>
        <v>0.5329221799539331</v>
      </c>
      <c r="F15" s="38">
        <f>IF(F9=0,"",F13/F9)</f>
        <v>0.4530598623993814</v>
      </c>
      <c r="G15" s="38">
        <f>IF(ISERROR(F15-E15),"",E15-F15)</f>
        <v>7.9862317554551698E-2</v>
      </c>
      <c r="H15" s="127">
        <f>IF(ISERROR(F15-E15),"",IF(F15&lt;0.00000001,"",E15/F15))</f>
        <v>1.1762732128412459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220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219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274</v>
      </c>
    </row>
    <row r="21" spans="1:8" ht="14.4" customHeight="1" x14ac:dyDescent="0.3">
      <c r="A21" s="114" t="s">
        <v>159</v>
      </c>
    </row>
    <row r="22" spans="1:8" ht="14.4" customHeight="1" x14ac:dyDescent="0.3">
      <c r="A22" s="115" t="s">
        <v>160</v>
      </c>
    </row>
    <row r="23" spans="1:8" ht="14.4" customHeight="1" x14ac:dyDescent="0.3">
      <c r="A23" s="115" t="s">
        <v>161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0.58156388003627479</v>
      </c>
      <c r="E4" s="202">
        <f t="shared" si="0"/>
        <v>0.54443416688214108</v>
      </c>
      <c r="F4" s="202">
        <f t="shared" si="0"/>
        <v>0.47245556272843559</v>
      </c>
      <c r="G4" s="202">
        <f t="shared" si="0"/>
        <v>0.58529532868474576</v>
      </c>
      <c r="H4" s="202">
        <f t="shared" si="0"/>
        <v>0.49094164891554298</v>
      </c>
      <c r="I4" s="202">
        <f t="shared" si="0"/>
        <v>0.52257046884170733</v>
      </c>
      <c r="J4" s="202">
        <f t="shared" si="0"/>
        <v>0.51339789775259492</v>
      </c>
      <c r="K4" s="202">
        <f t="shared" si="0"/>
        <v>0.53292217995393298</v>
      </c>
      <c r="L4" s="202">
        <f t="shared" si="0"/>
        <v>0.53292217995393298</v>
      </c>
      <c r="M4" s="202">
        <f t="shared" si="0"/>
        <v>0.53292217995393298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-631.63103000000103</v>
      </c>
      <c r="H5" s="202">
        <f>IF(ISERROR(VLOOKUP($A5,'Man Tab'!$A:$Q,COLUMN()+2,0)),0,VLOOKUP($A5,'Man Tab'!$A:$Q,COLUMN()+2,0))</f>
        <v>4989.1931299999997</v>
      </c>
      <c r="I5" s="202">
        <f>IF(ISERROR(VLOOKUP($A5,'Man Tab'!$A:$Q,COLUMN()+2,0)),0,VLOOKUP($A5,'Man Tab'!$A:$Q,COLUMN()+2,0))</f>
        <v>1280.78962</v>
      </c>
      <c r="J5" s="202">
        <f>IF(ISERROR(VLOOKUP($A5,'Man Tab'!$A:$Q,COLUMN()+2,0)),0,VLOOKUP($A5,'Man Tab'!$A:$Q,COLUMN()+2,0))</f>
        <v>3357.1728199999998</v>
      </c>
      <c r="K5" s="202">
        <f>IF(ISERROR(VLOOKUP($A5,'Man Tab'!$A:$Q,COLUMN()+2,0)),0,VLOOKUP($A5,'Man Tab'!$A:$Q,COLUMN()+2,0))</f>
        <v>596.33101000000102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13414.407420000012</v>
      </c>
      <c r="H6" s="204">
        <f t="shared" si="1"/>
        <v>18403.60055000001</v>
      </c>
      <c r="I6" s="204">
        <f t="shared" si="1"/>
        <v>19684.39017000001</v>
      </c>
      <c r="J6" s="204">
        <f t="shared" si="1"/>
        <v>23041.562990000009</v>
      </c>
      <c r="K6" s="204">
        <f t="shared" si="1"/>
        <v>23637.894000000011</v>
      </c>
      <c r="L6" s="204">
        <f t="shared" si="1"/>
        <v>23637.894000000011</v>
      </c>
      <c r="M6" s="204">
        <f t="shared" si="1"/>
        <v>23637.894000000011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1383828</v>
      </c>
      <c r="E9" s="203">
        <v>1298392</v>
      </c>
      <c r="F9" s="203">
        <v>1241462</v>
      </c>
      <c r="G9" s="203">
        <v>1215261</v>
      </c>
      <c r="H9" s="203">
        <v>1183704</v>
      </c>
      <c r="I9" s="203">
        <v>1251387</v>
      </c>
      <c r="J9" s="203">
        <v>1543009</v>
      </c>
      <c r="K9" s="203">
        <v>767668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4096.2749999999996</v>
      </c>
      <c r="E10" s="204">
        <f t="shared" si="3"/>
        <v>5394.6669999999995</v>
      </c>
      <c r="F10" s="204">
        <f t="shared" si="3"/>
        <v>6636.128999999999</v>
      </c>
      <c r="G10" s="204">
        <f t="shared" si="3"/>
        <v>7851.3899999999994</v>
      </c>
      <c r="H10" s="204">
        <f t="shared" si="3"/>
        <v>9035.0939999999991</v>
      </c>
      <c r="I10" s="204">
        <f t="shared" si="3"/>
        <v>10286.481</v>
      </c>
      <c r="J10" s="204">
        <f t="shared" si="3"/>
        <v>11829.49</v>
      </c>
      <c r="K10" s="204">
        <f t="shared" si="3"/>
        <v>12597.157999999999</v>
      </c>
      <c r="L10" s="204">
        <f t="shared" si="3"/>
        <v>12597.157999999999</v>
      </c>
      <c r="M10" s="204">
        <f t="shared" si="3"/>
        <v>12597.157999999999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10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0.4530598623993814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0.4530598623993814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163</v>
      </c>
      <c r="E4" s="129" t="s">
        <v>164</v>
      </c>
      <c r="F4" s="129" t="s">
        <v>165</v>
      </c>
      <c r="G4" s="129" t="s">
        <v>166</v>
      </c>
      <c r="H4" s="129" t="s">
        <v>167</v>
      </c>
      <c r="I4" s="129" t="s">
        <v>168</v>
      </c>
      <c r="J4" s="129" t="s">
        <v>169</v>
      </c>
      <c r="K4" s="129" t="s">
        <v>170</v>
      </c>
      <c r="L4" s="129" t="s">
        <v>171</v>
      </c>
      <c r="M4" s="129" t="s">
        <v>172</v>
      </c>
      <c r="N4" s="129" t="s">
        <v>173</v>
      </c>
      <c r="O4" s="129" t="s">
        <v>174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3.79467</v>
      </c>
      <c r="J7" s="52">
        <v>8.2333999999999996</v>
      </c>
      <c r="K7" s="52">
        <v>5.4784600000000001</v>
      </c>
      <c r="L7" s="52">
        <v>7.3961199999999998</v>
      </c>
      <c r="M7" s="52">
        <v>11.071109999999999</v>
      </c>
      <c r="N7" s="52">
        <v>0</v>
      </c>
      <c r="O7" s="52">
        <v>0</v>
      </c>
      <c r="P7" s="53">
        <v>113.74572000000001</v>
      </c>
      <c r="Q7" s="95">
        <v>0.68706033436500002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102.79188000000001</v>
      </c>
      <c r="J8" s="52">
        <v>105.91829</v>
      </c>
      <c r="K8" s="52">
        <v>76.340299999999999</v>
      </c>
      <c r="L8" s="52">
        <v>116.5727</v>
      </c>
      <c r="M8" s="52">
        <v>145.45600999999999</v>
      </c>
      <c r="N8" s="52">
        <v>0</v>
      </c>
      <c r="O8" s="52">
        <v>0</v>
      </c>
      <c r="P8" s="53">
        <v>1075.9985899999999</v>
      </c>
      <c r="Q8" s="95">
        <v>1.028849369354</v>
      </c>
    </row>
    <row r="9" spans="1:17" ht="14.4" customHeight="1" x14ac:dyDescent="0.3">
      <c r="A9" s="15" t="s">
        <v>37</v>
      </c>
      <c r="B9" s="51">
        <v>40729.019596530197</v>
      </c>
      <c r="C9" s="52">
        <v>3394.0849663775102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3593.08502</v>
      </c>
      <c r="J9" s="52">
        <v>3106.6033400000001</v>
      </c>
      <c r="K9" s="52">
        <v>2657.6218100000001</v>
      </c>
      <c r="L9" s="52">
        <v>3537.0889099999999</v>
      </c>
      <c r="M9" s="52">
        <v>3905.65807</v>
      </c>
      <c r="N9" s="52">
        <v>0</v>
      </c>
      <c r="O9" s="52">
        <v>0</v>
      </c>
      <c r="P9" s="53">
        <v>34006.200490000003</v>
      </c>
      <c r="Q9" s="95">
        <v>1.00192543283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158.14752999999999</v>
      </c>
      <c r="J10" s="52">
        <v>146.77622</v>
      </c>
      <c r="K10" s="52">
        <v>142.48777999999999</v>
      </c>
      <c r="L10" s="52">
        <v>161.49204</v>
      </c>
      <c r="M10" s="52">
        <v>183.74135999999999</v>
      </c>
      <c r="N10" s="52">
        <v>0</v>
      </c>
      <c r="O10" s="52">
        <v>0</v>
      </c>
      <c r="P10" s="53">
        <v>1534.05152</v>
      </c>
      <c r="Q10" s="95">
        <v>1.840868316358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43.60671</v>
      </c>
      <c r="J11" s="52">
        <v>1.6069399999989999</v>
      </c>
      <c r="K11" s="52">
        <v>41.321489999999997</v>
      </c>
      <c r="L11" s="52">
        <v>49.367550000000001</v>
      </c>
      <c r="M11" s="52">
        <v>54.388300000000001</v>
      </c>
      <c r="N11" s="52">
        <v>0</v>
      </c>
      <c r="O11" s="52">
        <v>0</v>
      </c>
      <c r="P11" s="53">
        <v>569.76155000000006</v>
      </c>
      <c r="Q11" s="95">
        <v>0.92654230129899995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64.473979999999997</v>
      </c>
      <c r="J12" s="52">
        <v>0.45982000000000001</v>
      </c>
      <c r="K12" s="52">
        <v>64.073229999999995</v>
      </c>
      <c r="L12" s="52">
        <v>64.655850000000001</v>
      </c>
      <c r="M12" s="52">
        <v>0</v>
      </c>
      <c r="N12" s="52">
        <v>0</v>
      </c>
      <c r="O12" s="52">
        <v>0</v>
      </c>
      <c r="P12" s="53">
        <v>387.40535999999997</v>
      </c>
      <c r="Q12" s="95">
        <v>25.429901599187001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9.2686200000000003</v>
      </c>
      <c r="J13" s="52">
        <v>9.1846399999999999</v>
      </c>
      <c r="K13" s="52">
        <v>8.1915700000000005</v>
      </c>
      <c r="L13" s="52">
        <v>9.1875499999999999</v>
      </c>
      <c r="M13" s="52">
        <v>12.67417</v>
      </c>
      <c r="N13" s="52">
        <v>0</v>
      </c>
      <c r="O13" s="52">
        <v>0</v>
      </c>
      <c r="P13" s="53">
        <v>79.327269999999999</v>
      </c>
      <c r="Q13" s="95">
        <v>0.73741784529400001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101.182</v>
      </c>
      <c r="J14" s="52">
        <v>95.775000000000006</v>
      </c>
      <c r="K14" s="52">
        <v>88.772999999999996</v>
      </c>
      <c r="L14" s="52">
        <v>94.888999999999996</v>
      </c>
      <c r="M14" s="52">
        <v>113.741</v>
      </c>
      <c r="N14" s="52">
        <v>0</v>
      </c>
      <c r="O14" s="52">
        <v>0</v>
      </c>
      <c r="P14" s="53">
        <v>1079.9770000000001</v>
      </c>
      <c r="Q14" s="95">
        <v>0.85993683385800002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1.50404</v>
      </c>
      <c r="J15" s="52">
        <v>0</v>
      </c>
      <c r="K15" s="52">
        <v>0</v>
      </c>
      <c r="L15" s="52">
        <v>3.4378299999999999</v>
      </c>
      <c r="M15" s="52">
        <v>0</v>
      </c>
      <c r="N15" s="52">
        <v>0</v>
      </c>
      <c r="O15" s="52">
        <v>0</v>
      </c>
      <c r="P15" s="53">
        <v>4.9418699999999998</v>
      </c>
      <c r="Q15" s="95" t="s">
        <v>278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-9010.6826999999994</v>
      </c>
      <c r="J16" s="52">
        <v>-8687.0714800000005</v>
      </c>
      <c r="K16" s="52">
        <v>-8713.6406399999996</v>
      </c>
      <c r="L16" s="52">
        <v>-9715.0090099999998</v>
      </c>
      <c r="M16" s="52">
        <v>-10105.03465</v>
      </c>
      <c r="N16" s="52">
        <v>0</v>
      </c>
      <c r="O16" s="52">
        <v>0</v>
      </c>
      <c r="P16" s="53">
        <v>-89071.498430000007</v>
      </c>
      <c r="Q16" s="95">
        <v>1.120396206666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46.784770000000002</v>
      </c>
      <c r="J17" s="52">
        <v>23.724270000000001</v>
      </c>
      <c r="K17" s="52">
        <v>45.85154</v>
      </c>
      <c r="L17" s="52">
        <v>85.424149999999997</v>
      </c>
      <c r="M17" s="52">
        <v>23.176819999999999</v>
      </c>
      <c r="N17" s="52">
        <v>0</v>
      </c>
      <c r="O17" s="52">
        <v>0</v>
      </c>
      <c r="P17" s="53">
        <v>390.99200000000002</v>
      </c>
      <c r="Q17" s="95">
        <v>1.17327794299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51.386000000000003</v>
      </c>
      <c r="J18" s="52">
        <v>50.582999999999998</v>
      </c>
      <c r="K18" s="52">
        <v>45.097000000000001</v>
      </c>
      <c r="L18" s="52">
        <v>75.176000000000002</v>
      </c>
      <c r="M18" s="52">
        <v>55.451999999999998</v>
      </c>
      <c r="N18" s="52">
        <v>0</v>
      </c>
      <c r="O18" s="52">
        <v>0</v>
      </c>
      <c r="P18" s="53">
        <v>557.274</v>
      </c>
      <c r="Q18" s="95">
        <v>1.028813538461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36.019550000000002</v>
      </c>
      <c r="J19" s="52">
        <v>195.17197999999999</v>
      </c>
      <c r="K19" s="52">
        <v>64.137249999999995</v>
      </c>
      <c r="L19" s="52">
        <v>82.531890000000004</v>
      </c>
      <c r="M19" s="52">
        <v>63.606050000000003</v>
      </c>
      <c r="N19" s="52">
        <v>0</v>
      </c>
      <c r="O19" s="52">
        <v>0</v>
      </c>
      <c r="P19" s="53">
        <v>977.37005999999997</v>
      </c>
      <c r="Q19" s="95">
        <v>0.78475218075200004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2519.8693699999999</v>
      </c>
      <c r="J20" s="52">
        <v>3741.5911599999999</v>
      </c>
      <c r="K20" s="52">
        <v>2578.1991200000002</v>
      </c>
      <c r="L20" s="52">
        <v>2579.44749</v>
      </c>
      <c r="M20" s="52">
        <v>2817.2414600000002</v>
      </c>
      <c r="N20" s="52">
        <v>0</v>
      </c>
      <c r="O20" s="52">
        <v>0</v>
      </c>
      <c r="P20" s="53">
        <v>26859.17628</v>
      </c>
      <c r="Q20" s="95">
        <v>0.99563981756999997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385.83499999999998</v>
      </c>
      <c r="J21" s="52">
        <v>385.834</v>
      </c>
      <c r="K21" s="52">
        <v>385.83100000000002</v>
      </c>
      <c r="L21" s="52">
        <v>386.39600000000002</v>
      </c>
      <c r="M21" s="52">
        <v>390.93799999999999</v>
      </c>
      <c r="N21" s="52">
        <v>0</v>
      </c>
      <c r="O21" s="52">
        <v>0</v>
      </c>
      <c r="P21" s="53">
        <v>3844.346</v>
      </c>
      <c r="Q21" s="95">
        <v>1.0103441293369999</v>
      </c>
    </row>
    <row r="22" spans="1:17" ht="14.4" customHeight="1" x14ac:dyDescent="0.3">
      <c r="A22" s="15" t="s">
        <v>50</v>
      </c>
      <c r="B22" s="51">
        <v>10</v>
      </c>
      <c r="C22" s="52">
        <v>0.83333333333299997</v>
      </c>
      <c r="D22" s="52">
        <v>0</v>
      </c>
      <c r="E22" s="52">
        <v>0</v>
      </c>
      <c r="F22" s="52">
        <v>0</v>
      </c>
      <c r="G22" s="52">
        <v>0</v>
      </c>
      <c r="H22" s="52">
        <v>4.5423400000000003</v>
      </c>
      <c r="I22" s="52">
        <v>0</v>
      </c>
      <c r="J22" s="52">
        <v>0</v>
      </c>
      <c r="K22" s="52">
        <v>7.4</v>
      </c>
      <c r="L22" s="52">
        <v>0</v>
      </c>
      <c r="M22" s="52">
        <v>20.836849999999998</v>
      </c>
      <c r="N22" s="52">
        <v>0</v>
      </c>
      <c r="O22" s="52">
        <v>0</v>
      </c>
      <c r="P22" s="53">
        <v>32.77919</v>
      </c>
      <c r="Q22" s="95">
        <v>3.9335027999999999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1216.2070000000001</v>
      </c>
      <c r="J23" s="52">
        <v>5753.0998300000001</v>
      </c>
      <c r="K23" s="52">
        <v>3732.7825899999998</v>
      </c>
      <c r="L23" s="52">
        <v>5758.6248599999999</v>
      </c>
      <c r="M23" s="52">
        <v>2856.6323200000002</v>
      </c>
      <c r="N23" s="52">
        <v>0</v>
      </c>
      <c r="O23" s="52">
        <v>0</v>
      </c>
      <c r="P23" s="53">
        <v>40724.337670000001</v>
      </c>
      <c r="Q23" s="95">
        <v>1.030995890379</v>
      </c>
    </row>
    <row r="24" spans="1:17" ht="14.4" customHeight="1" x14ac:dyDescent="0.3">
      <c r="A24" s="16" t="s">
        <v>52</v>
      </c>
      <c r="B24" s="51">
        <v>476.12117109491402</v>
      </c>
      <c r="C24" s="52">
        <v>39.676764257910001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45.095529999996998</v>
      </c>
      <c r="J24" s="52">
        <v>51.702720000001001</v>
      </c>
      <c r="K24" s="52">
        <v>50.844120000000999</v>
      </c>
      <c r="L24" s="52">
        <v>60.493889999997997</v>
      </c>
      <c r="M24" s="52">
        <v>46.752140000000999</v>
      </c>
      <c r="N24" s="52">
        <v>0</v>
      </c>
      <c r="O24" s="52">
        <v>0</v>
      </c>
      <c r="P24" s="53">
        <v>471.707860000003</v>
      </c>
      <c r="Q24" s="95"/>
    </row>
    <row r="25" spans="1:17" ht="14.4" customHeight="1" x14ac:dyDescent="0.3">
      <c r="A25" s="17" t="s">
        <v>53</v>
      </c>
      <c r="B25" s="54">
        <v>37543.722169336099</v>
      </c>
      <c r="C25" s="55">
        <v>3128.6435141113402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-631.63103000000103</v>
      </c>
      <c r="J25" s="55">
        <v>4989.1931299999997</v>
      </c>
      <c r="K25" s="55">
        <v>1280.78962</v>
      </c>
      <c r="L25" s="55">
        <v>3357.1728199999998</v>
      </c>
      <c r="M25" s="55">
        <v>596.33101000000102</v>
      </c>
      <c r="N25" s="55">
        <v>0</v>
      </c>
      <c r="O25" s="55">
        <v>0</v>
      </c>
      <c r="P25" s="56">
        <v>23637.894</v>
      </c>
      <c r="Q25" s="96">
        <v>0.75553171505100003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368.23203000000001</v>
      </c>
      <c r="J26" s="52">
        <v>637.89697999999999</v>
      </c>
      <c r="K26" s="52">
        <v>339.17872999999997</v>
      </c>
      <c r="L26" s="52">
        <v>395.85624999999999</v>
      </c>
      <c r="M26" s="52">
        <v>476.50653</v>
      </c>
      <c r="N26" s="52">
        <v>0</v>
      </c>
      <c r="O26" s="52">
        <v>0</v>
      </c>
      <c r="P26" s="53">
        <v>4155.2338600000003</v>
      </c>
      <c r="Q26" s="95">
        <v>1.0071190398979999</v>
      </c>
    </row>
    <row r="27" spans="1:17" ht="14.4" customHeight="1" x14ac:dyDescent="0.3">
      <c r="A27" s="18" t="s">
        <v>55</v>
      </c>
      <c r="B27" s="54">
        <v>42494.756192585301</v>
      </c>
      <c r="C27" s="55">
        <v>3541.22968271544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-263.39900000000102</v>
      </c>
      <c r="J27" s="55">
        <v>5627.0901100000001</v>
      </c>
      <c r="K27" s="55">
        <v>1619.9683500000001</v>
      </c>
      <c r="L27" s="55">
        <v>3753.02907</v>
      </c>
      <c r="M27" s="55">
        <v>1072.83754</v>
      </c>
      <c r="N27" s="55">
        <v>0</v>
      </c>
      <c r="O27" s="55">
        <v>0</v>
      </c>
      <c r="P27" s="56">
        <v>27793.127860000001</v>
      </c>
      <c r="Q27" s="96">
        <v>0.78484397653299998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1.68764</v>
      </c>
      <c r="J28" s="52">
        <v>19.600580000000001</v>
      </c>
      <c r="K28" s="52">
        <v>22.24831</v>
      </c>
      <c r="L28" s="52">
        <v>16.949290000000001</v>
      </c>
      <c r="M28" s="52">
        <v>8.5455000000000005</v>
      </c>
      <c r="N28" s="52">
        <v>0</v>
      </c>
      <c r="O28" s="52">
        <v>0</v>
      </c>
      <c r="P28" s="53">
        <v>166.66847000000001</v>
      </c>
      <c r="Q28" s="95">
        <v>1.528536370698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1282.10689</v>
      </c>
      <c r="J30" s="52">
        <v>6316.2050499999996</v>
      </c>
      <c r="K30" s="52">
        <v>4028.9440500000001</v>
      </c>
      <c r="L30" s="52">
        <v>6244.2593699999998</v>
      </c>
      <c r="M30" s="52">
        <v>3074.8247999999999</v>
      </c>
      <c r="N30" s="52">
        <v>0</v>
      </c>
      <c r="O30" s="52">
        <v>0</v>
      </c>
      <c r="P30" s="53">
        <v>44178.343090000002</v>
      </c>
      <c r="Q30" s="95">
        <v>1.028998674456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1.3</v>
      </c>
      <c r="I31" s="58">
        <v>0</v>
      </c>
      <c r="J31" s="58">
        <v>0.5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1.8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179</v>
      </c>
      <c r="G4" s="346" t="s">
        <v>64</v>
      </c>
      <c r="H4" s="141" t="s">
        <v>142</v>
      </c>
      <c r="I4" s="344" t="s">
        <v>65</v>
      </c>
      <c r="J4" s="346" t="s">
        <v>181</v>
      </c>
      <c r="K4" s="347" t="s">
        <v>182</v>
      </c>
    </row>
    <row r="5" spans="1:11" ht="42" thickBot="1" x14ac:dyDescent="0.35">
      <c r="A5" s="78"/>
      <c r="B5" s="24" t="s">
        <v>175</v>
      </c>
      <c r="C5" s="25" t="s">
        <v>176</v>
      </c>
      <c r="D5" s="26" t="s">
        <v>177</v>
      </c>
      <c r="E5" s="26" t="s">
        <v>178</v>
      </c>
      <c r="F5" s="345"/>
      <c r="G5" s="345"/>
      <c r="H5" s="25" t="s">
        <v>180</v>
      </c>
      <c r="I5" s="345"/>
      <c r="J5" s="345"/>
      <c r="K5" s="348"/>
    </row>
    <row r="6" spans="1:11" ht="14.4" customHeight="1" thickBot="1" x14ac:dyDescent="0.35">
      <c r="A6" s="435" t="s">
        <v>280</v>
      </c>
      <c r="B6" s="417">
        <v>38785.365666930003</v>
      </c>
      <c r="C6" s="417">
        <v>37914.322670000001</v>
      </c>
      <c r="D6" s="418">
        <v>-871.04299692997301</v>
      </c>
      <c r="E6" s="419">
        <v>0.97754196764800005</v>
      </c>
      <c r="F6" s="417">
        <v>37543.722169336099</v>
      </c>
      <c r="G6" s="418">
        <v>31286.435141113401</v>
      </c>
      <c r="H6" s="420">
        <v>596.33101000000102</v>
      </c>
      <c r="I6" s="417">
        <v>23637.894</v>
      </c>
      <c r="J6" s="418">
        <v>-7648.54114111339</v>
      </c>
      <c r="K6" s="421">
        <v>0.62960976254199996</v>
      </c>
    </row>
    <row r="7" spans="1:11" ht="14.4" customHeight="1" thickBot="1" x14ac:dyDescent="0.35">
      <c r="A7" s="436" t="s">
        <v>281</v>
      </c>
      <c r="B7" s="417">
        <v>-40962.4292214382</v>
      </c>
      <c r="C7" s="417">
        <v>-48879.342129999997</v>
      </c>
      <c r="D7" s="418">
        <v>-7916.9129085618097</v>
      </c>
      <c r="E7" s="419">
        <v>1.1932725441100001</v>
      </c>
      <c r="F7" s="417">
        <v>-49824.980889540602</v>
      </c>
      <c r="G7" s="418">
        <v>-41520.817407950497</v>
      </c>
      <c r="H7" s="420">
        <v>-5678.3044900000004</v>
      </c>
      <c r="I7" s="417">
        <v>-50218.289960000002</v>
      </c>
      <c r="J7" s="418">
        <v>-8697.4725520495394</v>
      </c>
      <c r="K7" s="421">
        <v>1.0078938127699999</v>
      </c>
    </row>
    <row r="8" spans="1:11" ht="14.4" customHeight="1" thickBot="1" x14ac:dyDescent="0.35">
      <c r="A8" s="437" t="s">
        <v>282</v>
      </c>
      <c r="B8" s="417">
        <v>45317.9545520553</v>
      </c>
      <c r="C8" s="417">
        <v>44986.735719999997</v>
      </c>
      <c r="D8" s="418">
        <v>-331.218832055267</v>
      </c>
      <c r="E8" s="419">
        <v>0.99269122282</v>
      </c>
      <c r="F8" s="417">
        <v>44067.963767585003</v>
      </c>
      <c r="G8" s="418">
        <v>36723.303139654199</v>
      </c>
      <c r="H8" s="420">
        <v>4312.9891600000001</v>
      </c>
      <c r="I8" s="417">
        <v>37768.289599999996</v>
      </c>
      <c r="J8" s="418">
        <v>1044.98646034585</v>
      </c>
      <c r="K8" s="421">
        <v>0.85704639767699997</v>
      </c>
    </row>
    <row r="9" spans="1:11" ht="14.4" customHeight="1" thickBot="1" x14ac:dyDescent="0.35">
      <c r="A9" s="438" t="s">
        <v>283</v>
      </c>
      <c r="B9" s="422">
        <v>0</v>
      </c>
      <c r="C9" s="422">
        <v>-4.6000000000000001E-4</v>
      </c>
      <c r="D9" s="423">
        <v>-4.6000000000000001E-4</v>
      </c>
      <c r="E9" s="424" t="s">
        <v>284</v>
      </c>
      <c r="F9" s="422">
        <v>0</v>
      </c>
      <c r="G9" s="423">
        <v>0</v>
      </c>
      <c r="H9" s="425">
        <v>1.3999999999999999E-4</v>
      </c>
      <c r="I9" s="422">
        <v>-8.9999999999999998E-4</v>
      </c>
      <c r="J9" s="423">
        <v>-8.9999999999999998E-4</v>
      </c>
      <c r="K9" s="426" t="s">
        <v>278</v>
      </c>
    </row>
    <row r="10" spans="1:11" ht="14.4" customHeight="1" thickBot="1" x14ac:dyDescent="0.35">
      <c r="A10" s="439" t="s">
        <v>285</v>
      </c>
      <c r="B10" s="417">
        <v>0</v>
      </c>
      <c r="C10" s="417">
        <v>-4.6000000000000001E-4</v>
      </c>
      <c r="D10" s="418">
        <v>-4.6000000000000001E-4</v>
      </c>
      <c r="E10" s="427" t="s">
        <v>284</v>
      </c>
      <c r="F10" s="417">
        <v>0</v>
      </c>
      <c r="G10" s="418">
        <v>0</v>
      </c>
      <c r="H10" s="420">
        <v>1.3999999999999999E-4</v>
      </c>
      <c r="I10" s="417">
        <v>-8.9999999999999998E-4</v>
      </c>
      <c r="J10" s="418">
        <v>-8.9999999999999998E-4</v>
      </c>
      <c r="K10" s="428" t="s">
        <v>278</v>
      </c>
    </row>
    <row r="11" spans="1:11" ht="14.4" customHeight="1" thickBot="1" x14ac:dyDescent="0.35">
      <c r="A11" s="438" t="s">
        <v>286</v>
      </c>
      <c r="B11" s="422">
        <v>291.99944385508098</v>
      </c>
      <c r="C11" s="422">
        <v>198.51465999999999</v>
      </c>
      <c r="D11" s="423">
        <v>-93.484783855081005</v>
      </c>
      <c r="E11" s="429">
        <v>0.67984602086599999</v>
      </c>
      <c r="F11" s="422">
        <v>198.66503300038099</v>
      </c>
      <c r="G11" s="423">
        <v>165.55419416698399</v>
      </c>
      <c r="H11" s="425">
        <v>11.071109999999999</v>
      </c>
      <c r="I11" s="422">
        <v>113.74572000000001</v>
      </c>
      <c r="J11" s="423">
        <v>-51.808474166983999</v>
      </c>
      <c r="K11" s="430">
        <v>0.57255027863800001</v>
      </c>
    </row>
    <row r="12" spans="1:11" ht="14.4" customHeight="1" thickBot="1" x14ac:dyDescent="0.35">
      <c r="A12" s="439" t="s">
        <v>287</v>
      </c>
      <c r="B12" s="417">
        <v>291.99944385508098</v>
      </c>
      <c r="C12" s="417">
        <v>198.51465999999999</v>
      </c>
      <c r="D12" s="418">
        <v>-93.484783855081005</v>
      </c>
      <c r="E12" s="419">
        <v>0.67984602086599999</v>
      </c>
      <c r="F12" s="417">
        <v>198.66503300038099</v>
      </c>
      <c r="G12" s="418">
        <v>165.55419416698399</v>
      </c>
      <c r="H12" s="420">
        <v>11.071109999999999</v>
      </c>
      <c r="I12" s="417">
        <v>113.74572000000001</v>
      </c>
      <c r="J12" s="418">
        <v>-51.808474166983999</v>
      </c>
      <c r="K12" s="421">
        <v>0.57255027863800001</v>
      </c>
    </row>
    <row r="13" spans="1:11" ht="14.4" customHeight="1" thickBot="1" x14ac:dyDescent="0.35">
      <c r="A13" s="438" t="s">
        <v>288</v>
      </c>
      <c r="B13" s="422">
        <v>1582.02841592865</v>
      </c>
      <c r="C13" s="422">
        <v>1167.0083400000001</v>
      </c>
      <c r="D13" s="423">
        <v>-415.020075928648</v>
      </c>
      <c r="E13" s="429">
        <v>0.737665852427</v>
      </c>
      <c r="F13" s="422">
        <v>1254.9925639841499</v>
      </c>
      <c r="G13" s="423">
        <v>1045.82713665346</v>
      </c>
      <c r="H13" s="425">
        <v>145.45600999999999</v>
      </c>
      <c r="I13" s="422">
        <v>1075.9985899999999</v>
      </c>
      <c r="J13" s="423">
        <v>30.171453346538001</v>
      </c>
      <c r="K13" s="430">
        <v>0.85737447446199999</v>
      </c>
    </row>
    <row r="14" spans="1:11" ht="14.4" customHeight="1" thickBot="1" x14ac:dyDescent="0.35">
      <c r="A14" s="439" t="s">
        <v>289</v>
      </c>
      <c r="B14" s="417">
        <v>1582.02841592865</v>
      </c>
      <c r="C14" s="417">
        <v>1167.0083400000001</v>
      </c>
      <c r="D14" s="418">
        <v>-415.020075928648</v>
      </c>
      <c r="E14" s="419">
        <v>0.737665852427</v>
      </c>
      <c r="F14" s="417">
        <v>1254.9925639841499</v>
      </c>
      <c r="G14" s="418">
        <v>1045.82713665346</v>
      </c>
      <c r="H14" s="420">
        <v>145.45600999999999</v>
      </c>
      <c r="I14" s="417">
        <v>1075.9985899999999</v>
      </c>
      <c r="J14" s="418">
        <v>30.171453346538001</v>
      </c>
      <c r="K14" s="421">
        <v>0.85737447446199999</v>
      </c>
    </row>
    <row r="15" spans="1:11" ht="14.4" customHeight="1" thickBot="1" x14ac:dyDescent="0.35">
      <c r="A15" s="438" t="s">
        <v>290</v>
      </c>
      <c r="B15" s="422">
        <v>40999.107146035101</v>
      </c>
      <c r="C15" s="422">
        <v>41169.032579999999</v>
      </c>
      <c r="D15" s="423">
        <v>169.925433964912</v>
      </c>
      <c r="E15" s="429">
        <v>1.0041446130359999</v>
      </c>
      <c r="F15" s="422">
        <v>40729.019596530197</v>
      </c>
      <c r="G15" s="423">
        <v>33940.849663775101</v>
      </c>
      <c r="H15" s="425">
        <v>3905.65807</v>
      </c>
      <c r="I15" s="422">
        <v>34006.200490000003</v>
      </c>
      <c r="J15" s="423">
        <v>65.350826224871994</v>
      </c>
      <c r="K15" s="430">
        <v>0.83493786069099996</v>
      </c>
    </row>
    <row r="16" spans="1:11" ht="14.4" customHeight="1" thickBot="1" x14ac:dyDescent="0.35">
      <c r="A16" s="439" t="s">
        <v>291</v>
      </c>
      <c r="B16" s="417">
        <v>18960.881695857599</v>
      </c>
      <c r="C16" s="417">
        <v>18707.046429999999</v>
      </c>
      <c r="D16" s="418">
        <v>-253.835265857579</v>
      </c>
      <c r="E16" s="419">
        <v>0.98661268658599999</v>
      </c>
      <c r="F16" s="417">
        <v>18632.031803740501</v>
      </c>
      <c r="G16" s="418">
        <v>15526.693169783701</v>
      </c>
      <c r="H16" s="420">
        <v>1690.6635100000001</v>
      </c>
      <c r="I16" s="417">
        <v>14603.652260000001</v>
      </c>
      <c r="J16" s="418">
        <v>-923.04090978373995</v>
      </c>
      <c r="K16" s="421">
        <v>0.78379279371199995</v>
      </c>
    </row>
    <row r="17" spans="1:11" ht="14.4" customHeight="1" thickBot="1" x14ac:dyDescent="0.35">
      <c r="A17" s="439" t="s">
        <v>292</v>
      </c>
      <c r="B17" s="417">
        <v>283.513351277879</v>
      </c>
      <c r="C17" s="417">
        <v>356.73752000000002</v>
      </c>
      <c r="D17" s="418">
        <v>73.224168722119998</v>
      </c>
      <c r="E17" s="419">
        <v>1.258274146145</v>
      </c>
      <c r="F17" s="417">
        <v>373.02067235867298</v>
      </c>
      <c r="G17" s="418">
        <v>310.85056029889398</v>
      </c>
      <c r="H17" s="420">
        <v>41.748699999999999</v>
      </c>
      <c r="I17" s="417">
        <v>332.79892000000001</v>
      </c>
      <c r="J17" s="418">
        <v>21.948359701106</v>
      </c>
      <c r="K17" s="421">
        <v>0.89217285973799998</v>
      </c>
    </row>
    <row r="18" spans="1:11" ht="14.4" customHeight="1" thickBot="1" x14ac:dyDescent="0.35">
      <c r="A18" s="439" t="s">
        <v>293</v>
      </c>
      <c r="B18" s="417">
        <v>192.92283506681599</v>
      </c>
      <c r="C18" s="417">
        <v>186.74610000000001</v>
      </c>
      <c r="D18" s="418">
        <v>-6.1767350668149996</v>
      </c>
      <c r="E18" s="419">
        <v>0.967983390537</v>
      </c>
      <c r="F18" s="417">
        <v>185.170772934182</v>
      </c>
      <c r="G18" s="418">
        <v>154.30897744515201</v>
      </c>
      <c r="H18" s="420">
        <v>15.062239999999999</v>
      </c>
      <c r="I18" s="417">
        <v>170.89027999999999</v>
      </c>
      <c r="J18" s="418">
        <v>16.581302554848001</v>
      </c>
      <c r="K18" s="421">
        <v>0.92287933614999995</v>
      </c>
    </row>
    <row r="19" spans="1:11" ht="14.4" customHeight="1" thickBot="1" x14ac:dyDescent="0.35">
      <c r="A19" s="439" t="s">
        <v>294</v>
      </c>
      <c r="B19" s="417">
        <v>374.826793229072</v>
      </c>
      <c r="C19" s="417">
        <v>390.65859999999998</v>
      </c>
      <c r="D19" s="418">
        <v>15.831806770928001</v>
      </c>
      <c r="E19" s="419">
        <v>1.042237660319</v>
      </c>
      <c r="F19" s="417">
        <v>378.65587370580897</v>
      </c>
      <c r="G19" s="418">
        <v>315.54656142150799</v>
      </c>
      <c r="H19" s="420">
        <v>58.533209999999997</v>
      </c>
      <c r="I19" s="417">
        <v>350.22787</v>
      </c>
      <c r="J19" s="418">
        <v>34.681308578492001</v>
      </c>
      <c r="K19" s="421">
        <v>0.92492390669199998</v>
      </c>
    </row>
    <row r="20" spans="1:11" ht="14.4" customHeight="1" thickBot="1" x14ac:dyDescent="0.35">
      <c r="A20" s="439" t="s">
        <v>295</v>
      </c>
      <c r="B20" s="417">
        <v>21096.0343705839</v>
      </c>
      <c r="C20" s="417">
        <v>21444.129929999999</v>
      </c>
      <c r="D20" s="418">
        <v>348.095559416161</v>
      </c>
      <c r="E20" s="419">
        <v>1.01650052106</v>
      </c>
      <c r="F20" s="417">
        <v>21063.233815373202</v>
      </c>
      <c r="G20" s="418">
        <v>17552.694846144299</v>
      </c>
      <c r="H20" s="420">
        <v>2078.4924099999998</v>
      </c>
      <c r="I20" s="417">
        <v>18412.976159999998</v>
      </c>
      <c r="J20" s="418">
        <v>860.28131385571396</v>
      </c>
      <c r="K20" s="421">
        <v>0.87417612705600001</v>
      </c>
    </row>
    <row r="21" spans="1:11" ht="14.4" customHeight="1" thickBot="1" x14ac:dyDescent="0.35">
      <c r="A21" s="439" t="s">
        <v>296</v>
      </c>
      <c r="B21" s="417">
        <v>0</v>
      </c>
      <c r="C21" s="417">
        <v>0.69099999999999995</v>
      </c>
      <c r="D21" s="418">
        <v>0.69099999999999995</v>
      </c>
      <c r="E21" s="427" t="s">
        <v>278</v>
      </c>
      <c r="F21" s="417">
        <v>4.7088386938870004</v>
      </c>
      <c r="G21" s="418">
        <v>3.9240322449059999</v>
      </c>
      <c r="H21" s="420">
        <v>6.8159999999999998</v>
      </c>
      <c r="I21" s="417">
        <v>38.238</v>
      </c>
      <c r="J21" s="418">
        <v>34.313967755093003</v>
      </c>
      <c r="K21" s="421">
        <v>8.1204735362099996</v>
      </c>
    </row>
    <row r="22" spans="1:11" ht="14.4" customHeight="1" thickBot="1" x14ac:dyDescent="0.35">
      <c r="A22" s="439" t="s">
        <v>297</v>
      </c>
      <c r="B22" s="417">
        <v>90.928100019903994</v>
      </c>
      <c r="C22" s="417">
        <v>83.022999999999996</v>
      </c>
      <c r="D22" s="418">
        <v>-7.9051000199040002</v>
      </c>
      <c r="E22" s="419">
        <v>0.91306207851900001</v>
      </c>
      <c r="F22" s="417">
        <v>92.197819723967001</v>
      </c>
      <c r="G22" s="418">
        <v>76.831516436639006</v>
      </c>
      <c r="H22" s="420">
        <v>14.342000000000001</v>
      </c>
      <c r="I22" s="417">
        <v>97.417000000000002</v>
      </c>
      <c r="J22" s="418">
        <v>20.58548356336</v>
      </c>
      <c r="K22" s="421">
        <v>1.0566084999800001</v>
      </c>
    </row>
    <row r="23" spans="1:11" ht="14.4" customHeight="1" thickBot="1" x14ac:dyDescent="0.35">
      <c r="A23" s="438" t="s">
        <v>298</v>
      </c>
      <c r="B23" s="422">
        <v>1009.99999999994</v>
      </c>
      <c r="C23" s="422">
        <v>1080.7498499999999</v>
      </c>
      <c r="D23" s="423">
        <v>70.749850000055005</v>
      </c>
      <c r="E23" s="429">
        <v>1.070049356435</v>
      </c>
      <c r="F23" s="422">
        <v>999.99647320872998</v>
      </c>
      <c r="G23" s="423">
        <v>833.330394340608</v>
      </c>
      <c r="H23" s="425">
        <v>183.74135999999999</v>
      </c>
      <c r="I23" s="422">
        <v>1534.05152</v>
      </c>
      <c r="J23" s="423">
        <v>700.72112565939301</v>
      </c>
      <c r="K23" s="430">
        <v>1.5340569302980001</v>
      </c>
    </row>
    <row r="24" spans="1:11" ht="14.4" customHeight="1" thickBot="1" x14ac:dyDescent="0.35">
      <c r="A24" s="439" t="s">
        <v>299</v>
      </c>
      <c r="B24" s="417">
        <v>1009.99999999994</v>
      </c>
      <c r="C24" s="417">
        <v>1074.1421499999999</v>
      </c>
      <c r="D24" s="418">
        <v>64.142150000054997</v>
      </c>
      <c r="E24" s="419">
        <v>1.0635070792070001</v>
      </c>
      <c r="F24" s="417">
        <v>999.99647320872998</v>
      </c>
      <c r="G24" s="418">
        <v>833.330394340608</v>
      </c>
      <c r="H24" s="420">
        <v>183.74135999999999</v>
      </c>
      <c r="I24" s="417">
        <v>1533.5154299999999</v>
      </c>
      <c r="J24" s="418">
        <v>700.18503565939295</v>
      </c>
      <c r="K24" s="421">
        <v>1.533520838407</v>
      </c>
    </row>
    <row r="25" spans="1:11" ht="14.4" customHeight="1" thickBot="1" x14ac:dyDescent="0.35">
      <c r="A25" s="439" t="s">
        <v>300</v>
      </c>
      <c r="B25" s="417">
        <v>0</v>
      </c>
      <c r="C25" s="417">
        <v>6.6077000000000004</v>
      </c>
      <c r="D25" s="418">
        <v>6.6077000000000004</v>
      </c>
      <c r="E25" s="427" t="s">
        <v>278</v>
      </c>
      <c r="F25" s="417">
        <v>0</v>
      </c>
      <c r="G25" s="418">
        <v>0</v>
      </c>
      <c r="H25" s="420">
        <v>0</v>
      </c>
      <c r="I25" s="417">
        <v>0.53608999999999996</v>
      </c>
      <c r="J25" s="418">
        <v>0.53608999999999996</v>
      </c>
      <c r="K25" s="428" t="s">
        <v>278</v>
      </c>
    </row>
    <row r="26" spans="1:11" ht="14.4" customHeight="1" thickBot="1" x14ac:dyDescent="0.35">
      <c r="A26" s="438" t="s">
        <v>301</v>
      </c>
      <c r="B26" s="422">
        <v>793.73183286609901</v>
      </c>
      <c r="C26" s="422">
        <v>737.75348000000099</v>
      </c>
      <c r="D26" s="423">
        <v>-55.978352866098</v>
      </c>
      <c r="E26" s="429">
        <v>0.92947447670799999</v>
      </c>
      <c r="F26" s="422">
        <v>737.919746395988</v>
      </c>
      <c r="G26" s="423">
        <v>614.93312199665695</v>
      </c>
      <c r="H26" s="425">
        <v>54.388300000000001</v>
      </c>
      <c r="I26" s="422">
        <v>569.76155000000006</v>
      </c>
      <c r="J26" s="423">
        <v>-45.171571996655999</v>
      </c>
      <c r="K26" s="430">
        <v>0.77211858441600001</v>
      </c>
    </row>
    <row r="27" spans="1:11" ht="14.4" customHeight="1" thickBot="1" x14ac:dyDescent="0.35">
      <c r="A27" s="439" t="s">
        <v>302</v>
      </c>
      <c r="B27" s="417">
        <v>218.30663374103199</v>
      </c>
      <c r="C27" s="417">
        <v>9.1024999999999991</v>
      </c>
      <c r="D27" s="418">
        <v>-209.204133741032</v>
      </c>
      <c r="E27" s="419">
        <v>4.1695938616000003E-2</v>
      </c>
      <c r="F27" s="417">
        <v>10.505242445286999</v>
      </c>
      <c r="G27" s="418">
        <v>8.7543687044059997</v>
      </c>
      <c r="H27" s="420">
        <v>0</v>
      </c>
      <c r="I27" s="417">
        <v>14.52467</v>
      </c>
      <c r="J27" s="418">
        <v>5.7703012955929998</v>
      </c>
      <c r="K27" s="421">
        <v>1.382611593749</v>
      </c>
    </row>
    <row r="28" spans="1:11" ht="14.4" customHeight="1" thickBot="1" x14ac:dyDescent="0.35">
      <c r="A28" s="439" t="s">
        <v>303</v>
      </c>
      <c r="B28" s="417">
        <v>23.972951812169001</v>
      </c>
      <c r="C28" s="417">
        <v>32.141120000000001</v>
      </c>
      <c r="D28" s="418">
        <v>8.1681681878310002</v>
      </c>
      <c r="E28" s="419">
        <v>1.3407243401569999</v>
      </c>
      <c r="F28" s="417">
        <v>32.351901273137997</v>
      </c>
      <c r="G28" s="418">
        <v>26.959917727615</v>
      </c>
      <c r="H28" s="420">
        <v>5.0965600000000002</v>
      </c>
      <c r="I28" s="417">
        <v>27.748629999999999</v>
      </c>
      <c r="J28" s="418">
        <v>0.78871227238399999</v>
      </c>
      <c r="K28" s="421">
        <v>0.85771249626799995</v>
      </c>
    </row>
    <row r="29" spans="1:11" ht="14.4" customHeight="1" thickBot="1" x14ac:dyDescent="0.35">
      <c r="A29" s="439" t="s">
        <v>304</v>
      </c>
      <c r="B29" s="417">
        <v>207.37985926904199</v>
      </c>
      <c r="C29" s="417">
        <v>269.05849000000001</v>
      </c>
      <c r="D29" s="418">
        <v>61.678630730957003</v>
      </c>
      <c r="E29" s="419">
        <v>1.297418616004</v>
      </c>
      <c r="F29" s="417">
        <v>276.76651818923602</v>
      </c>
      <c r="G29" s="418">
        <v>230.63876515769701</v>
      </c>
      <c r="H29" s="420">
        <v>24.039210000000001</v>
      </c>
      <c r="I29" s="417">
        <v>178.14648</v>
      </c>
      <c r="J29" s="418">
        <v>-52.492285157696998</v>
      </c>
      <c r="K29" s="421">
        <v>0.64367063315799999</v>
      </c>
    </row>
    <row r="30" spans="1:11" ht="14.4" customHeight="1" thickBot="1" x14ac:dyDescent="0.35">
      <c r="A30" s="439" t="s">
        <v>305</v>
      </c>
      <c r="B30" s="417">
        <v>223.004382349754</v>
      </c>
      <c r="C30" s="417">
        <v>202.4299</v>
      </c>
      <c r="D30" s="418">
        <v>-20.574482349754</v>
      </c>
      <c r="E30" s="419">
        <v>0.90773956039299997</v>
      </c>
      <c r="F30" s="417">
        <v>213.986330469829</v>
      </c>
      <c r="G30" s="418">
        <v>178.32194205819101</v>
      </c>
      <c r="H30" s="420">
        <v>8.1334199999999992</v>
      </c>
      <c r="I30" s="417">
        <v>166.64519999999999</v>
      </c>
      <c r="J30" s="418">
        <v>-11.676742058189999</v>
      </c>
      <c r="K30" s="421">
        <v>0.778765632524</v>
      </c>
    </row>
    <row r="31" spans="1:11" ht="14.4" customHeight="1" thickBot="1" x14ac:dyDescent="0.35">
      <c r="A31" s="439" t="s">
        <v>306</v>
      </c>
      <c r="B31" s="417">
        <v>7.3337450484130002</v>
      </c>
      <c r="C31" s="417">
        <v>7.2154600000000002</v>
      </c>
      <c r="D31" s="418">
        <v>-0.118285048413</v>
      </c>
      <c r="E31" s="419">
        <v>0.98387112619299999</v>
      </c>
      <c r="F31" s="417">
        <v>11.999027686688001</v>
      </c>
      <c r="G31" s="418">
        <v>9.9991897389060007</v>
      </c>
      <c r="H31" s="420">
        <v>0</v>
      </c>
      <c r="I31" s="417">
        <v>4.3535000000000004</v>
      </c>
      <c r="J31" s="418">
        <v>-5.6456897389060003</v>
      </c>
      <c r="K31" s="421">
        <v>0.36282106464500002</v>
      </c>
    </row>
    <row r="32" spans="1:11" ht="14.4" customHeight="1" thickBot="1" x14ac:dyDescent="0.35">
      <c r="A32" s="439" t="s">
        <v>307</v>
      </c>
      <c r="B32" s="417">
        <v>1.4104622948E-2</v>
      </c>
      <c r="C32" s="417">
        <v>7.6300000000000007E-2</v>
      </c>
      <c r="D32" s="418">
        <v>6.2195377050999999E-2</v>
      </c>
      <c r="E32" s="419">
        <v>5.4095738880050002</v>
      </c>
      <c r="F32" s="417">
        <v>4.2592248734999998E-2</v>
      </c>
      <c r="G32" s="418">
        <v>3.5493540612000003E-2</v>
      </c>
      <c r="H32" s="420">
        <v>0</v>
      </c>
      <c r="I32" s="417">
        <v>0</v>
      </c>
      <c r="J32" s="418">
        <v>-3.5493540612000003E-2</v>
      </c>
      <c r="K32" s="421">
        <v>0</v>
      </c>
    </row>
    <row r="33" spans="1:11" ht="14.4" customHeight="1" thickBot="1" x14ac:dyDescent="0.35">
      <c r="A33" s="439" t="s">
        <v>308</v>
      </c>
      <c r="B33" s="417">
        <v>63.714080231247003</v>
      </c>
      <c r="C33" s="417">
        <v>18.762</v>
      </c>
      <c r="D33" s="418">
        <v>-44.952080231247002</v>
      </c>
      <c r="E33" s="419">
        <v>0.29447180170999998</v>
      </c>
      <c r="F33" s="417">
        <v>16.998251381759999</v>
      </c>
      <c r="G33" s="418">
        <v>14.1652094848</v>
      </c>
      <c r="H33" s="420">
        <v>0</v>
      </c>
      <c r="I33" s="417">
        <v>19.326000000000001</v>
      </c>
      <c r="J33" s="418">
        <v>5.1607905151990003</v>
      </c>
      <c r="K33" s="421">
        <v>1.1369404749909999</v>
      </c>
    </row>
    <row r="34" spans="1:11" ht="14.4" customHeight="1" thickBot="1" x14ac:dyDescent="0.35">
      <c r="A34" s="439" t="s">
        <v>309</v>
      </c>
      <c r="B34" s="417">
        <v>50.006075791492002</v>
      </c>
      <c r="C34" s="417">
        <v>69.022350000000003</v>
      </c>
      <c r="D34" s="418">
        <v>19.016274208508001</v>
      </c>
      <c r="E34" s="419">
        <v>1.3802792742179999</v>
      </c>
      <c r="F34" s="417">
        <v>77.173259215534998</v>
      </c>
      <c r="G34" s="418">
        <v>64.311049346279006</v>
      </c>
      <c r="H34" s="420">
        <v>3.0613000000000001</v>
      </c>
      <c r="I34" s="417">
        <v>35.17998</v>
      </c>
      <c r="J34" s="418">
        <v>-29.131069346278998</v>
      </c>
      <c r="K34" s="421">
        <v>0.45585712405500001</v>
      </c>
    </row>
    <row r="35" spans="1:11" ht="14.4" customHeight="1" thickBot="1" x14ac:dyDescent="0.35">
      <c r="A35" s="439" t="s">
        <v>310</v>
      </c>
      <c r="B35" s="417">
        <v>0</v>
      </c>
      <c r="C35" s="417">
        <v>1.222</v>
      </c>
      <c r="D35" s="418">
        <v>1.222</v>
      </c>
      <c r="E35" s="427" t="s">
        <v>284</v>
      </c>
      <c r="F35" s="417">
        <v>0</v>
      </c>
      <c r="G35" s="418">
        <v>0</v>
      </c>
      <c r="H35" s="420">
        <v>0</v>
      </c>
      <c r="I35" s="417">
        <v>0</v>
      </c>
      <c r="J35" s="418">
        <v>0</v>
      </c>
      <c r="K35" s="428" t="s">
        <v>278</v>
      </c>
    </row>
    <row r="36" spans="1:11" ht="14.4" customHeight="1" thickBot="1" x14ac:dyDescent="0.35">
      <c r="A36" s="439" t="s">
        <v>311</v>
      </c>
      <c r="B36" s="417">
        <v>0</v>
      </c>
      <c r="C36" s="417">
        <v>0.1032</v>
      </c>
      <c r="D36" s="418">
        <v>0.1032</v>
      </c>
      <c r="E36" s="427" t="s">
        <v>284</v>
      </c>
      <c r="F36" s="417">
        <v>0.104943219813</v>
      </c>
      <c r="G36" s="418">
        <v>8.7452683177000001E-2</v>
      </c>
      <c r="H36" s="420">
        <v>0</v>
      </c>
      <c r="I36" s="417">
        <v>0</v>
      </c>
      <c r="J36" s="418">
        <v>-8.7452683177000001E-2</v>
      </c>
      <c r="K36" s="421">
        <v>0</v>
      </c>
    </row>
    <row r="37" spans="1:11" ht="14.4" customHeight="1" thickBot="1" x14ac:dyDescent="0.35">
      <c r="A37" s="439" t="s">
        <v>312</v>
      </c>
      <c r="B37" s="417">
        <v>0</v>
      </c>
      <c r="C37" s="417">
        <v>0.18335000000000001</v>
      </c>
      <c r="D37" s="418">
        <v>0.18335000000000001</v>
      </c>
      <c r="E37" s="427" t="s">
        <v>284</v>
      </c>
      <c r="F37" s="417">
        <v>0</v>
      </c>
      <c r="G37" s="418">
        <v>0</v>
      </c>
      <c r="H37" s="420">
        <v>0</v>
      </c>
      <c r="I37" s="417">
        <v>0</v>
      </c>
      <c r="J37" s="418">
        <v>0</v>
      </c>
      <c r="K37" s="428" t="s">
        <v>278</v>
      </c>
    </row>
    <row r="38" spans="1:11" ht="14.4" customHeight="1" thickBot="1" x14ac:dyDescent="0.35">
      <c r="A38" s="439" t="s">
        <v>313</v>
      </c>
      <c r="B38" s="417">
        <v>0</v>
      </c>
      <c r="C38" s="417">
        <v>128.43681000000001</v>
      </c>
      <c r="D38" s="418">
        <v>128.43681000000001</v>
      </c>
      <c r="E38" s="427" t="s">
        <v>284</v>
      </c>
      <c r="F38" s="417">
        <v>97.991680265964007</v>
      </c>
      <c r="G38" s="418">
        <v>81.659733554970003</v>
      </c>
      <c r="H38" s="420">
        <v>14.05781</v>
      </c>
      <c r="I38" s="417">
        <v>123.83709</v>
      </c>
      <c r="J38" s="418">
        <v>42.177356445028998</v>
      </c>
      <c r="K38" s="421">
        <v>1.263751061966</v>
      </c>
    </row>
    <row r="39" spans="1:11" ht="14.4" customHeight="1" thickBot="1" x14ac:dyDescent="0.35">
      <c r="A39" s="438" t="s">
        <v>314</v>
      </c>
      <c r="B39" s="422">
        <v>516.68005548246697</v>
      </c>
      <c r="C39" s="422">
        <v>471.29793999999998</v>
      </c>
      <c r="D39" s="423">
        <v>-45.382115482467</v>
      </c>
      <c r="E39" s="429">
        <v>0.91216592357100001</v>
      </c>
      <c r="F39" s="422">
        <v>18.281094411110001</v>
      </c>
      <c r="G39" s="423">
        <v>15.234245342592001</v>
      </c>
      <c r="H39" s="425">
        <v>0</v>
      </c>
      <c r="I39" s="422">
        <v>387.40535999999997</v>
      </c>
      <c r="J39" s="423">
        <v>372.171114657408</v>
      </c>
      <c r="K39" s="430">
        <v>21.191584665989001</v>
      </c>
    </row>
    <row r="40" spans="1:11" ht="14.4" customHeight="1" thickBot="1" x14ac:dyDescent="0.35">
      <c r="A40" s="439" t="s">
        <v>315</v>
      </c>
      <c r="B40" s="417">
        <v>0.66576489492199997</v>
      </c>
      <c r="C40" s="417">
        <v>1.4925999999999999</v>
      </c>
      <c r="D40" s="418">
        <v>0.82683510507699998</v>
      </c>
      <c r="E40" s="419">
        <v>2.2419325671610002</v>
      </c>
      <c r="F40" s="417">
        <v>2.3589210788699999</v>
      </c>
      <c r="G40" s="418">
        <v>1.965767565725</v>
      </c>
      <c r="H40" s="420">
        <v>0</v>
      </c>
      <c r="I40" s="417">
        <v>0.14499999999999999</v>
      </c>
      <c r="J40" s="418">
        <v>-1.820767565725</v>
      </c>
      <c r="K40" s="421">
        <v>6.1468779645999998E-2</v>
      </c>
    </row>
    <row r="41" spans="1:11" ht="14.4" customHeight="1" thickBot="1" x14ac:dyDescent="0.35">
      <c r="A41" s="439" t="s">
        <v>316</v>
      </c>
      <c r="B41" s="417">
        <v>495.47407827545402</v>
      </c>
      <c r="C41" s="417">
        <v>448.65523000000002</v>
      </c>
      <c r="D41" s="418">
        <v>-46.818848275454002</v>
      </c>
      <c r="E41" s="419">
        <v>0.90550696731000002</v>
      </c>
      <c r="F41" s="417">
        <v>0</v>
      </c>
      <c r="G41" s="418">
        <v>0</v>
      </c>
      <c r="H41" s="420">
        <v>0</v>
      </c>
      <c r="I41" s="417">
        <v>384.19842999999997</v>
      </c>
      <c r="J41" s="418">
        <v>384.19842999999997</v>
      </c>
      <c r="K41" s="428" t="s">
        <v>278</v>
      </c>
    </row>
    <row r="42" spans="1:11" ht="14.4" customHeight="1" thickBot="1" x14ac:dyDescent="0.35">
      <c r="A42" s="439" t="s">
        <v>317</v>
      </c>
      <c r="B42" s="417">
        <v>2.8343053545219998</v>
      </c>
      <c r="C42" s="417">
        <v>14.976699999999999</v>
      </c>
      <c r="D42" s="418">
        <v>12.142394645476999</v>
      </c>
      <c r="E42" s="419">
        <v>5.2840813274059997</v>
      </c>
      <c r="F42" s="417">
        <v>10.579279120954</v>
      </c>
      <c r="G42" s="418">
        <v>8.8160659341279999</v>
      </c>
      <c r="H42" s="420">
        <v>0</v>
      </c>
      <c r="I42" s="417">
        <v>0</v>
      </c>
      <c r="J42" s="418">
        <v>-8.8160659341279999</v>
      </c>
      <c r="K42" s="421">
        <v>0</v>
      </c>
    </row>
    <row r="43" spans="1:11" ht="14.4" customHeight="1" thickBot="1" x14ac:dyDescent="0.35">
      <c r="A43" s="439" t="s">
        <v>318</v>
      </c>
      <c r="B43" s="417">
        <v>5.9310227865270004</v>
      </c>
      <c r="C43" s="417">
        <v>0.51300000000000001</v>
      </c>
      <c r="D43" s="418">
        <v>-5.4180227865269996</v>
      </c>
      <c r="E43" s="419">
        <v>8.6494356615999995E-2</v>
      </c>
      <c r="F43" s="417">
        <v>0.34196172121000001</v>
      </c>
      <c r="G43" s="418">
        <v>0.284968101009</v>
      </c>
      <c r="H43" s="420">
        <v>0</v>
      </c>
      <c r="I43" s="417">
        <v>0.218</v>
      </c>
      <c r="J43" s="418">
        <v>-6.6968101008999997E-2</v>
      </c>
      <c r="K43" s="421">
        <v>0.63749825339499999</v>
      </c>
    </row>
    <row r="44" spans="1:11" ht="14.4" customHeight="1" thickBot="1" x14ac:dyDescent="0.35">
      <c r="A44" s="439" t="s">
        <v>319</v>
      </c>
      <c r="B44" s="417">
        <v>0</v>
      </c>
      <c r="C44" s="417">
        <v>0.82279999999999998</v>
      </c>
      <c r="D44" s="418">
        <v>0.82279999999999998</v>
      </c>
      <c r="E44" s="427" t="s">
        <v>284</v>
      </c>
      <c r="F44" s="417">
        <v>0</v>
      </c>
      <c r="G44" s="418">
        <v>0</v>
      </c>
      <c r="H44" s="420">
        <v>0</v>
      </c>
      <c r="I44" s="417">
        <v>0</v>
      </c>
      <c r="J44" s="418">
        <v>0</v>
      </c>
      <c r="K44" s="428" t="s">
        <v>278</v>
      </c>
    </row>
    <row r="45" spans="1:11" ht="14.4" customHeight="1" thickBot="1" x14ac:dyDescent="0.35">
      <c r="A45" s="439" t="s">
        <v>320</v>
      </c>
      <c r="B45" s="417">
        <v>11.77488417104</v>
      </c>
      <c r="C45" s="417">
        <v>4.8376099999999997</v>
      </c>
      <c r="D45" s="418">
        <v>-6.9372741710400003</v>
      </c>
      <c r="E45" s="419">
        <v>0.41084140869000002</v>
      </c>
      <c r="F45" s="417">
        <v>5.0009324900739998</v>
      </c>
      <c r="G45" s="418">
        <v>4.1674437417289996</v>
      </c>
      <c r="H45" s="420">
        <v>0</v>
      </c>
      <c r="I45" s="417">
        <v>2.8439299999999998</v>
      </c>
      <c r="J45" s="418">
        <v>-1.3235137417289999</v>
      </c>
      <c r="K45" s="421">
        <v>0.56867994231899999</v>
      </c>
    </row>
    <row r="46" spans="1:11" ht="14.4" customHeight="1" thickBot="1" x14ac:dyDescent="0.35">
      <c r="A46" s="438" t="s">
        <v>321</v>
      </c>
      <c r="B46" s="422">
        <v>124.40765788794501</v>
      </c>
      <c r="C46" s="422">
        <v>132.73433</v>
      </c>
      <c r="D46" s="423">
        <v>8.3266721120550002</v>
      </c>
      <c r="E46" s="429">
        <v>1.06693054313</v>
      </c>
      <c r="F46" s="422">
        <v>129.08926005445099</v>
      </c>
      <c r="G46" s="423">
        <v>107.574383378709</v>
      </c>
      <c r="H46" s="425">
        <v>12.67417</v>
      </c>
      <c r="I46" s="422">
        <v>79.327269999999999</v>
      </c>
      <c r="J46" s="423">
        <v>-28.247113378708999</v>
      </c>
      <c r="K46" s="430">
        <v>0.61451487107799996</v>
      </c>
    </row>
    <row r="47" spans="1:11" ht="14.4" customHeight="1" thickBot="1" x14ac:dyDescent="0.35">
      <c r="A47" s="439" t="s">
        <v>322</v>
      </c>
      <c r="B47" s="417">
        <v>27.319717405429</v>
      </c>
      <c r="C47" s="417">
        <v>36.453180000000003</v>
      </c>
      <c r="D47" s="418">
        <v>9.1334625945700001</v>
      </c>
      <c r="E47" s="419">
        <v>1.3343176087440001</v>
      </c>
      <c r="F47" s="417">
        <v>33.082578573311999</v>
      </c>
      <c r="G47" s="418">
        <v>27.568815477760001</v>
      </c>
      <c r="H47" s="420">
        <v>5.9429299999999996</v>
      </c>
      <c r="I47" s="417">
        <v>24.90174</v>
      </c>
      <c r="J47" s="418">
        <v>-2.6670754777600001</v>
      </c>
      <c r="K47" s="421">
        <v>0.75271460308899996</v>
      </c>
    </row>
    <row r="48" spans="1:11" ht="14.4" customHeight="1" thickBot="1" x14ac:dyDescent="0.35">
      <c r="A48" s="439" t="s">
        <v>323</v>
      </c>
      <c r="B48" s="417">
        <v>96.498787312274004</v>
      </c>
      <c r="C48" s="417">
        <v>96.281149999999997</v>
      </c>
      <c r="D48" s="418">
        <v>-0.21763731227399999</v>
      </c>
      <c r="E48" s="419">
        <v>0.99774466272200002</v>
      </c>
      <c r="F48" s="417">
        <v>0</v>
      </c>
      <c r="G48" s="418">
        <v>0</v>
      </c>
      <c r="H48" s="420">
        <v>0</v>
      </c>
      <c r="I48" s="417">
        <v>0</v>
      </c>
      <c r="J48" s="418">
        <v>0</v>
      </c>
      <c r="K48" s="428" t="s">
        <v>278</v>
      </c>
    </row>
    <row r="49" spans="1:11" ht="14.4" customHeight="1" thickBot="1" x14ac:dyDescent="0.35">
      <c r="A49" s="439" t="s">
        <v>324</v>
      </c>
      <c r="B49" s="417">
        <v>0</v>
      </c>
      <c r="C49" s="417">
        <v>0</v>
      </c>
      <c r="D49" s="418">
        <v>0</v>
      </c>
      <c r="E49" s="419">
        <v>1</v>
      </c>
      <c r="F49" s="417">
        <v>85.008176494870995</v>
      </c>
      <c r="G49" s="418">
        <v>70.840147079058994</v>
      </c>
      <c r="H49" s="420">
        <v>5.9108999999999998</v>
      </c>
      <c r="I49" s="417">
        <v>47.623649999999998</v>
      </c>
      <c r="J49" s="418">
        <v>-23.216497079059</v>
      </c>
      <c r="K49" s="421">
        <v>0.56022434504100005</v>
      </c>
    </row>
    <row r="50" spans="1:11" ht="14.4" customHeight="1" thickBot="1" x14ac:dyDescent="0.35">
      <c r="A50" s="439" t="s">
        <v>325</v>
      </c>
      <c r="B50" s="417">
        <v>0</v>
      </c>
      <c r="C50" s="417">
        <v>0</v>
      </c>
      <c r="D50" s="418">
        <v>0</v>
      </c>
      <c r="E50" s="419">
        <v>1</v>
      </c>
      <c r="F50" s="417">
        <v>10.998504986265999</v>
      </c>
      <c r="G50" s="418">
        <v>9.1654208218880004</v>
      </c>
      <c r="H50" s="420">
        <v>0.82033999999999996</v>
      </c>
      <c r="I50" s="417">
        <v>6.8018799999999997</v>
      </c>
      <c r="J50" s="418">
        <v>-2.3635408218879999</v>
      </c>
      <c r="K50" s="421">
        <v>0.61843677922499996</v>
      </c>
    </row>
    <row r="51" spans="1:11" ht="14.4" customHeight="1" thickBot="1" x14ac:dyDescent="0.35">
      <c r="A51" s="438" t="s">
        <v>326</v>
      </c>
      <c r="B51" s="422">
        <v>0</v>
      </c>
      <c r="C51" s="422">
        <v>29.645</v>
      </c>
      <c r="D51" s="423">
        <v>29.645</v>
      </c>
      <c r="E51" s="424" t="s">
        <v>278</v>
      </c>
      <c r="F51" s="422">
        <v>0</v>
      </c>
      <c r="G51" s="423">
        <v>0</v>
      </c>
      <c r="H51" s="425">
        <v>0</v>
      </c>
      <c r="I51" s="422">
        <v>1.8</v>
      </c>
      <c r="J51" s="423">
        <v>1.8</v>
      </c>
      <c r="K51" s="426" t="s">
        <v>278</v>
      </c>
    </row>
    <row r="52" spans="1:11" ht="14.4" customHeight="1" thickBot="1" x14ac:dyDescent="0.35">
      <c r="A52" s="439" t="s">
        <v>327</v>
      </c>
      <c r="B52" s="417">
        <v>0</v>
      </c>
      <c r="C52" s="417">
        <v>29.645</v>
      </c>
      <c r="D52" s="418">
        <v>29.645</v>
      </c>
      <c r="E52" s="427" t="s">
        <v>278</v>
      </c>
      <c r="F52" s="417">
        <v>0</v>
      </c>
      <c r="G52" s="418">
        <v>0</v>
      </c>
      <c r="H52" s="420">
        <v>0</v>
      </c>
      <c r="I52" s="417">
        <v>1.8</v>
      </c>
      <c r="J52" s="418">
        <v>1.8</v>
      </c>
      <c r="K52" s="428" t="s">
        <v>278</v>
      </c>
    </row>
    <row r="53" spans="1:11" ht="14.4" customHeight="1" thickBot="1" x14ac:dyDescent="0.35">
      <c r="A53" s="437" t="s">
        <v>42</v>
      </c>
      <c r="B53" s="417">
        <v>1519.6162265016701</v>
      </c>
      <c r="C53" s="417">
        <v>1499.11293</v>
      </c>
      <c r="D53" s="418">
        <v>-20.503296501668999</v>
      </c>
      <c r="E53" s="419">
        <v>0.98650758254299997</v>
      </c>
      <c r="F53" s="417">
        <v>1507.0553428726901</v>
      </c>
      <c r="G53" s="418">
        <v>1255.87945239391</v>
      </c>
      <c r="H53" s="420">
        <v>113.741</v>
      </c>
      <c r="I53" s="417">
        <v>1079.9770000000001</v>
      </c>
      <c r="J53" s="418">
        <v>-175.90245239391001</v>
      </c>
      <c r="K53" s="421">
        <v>0.71661402821499998</v>
      </c>
    </row>
    <row r="54" spans="1:11" ht="14.4" customHeight="1" thickBot="1" x14ac:dyDescent="0.35">
      <c r="A54" s="438" t="s">
        <v>328</v>
      </c>
      <c r="B54" s="422">
        <v>1519.6162265016701</v>
      </c>
      <c r="C54" s="422">
        <v>1499.11293</v>
      </c>
      <c r="D54" s="423">
        <v>-20.503296501668999</v>
      </c>
      <c r="E54" s="429">
        <v>0.98650758254299997</v>
      </c>
      <c r="F54" s="422">
        <v>1507.0553428726901</v>
      </c>
      <c r="G54" s="423">
        <v>1255.87945239391</v>
      </c>
      <c r="H54" s="425">
        <v>113.741</v>
      </c>
      <c r="I54" s="422">
        <v>1079.9770000000001</v>
      </c>
      <c r="J54" s="423">
        <v>-175.90245239391001</v>
      </c>
      <c r="K54" s="430">
        <v>0.71661402821499998</v>
      </c>
    </row>
    <row r="55" spans="1:11" ht="14.4" customHeight="1" thickBot="1" x14ac:dyDescent="0.35">
      <c r="A55" s="439" t="s">
        <v>329</v>
      </c>
      <c r="B55" s="417">
        <v>762.10006450204298</v>
      </c>
      <c r="C55" s="417">
        <v>770.54100000000005</v>
      </c>
      <c r="D55" s="418">
        <v>8.4409354979569997</v>
      </c>
      <c r="E55" s="419">
        <v>1.0110758887060001</v>
      </c>
      <c r="F55" s="417">
        <v>764.78213950404597</v>
      </c>
      <c r="G55" s="418">
        <v>637.31844958670501</v>
      </c>
      <c r="H55" s="420">
        <v>53.965000000000003</v>
      </c>
      <c r="I55" s="417">
        <v>535.28599999999994</v>
      </c>
      <c r="J55" s="418">
        <v>-102.032449586705</v>
      </c>
      <c r="K55" s="421">
        <v>0.69991958801099996</v>
      </c>
    </row>
    <row r="56" spans="1:11" ht="14.4" customHeight="1" thickBot="1" x14ac:dyDescent="0.35">
      <c r="A56" s="439" t="s">
        <v>330</v>
      </c>
      <c r="B56" s="417">
        <v>350.01504298074502</v>
      </c>
      <c r="C56" s="417">
        <v>342.67599999999999</v>
      </c>
      <c r="D56" s="418">
        <v>-7.3390429807439999</v>
      </c>
      <c r="E56" s="419">
        <v>0.97903220696299997</v>
      </c>
      <c r="F56" s="417">
        <v>350.01325431992001</v>
      </c>
      <c r="G56" s="418">
        <v>291.67771193326701</v>
      </c>
      <c r="H56" s="420">
        <v>29.082999999999998</v>
      </c>
      <c r="I56" s="417">
        <v>274.495</v>
      </c>
      <c r="J56" s="418">
        <v>-17.182711933265999</v>
      </c>
      <c r="K56" s="421">
        <v>0.78424172973999995</v>
      </c>
    </row>
    <row r="57" spans="1:11" ht="14.4" customHeight="1" thickBot="1" x14ac:dyDescent="0.35">
      <c r="A57" s="439" t="s">
        <v>331</v>
      </c>
      <c r="B57" s="417">
        <v>400.03060581897398</v>
      </c>
      <c r="C57" s="417">
        <v>380.51400000000001</v>
      </c>
      <c r="D57" s="418">
        <v>-19.516605818973002</v>
      </c>
      <c r="E57" s="419">
        <v>0.95121221842699999</v>
      </c>
      <c r="F57" s="417">
        <v>385.83415808927901</v>
      </c>
      <c r="G57" s="418">
        <v>321.52846507439898</v>
      </c>
      <c r="H57" s="420">
        <v>30.193000000000001</v>
      </c>
      <c r="I57" s="417">
        <v>266.60700000000003</v>
      </c>
      <c r="J57" s="418">
        <v>-54.921465074398</v>
      </c>
      <c r="K57" s="421">
        <v>0.69098858774000005</v>
      </c>
    </row>
    <row r="58" spans="1:11" ht="14.4" customHeight="1" thickBot="1" x14ac:dyDescent="0.35">
      <c r="A58" s="439" t="s">
        <v>332</v>
      </c>
      <c r="B58" s="417">
        <v>7.4705131999079999</v>
      </c>
      <c r="C58" s="417">
        <v>5.3819299999999997</v>
      </c>
      <c r="D58" s="418">
        <v>-2.0885831999079998</v>
      </c>
      <c r="E58" s="419">
        <v>0.72042306277699997</v>
      </c>
      <c r="F58" s="417">
        <v>6.4257909594470002</v>
      </c>
      <c r="G58" s="418">
        <v>5.3548257995390003</v>
      </c>
      <c r="H58" s="420">
        <v>0.5</v>
      </c>
      <c r="I58" s="417">
        <v>3.589</v>
      </c>
      <c r="J58" s="418">
        <v>-1.7658257995390001</v>
      </c>
      <c r="K58" s="421">
        <v>0.55853046304300003</v>
      </c>
    </row>
    <row r="59" spans="1:11" ht="14.4" customHeight="1" thickBot="1" x14ac:dyDescent="0.35">
      <c r="A59" s="437" t="s">
        <v>43</v>
      </c>
      <c r="B59" s="417">
        <v>0</v>
      </c>
      <c r="C59" s="417">
        <v>0</v>
      </c>
      <c r="D59" s="418">
        <v>0</v>
      </c>
      <c r="E59" s="419">
        <v>1</v>
      </c>
      <c r="F59" s="417">
        <v>0</v>
      </c>
      <c r="G59" s="418">
        <v>0</v>
      </c>
      <c r="H59" s="420">
        <v>0</v>
      </c>
      <c r="I59" s="417">
        <v>4.9418699999999998</v>
      </c>
      <c r="J59" s="418">
        <v>4.9418699999999998</v>
      </c>
      <c r="K59" s="428" t="s">
        <v>284</v>
      </c>
    </row>
    <row r="60" spans="1:11" ht="14.4" customHeight="1" thickBot="1" x14ac:dyDescent="0.35">
      <c r="A60" s="438" t="s">
        <v>333</v>
      </c>
      <c r="B60" s="422">
        <v>0</v>
      </c>
      <c r="C60" s="422">
        <v>0</v>
      </c>
      <c r="D60" s="423">
        <v>0</v>
      </c>
      <c r="E60" s="429">
        <v>1</v>
      </c>
      <c r="F60" s="422">
        <v>0</v>
      </c>
      <c r="G60" s="423">
        <v>0</v>
      </c>
      <c r="H60" s="425">
        <v>0</v>
      </c>
      <c r="I60" s="422">
        <v>4.9418699999999998</v>
      </c>
      <c r="J60" s="423">
        <v>4.9418699999999998</v>
      </c>
      <c r="K60" s="426" t="s">
        <v>284</v>
      </c>
    </row>
    <row r="61" spans="1:11" ht="14.4" customHeight="1" thickBot="1" x14ac:dyDescent="0.35">
      <c r="A61" s="439" t="s">
        <v>334</v>
      </c>
      <c r="B61" s="417">
        <v>0</v>
      </c>
      <c r="C61" s="417">
        <v>0</v>
      </c>
      <c r="D61" s="418">
        <v>0</v>
      </c>
      <c r="E61" s="419">
        <v>1</v>
      </c>
      <c r="F61" s="417">
        <v>0</v>
      </c>
      <c r="G61" s="418">
        <v>0</v>
      </c>
      <c r="H61" s="420">
        <v>0</v>
      </c>
      <c r="I61" s="417">
        <v>4.9418699999999998</v>
      </c>
      <c r="J61" s="418">
        <v>4.9418699999999998</v>
      </c>
      <c r="K61" s="428" t="s">
        <v>284</v>
      </c>
    </row>
    <row r="62" spans="1:11" ht="14.4" customHeight="1" thickBot="1" x14ac:dyDescent="0.35">
      <c r="A62" s="440" t="s">
        <v>335</v>
      </c>
      <c r="B62" s="422">
        <v>-87799.999999995198</v>
      </c>
      <c r="C62" s="422">
        <v>-95365.190780000004</v>
      </c>
      <c r="D62" s="423">
        <v>-7565.1907800048803</v>
      </c>
      <c r="E62" s="429">
        <v>1.0861639041</v>
      </c>
      <c r="F62" s="422">
        <v>-95399.999999998297</v>
      </c>
      <c r="G62" s="423">
        <v>-79499.999999998603</v>
      </c>
      <c r="H62" s="425">
        <v>-10105.03465</v>
      </c>
      <c r="I62" s="422">
        <v>-89071.498430000007</v>
      </c>
      <c r="J62" s="423">
        <v>-9571.4984300014803</v>
      </c>
      <c r="K62" s="430">
        <v>0.933663505555</v>
      </c>
    </row>
    <row r="63" spans="1:11" ht="14.4" customHeight="1" thickBot="1" x14ac:dyDescent="0.35">
      <c r="A63" s="438" t="s">
        <v>336</v>
      </c>
      <c r="B63" s="422">
        <v>-87799.999999995198</v>
      </c>
      <c r="C63" s="422">
        <v>-95365.190780000004</v>
      </c>
      <c r="D63" s="423">
        <v>-7565.1907800048803</v>
      </c>
      <c r="E63" s="429">
        <v>1.0861639041</v>
      </c>
      <c r="F63" s="422">
        <v>-95399.999999998297</v>
      </c>
      <c r="G63" s="423">
        <v>-79499.999999998603</v>
      </c>
      <c r="H63" s="425">
        <v>-10105.03465</v>
      </c>
      <c r="I63" s="422">
        <v>-89071.498430000007</v>
      </c>
      <c r="J63" s="423">
        <v>-9571.4984300014803</v>
      </c>
      <c r="K63" s="430">
        <v>0.933663505555</v>
      </c>
    </row>
    <row r="64" spans="1:11" ht="14.4" customHeight="1" thickBot="1" x14ac:dyDescent="0.35">
      <c r="A64" s="439" t="s">
        <v>337</v>
      </c>
      <c r="B64" s="417">
        <v>-87799.999999995198</v>
      </c>
      <c r="C64" s="417">
        <v>-95365.190780000004</v>
      </c>
      <c r="D64" s="418">
        <v>-7565.1907800048803</v>
      </c>
      <c r="E64" s="419">
        <v>1.0861639041</v>
      </c>
      <c r="F64" s="417">
        <v>-95399.999999998297</v>
      </c>
      <c r="G64" s="418">
        <v>-79499.999999998603</v>
      </c>
      <c r="H64" s="420">
        <v>-10105.03465</v>
      </c>
      <c r="I64" s="417">
        <v>-89071.498430000007</v>
      </c>
      <c r="J64" s="418">
        <v>-9571.4984300014803</v>
      </c>
      <c r="K64" s="421">
        <v>0.933663505555</v>
      </c>
    </row>
    <row r="65" spans="1:11" ht="14.4" customHeight="1" thickBot="1" x14ac:dyDescent="0.35">
      <c r="A65" s="441" t="s">
        <v>338</v>
      </c>
      <c r="B65" s="422">
        <v>2185.8027239094799</v>
      </c>
      <c r="C65" s="422">
        <v>2435.7479600000001</v>
      </c>
      <c r="D65" s="423">
        <v>249.94523609052101</v>
      </c>
      <c r="E65" s="429">
        <v>1.114349402787</v>
      </c>
      <c r="F65" s="422">
        <v>2544.4377580566702</v>
      </c>
      <c r="G65" s="423">
        <v>2120.3647983805599</v>
      </c>
      <c r="H65" s="425">
        <v>142.23487</v>
      </c>
      <c r="I65" s="422">
        <v>1925.63606</v>
      </c>
      <c r="J65" s="423">
        <v>-194.72873838055699</v>
      </c>
      <c r="K65" s="430">
        <v>0.75680218700599999</v>
      </c>
    </row>
    <row r="66" spans="1:11" ht="14.4" customHeight="1" thickBot="1" x14ac:dyDescent="0.35">
      <c r="A66" s="437" t="s">
        <v>45</v>
      </c>
      <c r="B66" s="417">
        <v>399.59008242379502</v>
      </c>
      <c r="C66" s="417">
        <v>435.153580000001</v>
      </c>
      <c r="D66" s="418">
        <v>35.563497576205002</v>
      </c>
      <c r="E66" s="419">
        <v>1.0889999505500001</v>
      </c>
      <c r="F66" s="417">
        <v>399.89706003019597</v>
      </c>
      <c r="G66" s="418">
        <v>333.247550025164</v>
      </c>
      <c r="H66" s="420">
        <v>23.176819999999999</v>
      </c>
      <c r="I66" s="417">
        <v>390.99200000000002</v>
      </c>
      <c r="J66" s="418">
        <v>57.744449974836002</v>
      </c>
      <c r="K66" s="421">
        <v>0.977731619158</v>
      </c>
    </row>
    <row r="67" spans="1:11" ht="14.4" customHeight="1" thickBot="1" x14ac:dyDescent="0.35">
      <c r="A67" s="442" t="s">
        <v>339</v>
      </c>
      <c r="B67" s="417">
        <v>399.59008242379502</v>
      </c>
      <c r="C67" s="417">
        <v>435.153580000001</v>
      </c>
      <c r="D67" s="418">
        <v>35.563497576205002</v>
      </c>
      <c r="E67" s="419">
        <v>1.0889999505500001</v>
      </c>
      <c r="F67" s="417">
        <v>399.89706003019597</v>
      </c>
      <c r="G67" s="418">
        <v>333.247550025164</v>
      </c>
      <c r="H67" s="420">
        <v>23.176819999999999</v>
      </c>
      <c r="I67" s="417">
        <v>390.99200000000002</v>
      </c>
      <c r="J67" s="418">
        <v>57.744449974836002</v>
      </c>
      <c r="K67" s="421">
        <v>0.977731619158</v>
      </c>
    </row>
    <row r="68" spans="1:11" ht="14.4" customHeight="1" thickBot="1" x14ac:dyDescent="0.35">
      <c r="A68" s="439" t="s">
        <v>340</v>
      </c>
      <c r="B68" s="417">
        <v>96.435886723756994</v>
      </c>
      <c r="C68" s="417">
        <v>215.56733000000099</v>
      </c>
      <c r="D68" s="418">
        <v>119.131443276243</v>
      </c>
      <c r="E68" s="419">
        <v>2.2353434735079998</v>
      </c>
      <c r="F68" s="417">
        <v>198.783227886872</v>
      </c>
      <c r="G68" s="418">
        <v>165.65268990572699</v>
      </c>
      <c r="H68" s="420">
        <v>4.5979999999999999</v>
      </c>
      <c r="I68" s="417">
        <v>175.96600000000001</v>
      </c>
      <c r="J68" s="418">
        <v>10.313310094273</v>
      </c>
      <c r="K68" s="421">
        <v>0.88521552784099999</v>
      </c>
    </row>
    <row r="69" spans="1:11" ht="14.4" customHeight="1" thickBot="1" x14ac:dyDescent="0.35">
      <c r="A69" s="439" t="s">
        <v>341</v>
      </c>
      <c r="B69" s="417">
        <v>0</v>
      </c>
      <c r="C69" s="417">
        <v>0</v>
      </c>
      <c r="D69" s="418">
        <v>0</v>
      </c>
      <c r="E69" s="419">
        <v>1</v>
      </c>
      <c r="F69" s="417">
        <v>0</v>
      </c>
      <c r="G69" s="418">
        <v>0</v>
      </c>
      <c r="H69" s="420">
        <v>0</v>
      </c>
      <c r="I69" s="417">
        <v>0.99199999999999999</v>
      </c>
      <c r="J69" s="418">
        <v>0.99199999999999999</v>
      </c>
      <c r="K69" s="428" t="s">
        <v>284</v>
      </c>
    </row>
    <row r="70" spans="1:11" ht="14.4" customHeight="1" thickBot="1" x14ac:dyDescent="0.35">
      <c r="A70" s="439" t="s">
        <v>342</v>
      </c>
      <c r="B70" s="417">
        <v>167.164605477712</v>
      </c>
      <c r="C70" s="417">
        <v>50.001899999999999</v>
      </c>
      <c r="D70" s="418">
        <v>-117.162705477712</v>
      </c>
      <c r="E70" s="419">
        <v>0.29911774599099999</v>
      </c>
      <c r="F70" s="417">
        <v>58.266082635075001</v>
      </c>
      <c r="G70" s="418">
        <v>48.555068862562003</v>
      </c>
      <c r="H70" s="420">
        <v>1.45</v>
      </c>
      <c r="I70" s="417">
        <v>98.752440000000007</v>
      </c>
      <c r="J70" s="418">
        <v>50.197371137437003</v>
      </c>
      <c r="K70" s="421">
        <v>1.694852915005</v>
      </c>
    </row>
    <row r="71" spans="1:11" ht="14.4" customHeight="1" thickBot="1" x14ac:dyDescent="0.35">
      <c r="A71" s="439" t="s">
        <v>343</v>
      </c>
      <c r="B71" s="417">
        <v>54.995564748789</v>
      </c>
      <c r="C71" s="417">
        <v>125.62905000000001</v>
      </c>
      <c r="D71" s="418">
        <v>70.633485251210999</v>
      </c>
      <c r="E71" s="419">
        <v>2.2843487574650001</v>
      </c>
      <c r="F71" s="417">
        <v>98.999832857960001</v>
      </c>
      <c r="G71" s="418">
        <v>82.499860714966999</v>
      </c>
      <c r="H71" s="420">
        <v>11.85275</v>
      </c>
      <c r="I71" s="417">
        <v>57.518810000000002</v>
      </c>
      <c r="J71" s="418">
        <v>-24.981050714967001</v>
      </c>
      <c r="K71" s="421">
        <v>0.58099906171000004</v>
      </c>
    </row>
    <row r="72" spans="1:11" ht="14.4" customHeight="1" thickBot="1" x14ac:dyDescent="0.35">
      <c r="A72" s="439" t="s">
        <v>344</v>
      </c>
      <c r="B72" s="417">
        <v>80.994025473535999</v>
      </c>
      <c r="C72" s="417">
        <v>43.955300000000001</v>
      </c>
      <c r="D72" s="418">
        <v>-37.038725473535997</v>
      </c>
      <c r="E72" s="419">
        <v>0.54269805387500003</v>
      </c>
      <c r="F72" s="417">
        <v>43.847916650287999</v>
      </c>
      <c r="G72" s="418">
        <v>36.539930541906998</v>
      </c>
      <c r="H72" s="420">
        <v>5.2760699999999998</v>
      </c>
      <c r="I72" s="417">
        <v>57.762749999999997</v>
      </c>
      <c r="J72" s="418">
        <v>21.222819458092001</v>
      </c>
      <c r="K72" s="421">
        <v>1.3173430897680001</v>
      </c>
    </row>
    <row r="73" spans="1:11" ht="14.4" customHeight="1" thickBot="1" x14ac:dyDescent="0.35">
      <c r="A73" s="440" t="s">
        <v>46</v>
      </c>
      <c r="B73" s="422">
        <v>569.99999999996896</v>
      </c>
      <c r="C73" s="422">
        <v>695.18100000000004</v>
      </c>
      <c r="D73" s="423">
        <v>125.181000000032</v>
      </c>
      <c r="E73" s="429">
        <v>1.219615789473</v>
      </c>
      <c r="F73" s="422">
        <v>649.99999999998795</v>
      </c>
      <c r="G73" s="423">
        <v>541.66666666665697</v>
      </c>
      <c r="H73" s="425">
        <v>55.451999999999998</v>
      </c>
      <c r="I73" s="422">
        <v>557.274</v>
      </c>
      <c r="J73" s="423">
        <v>15.607333333343</v>
      </c>
      <c r="K73" s="430">
        <v>0.85734461538399998</v>
      </c>
    </row>
    <row r="74" spans="1:11" ht="14.4" customHeight="1" thickBot="1" x14ac:dyDescent="0.35">
      <c r="A74" s="438" t="s">
        <v>345</v>
      </c>
      <c r="B74" s="422">
        <v>0</v>
      </c>
      <c r="C74" s="422">
        <v>58.167999999999999</v>
      </c>
      <c r="D74" s="423">
        <v>58.167999999999999</v>
      </c>
      <c r="E74" s="424" t="s">
        <v>278</v>
      </c>
      <c r="F74" s="422">
        <v>0</v>
      </c>
      <c r="G74" s="423">
        <v>0</v>
      </c>
      <c r="H74" s="425">
        <v>10.528</v>
      </c>
      <c r="I74" s="422">
        <v>41.896999999999998</v>
      </c>
      <c r="J74" s="423">
        <v>41.896999999999998</v>
      </c>
      <c r="K74" s="426" t="s">
        <v>278</v>
      </c>
    </row>
    <row r="75" spans="1:11" ht="14.4" customHeight="1" thickBot="1" x14ac:dyDescent="0.35">
      <c r="A75" s="439" t="s">
        <v>346</v>
      </c>
      <c r="B75" s="417">
        <v>0</v>
      </c>
      <c r="C75" s="417">
        <v>35.247999999999998</v>
      </c>
      <c r="D75" s="418">
        <v>35.247999999999998</v>
      </c>
      <c r="E75" s="427" t="s">
        <v>278</v>
      </c>
      <c r="F75" s="417">
        <v>0</v>
      </c>
      <c r="G75" s="418">
        <v>0</v>
      </c>
      <c r="H75" s="420">
        <v>8.9879999999999995</v>
      </c>
      <c r="I75" s="417">
        <v>32.271999999999998</v>
      </c>
      <c r="J75" s="418">
        <v>32.271999999999998</v>
      </c>
      <c r="K75" s="428" t="s">
        <v>278</v>
      </c>
    </row>
    <row r="76" spans="1:11" ht="14.4" customHeight="1" thickBot="1" x14ac:dyDescent="0.35">
      <c r="A76" s="439" t="s">
        <v>347</v>
      </c>
      <c r="B76" s="417">
        <v>0</v>
      </c>
      <c r="C76" s="417">
        <v>22.92</v>
      </c>
      <c r="D76" s="418">
        <v>22.92</v>
      </c>
      <c r="E76" s="427" t="s">
        <v>278</v>
      </c>
      <c r="F76" s="417">
        <v>0</v>
      </c>
      <c r="G76" s="418">
        <v>0</v>
      </c>
      <c r="H76" s="420">
        <v>1.54</v>
      </c>
      <c r="I76" s="417">
        <v>9.625</v>
      </c>
      <c r="J76" s="418">
        <v>9.625</v>
      </c>
      <c r="K76" s="428" t="s">
        <v>278</v>
      </c>
    </row>
    <row r="77" spans="1:11" ht="14.4" customHeight="1" thickBot="1" x14ac:dyDescent="0.35">
      <c r="A77" s="438" t="s">
        <v>348</v>
      </c>
      <c r="B77" s="422">
        <v>569.99999999996896</v>
      </c>
      <c r="C77" s="422">
        <v>637.01300000000003</v>
      </c>
      <c r="D77" s="423">
        <v>67.013000000030999</v>
      </c>
      <c r="E77" s="429">
        <v>1.117566666666</v>
      </c>
      <c r="F77" s="422">
        <v>649.99999999998795</v>
      </c>
      <c r="G77" s="423">
        <v>541.66666666665697</v>
      </c>
      <c r="H77" s="425">
        <v>44.923999999999999</v>
      </c>
      <c r="I77" s="422">
        <v>514.82500000000005</v>
      </c>
      <c r="J77" s="423">
        <v>-26.841666666656</v>
      </c>
      <c r="K77" s="430">
        <v>0.79203846153799995</v>
      </c>
    </row>
    <row r="78" spans="1:11" ht="14.4" customHeight="1" thickBot="1" x14ac:dyDescent="0.35">
      <c r="A78" s="439" t="s">
        <v>349</v>
      </c>
      <c r="B78" s="417">
        <v>569.99999999996896</v>
      </c>
      <c r="C78" s="417">
        <v>637.01300000000003</v>
      </c>
      <c r="D78" s="418">
        <v>67.013000000030999</v>
      </c>
      <c r="E78" s="419">
        <v>1.117566666666</v>
      </c>
      <c r="F78" s="417">
        <v>649.99999999998795</v>
      </c>
      <c r="G78" s="418">
        <v>541.66666666665697</v>
      </c>
      <c r="H78" s="420">
        <v>44.923999999999999</v>
      </c>
      <c r="I78" s="417">
        <v>514.82500000000005</v>
      </c>
      <c r="J78" s="418">
        <v>-26.841666666656</v>
      </c>
      <c r="K78" s="421">
        <v>0.79203846153799995</v>
      </c>
    </row>
    <row r="79" spans="1:11" ht="14.4" customHeight="1" thickBot="1" x14ac:dyDescent="0.35">
      <c r="A79" s="438" t="s">
        <v>350</v>
      </c>
      <c r="B79" s="422">
        <v>0</v>
      </c>
      <c r="C79" s="422">
        <v>0</v>
      </c>
      <c r="D79" s="423">
        <v>0</v>
      </c>
      <c r="E79" s="429">
        <v>1</v>
      </c>
      <c r="F79" s="422">
        <v>0</v>
      </c>
      <c r="G79" s="423">
        <v>0</v>
      </c>
      <c r="H79" s="425">
        <v>0</v>
      </c>
      <c r="I79" s="422">
        <v>0.55200000000000005</v>
      </c>
      <c r="J79" s="423">
        <v>0.55200000000000005</v>
      </c>
      <c r="K79" s="426" t="s">
        <v>284</v>
      </c>
    </row>
    <row r="80" spans="1:11" ht="14.4" customHeight="1" thickBot="1" x14ac:dyDescent="0.35">
      <c r="A80" s="439" t="s">
        <v>351</v>
      </c>
      <c r="B80" s="417">
        <v>0</v>
      </c>
      <c r="C80" s="417">
        <v>0</v>
      </c>
      <c r="D80" s="418">
        <v>0</v>
      </c>
      <c r="E80" s="419">
        <v>1</v>
      </c>
      <c r="F80" s="417">
        <v>0</v>
      </c>
      <c r="G80" s="418">
        <v>0</v>
      </c>
      <c r="H80" s="420">
        <v>0</v>
      </c>
      <c r="I80" s="417">
        <v>0.55200000000000005</v>
      </c>
      <c r="J80" s="418">
        <v>0.55200000000000005</v>
      </c>
      <c r="K80" s="428" t="s">
        <v>284</v>
      </c>
    </row>
    <row r="81" spans="1:11" ht="14.4" customHeight="1" thickBot="1" x14ac:dyDescent="0.35">
      <c r="A81" s="437" t="s">
        <v>47</v>
      </c>
      <c r="B81" s="417">
        <v>1216.21264148572</v>
      </c>
      <c r="C81" s="417">
        <v>1305.41338</v>
      </c>
      <c r="D81" s="418">
        <v>89.200738514283003</v>
      </c>
      <c r="E81" s="419">
        <v>1.073343045016</v>
      </c>
      <c r="F81" s="417">
        <v>1494.54069802649</v>
      </c>
      <c r="G81" s="418">
        <v>1245.4505816887399</v>
      </c>
      <c r="H81" s="420">
        <v>63.606050000000003</v>
      </c>
      <c r="I81" s="417">
        <v>977.37005999999997</v>
      </c>
      <c r="J81" s="418">
        <v>-268.08052168873797</v>
      </c>
      <c r="K81" s="421">
        <v>0.65396015062699997</v>
      </c>
    </row>
    <row r="82" spans="1:11" ht="14.4" customHeight="1" thickBot="1" x14ac:dyDescent="0.35">
      <c r="A82" s="438" t="s">
        <v>352</v>
      </c>
      <c r="B82" s="422">
        <v>30.663210182676998</v>
      </c>
      <c r="C82" s="422">
        <v>4.8663499999999997</v>
      </c>
      <c r="D82" s="423">
        <v>-25.796860182677001</v>
      </c>
      <c r="E82" s="429">
        <v>0.15870321375300001</v>
      </c>
      <c r="F82" s="422">
        <v>1.945074184314</v>
      </c>
      <c r="G82" s="423">
        <v>1.620895153595</v>
      </c>
      <c r="H82" s="425">
        <v>0</v>
      </c>
      <c r="I82" s="422">
        <v>1.7754000000000001</v>
      </c>
      <c r="J82" s="423">
        <v>0.154504846404</v>
      </c>
      <c r="K82" s="430">
        <v>0.91276724266700004</v>
      </c>
    </row>
    <row r="83" spans="1:11" ht="14.4" customHeight="1" thickBot="1" x14ac:dyDescent="0.35">
      <c r="A83" s="439" t="s">
        <v>353</v>
      </c>
      <c r="B83" s="417">
        <v>30.663210182676998</v>
      </c>
      <c r="C83" s="417">
        <v>4.8663499999999997</v>
      </c>
      <c r="D83" s="418">
        <v>-25.796860182677001</v>
      </c>
      <c r="E83" s="419">
        <v>0.15870321375300001</v>
      </c>
      <c r="F83" s="417">
        <v>1.945074184314</v>
      </c>
      <c r="G83" s="418">
        <v>1.620895153595</v>
      </c>
      <c r="H83" s="420">
        <v>0</v>
      </c>
      <c r="I83" s="417">
        <v>1.7754000000000001</v>
      </c>
      <c r="J83" s="418">
        <v>0.154504846404</v>
      </c>
      <c r="K83" s="421">
        <v>0.91276724266700004</v>
      </c>
    </row>
    <row r="84" spans="1:11" ht="14.4" customHeight="1" thickBot="1" x14ac:dyDescent="0.35">
      <c r="A84" s="438" t="s">
        <v>354</v>
      </c>
      <c r="B84" s="422">
        <v>163.35402960048</v>
      </c>
      <c r="C84" s="422">
        <v>165.42293000000001</v>
      </c>
      <c r="D84" s="423">
        <v>2.0689003995189998</v>
      </c>
      <c r="E84" s="429">
        <v>1.0126651323169999</v>
      </c>
      <c r="F84" s="422">
        <v>159.175216607745</v>
      </c>
      <c r="G84" s="423">
        <v>132.646013839788</v>
      </c>
      <c r="H84" s="425">
        <v>16.17231</v>
      </c>
      <c r="I84" s="422">
        <v>159.75057000000001</v>
      </c>
      <c r="J84" s="423">
        <v>27.104556160211999</v>
      </c>
      <c r="K84" s="430">
        <v>1.0036145915450001</v>
      </c>
    </row>
    <row r="85" spans="1:11" ht="14.4" customHeight="1" thickBot="1" x14ac:dyDescent="0.35">
      <c r="A85" s="439" t="s">
        <v>355</v>
      </c>
      <c r="B85" s="417">
        <v>50.591833555511997</v>
      </c>
      <c r="C85" s="417">
        <v>45.484699999999997</v>
      </c>
      <c r="D85" s="418">
        <v>-5.1071335555120001</v>
      </c>
      <c r="E85" s="419">
        <v>0.89905221462399998</v>
      </c>
      <c r="F85" s="417">
        <v>46.530221672930999</v>
      </c>
      <c r="G85" s="418">
        <v>38.775184727442998</v>
      </c>
      <c r="H85" s="420">
        <v>4.4484000000000004</v>
      </c>
      <c r="I85" s="417">
        <v>45.527799999999999</v>
      </c>
      <c r="J85" s="418">
        <v>6.7526152725559996</v>
      </c>
      <c r="K85" s="421">
        <v>0.97845654637099999</v>
      </c>
    </row>
    <row r="86" spans="1:11" ht="14.4" customHeight="1" thickBot="1" x14ac:dyDescent="0.35">
      <c r="A86" s="439" t="s">
        <v>356</v>
      </c>
      <c r="B86" s="417">
        <v>111.741170349415</v>
      </c>
      <c r="C86" s="417">
        <v>119.93823</v>
      </c>
      <c r="D86" s="418">
        <v>8.1970596505840003</v>
      </c>
      <c r="E86" s="419">
        <v>1.073357560377</v>
      </c>
      <c r="F86" s="417">
        <v>112.64499493481399</v>
      </c>
      <c r="G86" s="418">
        <v>93.870829112343998</v>
      </c>
      <c r="H86" s="420">
        <v>11.72391</v>
      </c>
      <c r="I86" s="417">
        <v>114.22277</v>
      </c>
      <c r="J86" s="418">
        <v>20.351940887655001</v>
      </c>
      <c r="K86" s="421">
        <v>1.0140066149060001</v>
      </c>
    </row>
    <row r="87" spans="1:11" ht="14.4" customHeight="1" thickBot="1" x14ac:dyDescent="0.35">
      <c r="A87" s="438" t="s">
        <v>357</v>
      </c>
      <c r="B87" s="422">
        <v>8.3126051466819995</v>
      </c>
      <c r="C87" s="422">
        <v>9.3149999999999995</v>
      </c>
      <c r="D87" s="423">
        <v>1.002394853317</v>
      </c>
      <c r="E87" s="429">
        <v>1.120587329198</v>
      </c>
      <c r="F87" s="422">
        <v>9.6485751906269996</v>
      </c>
      <c r="G87" s="423">
        <v>8.040479325522</v>
      </c>
      <c r="H87" s="425">
        <v>2.4300000000000002</v>
      </c>
      <c r="I87" s="422">
        <v>9.7200000000000006</v>
      </c>
      <c r="J87" s="423">
        <v>1.6795206744769999</v>
      </c>
      <c r="K87" s="430">
        <v>1.0074026276370001</v>
      </c>
    </row>
    <row r="88" spans="1:11" ht="14.4" customHeight="1" thickBot="1" x14ac:dyDescent="0.35">
      <c r="A88" s="439" t="s">
        <v>358</v>
      </c>
      <c r="B88" s="417">
        <v>8.3126051466819995</v>
      </c>
      <c r="C88" s="417">
        <v>9.3149999999999995</v>
      </c>
      <c r="D88" s="418">
        <v>1.002394853317</v>
      </c>
      <c r="E88" s="419">
        <v>1.120587329198</v>
      </c>
      <c r="F88" s="417">
        <v>9.6485751906269996</v>
      </c>
      <c r="G88" s="418">
        <v>8.040479325522</v>
      </c>
      <c r="H88" s="420">
        <v>2.4300000000000002</v>
      </c>
      <c r="I88" s="417">
        <v>9.7200000000000006</v>
      </c>
      <c r="J88" s="418">
        <v>1.6795206744769999</v>
      </c>
      <c r="K88" s="421">
        <v>1.0074026276370001</v>
      </c>
    </row>
    <row r="89" spans="1:11" ht="14.4" customHeight="1" thickBot="1" x14ac:dyDescent="0.35">
      <c r="A89" s="438" t="s">
        <v>359</v>
      </c>
      <c r="B89" s="422">
        <v>240.29240664519401</v>
      </c>
      <c r="C89" s="422">
        <v>238.58993000000001</v>
      </c>
      <c r="D89" s="423">
        <v>-1.702476645193</v>
      </c>
      <c r="E89" s="429">
        <v>0.99291497942399998</v>
      </c>
      <c r="F89" s="422">
        <v>240.51846424889899</v>
      </c>
      <c r="G89" s="423">
        <v>200.432053540749</v>
      </c>
      <c r="H89" s="425">
        <v>22.235040000000001</v>
      </c>
      <c r="I89" s="422">
        <v>193.14847</v>
      </c>
      <c r="J89" s="423">
        <v>-7.2835835407490004</v>
      </c>
      <c r="K89" s="430">
        <v>0.80305048763300002</v>
      </c>
    </row>
    <row r="90" spans="1:11" ht="14.4" customHeight="1" thickBot="1" x14ac:dyDescent="0.35">
      <c r="A90" s="439" t="s">
        <v>360</v>
      </c>
      <c r="B90" s="417">
        <v>37.000037570532001</v>
      </c>
      <c r="C90" s="417">
        <v>33.206310000000002</v>
      </c>
      <c r="D90" s="418">
        <v>-3.7937275705319999</v>
      </c>
      <c r="E90" s="419">
        <v>0.897466926532</v>
      </c>
      <c r="F90" s="417">
        <v>33.945698530954999</v>
      </c>
      <c r="G90" s="418">
        <v>28.288082109129</v>
      </c>
      <c r="H90" s="420">
        <v>2.5430600000000001</v>
      </c>
      <c r="I90" s="417">
        <v>18.54588</v>
      </c>
      <c r="J90" s="418">
        <v>-9.7422021091289999</v>
      </c>
      <c r="K90" s="421">
        <v>0.54633961893799998</v>
      </c>
    </row>
    <row r="91" spans="1:11" ht="14.4" customHeight="1" thickBot="1" x14ac:dyDescent="0.35">
      <c r="A91" s="439" t="s">
        <v>361</v>
      </c>
      <c r="B91" s="417">
        <v>0.23809013443099999</v>
      </c>
      <c r="C91" s="417">
        <v>0.48599999999999999</v>
      </c>
      <c r="D91" s="418">
        <v>0.24790986556799999</v>
      </c>
      <c r="E91" s="419">
        <v>2.0412437548510001</v>
      </c>
      <c r="F91" s="417">
        <v>0.41625940052400001</v>
      </c>
      <c r="G91" s="418">
        <v>0.34688283377000001</v>
      </c>
      <c r="H91" s="420">
        <v>0</v>
      </c>
      <c r="I91" s="417">
        <v>0.72699999999999998</v>
      </c>
      <c r="J91" s="418">
        <v>0.38011716622899999</v>
      </c>
      <c r="K91" s="421">
        <v>1.746507103703</v>
      </c>
    </row>
    <row r="92" spans="1:11" ht="14.4" customHeight="1" thickBot="1" x14ac:dyDescent="0.35">
      <c r="A92" s="439" t="s">
        <v>362</v>
      </c>
      <c r="B92" s="417">
        <v>203.05427894023001</v>
      </c>
      <c r="C92" s="417">
        <v>204.89761999999999</v>
      </c>
      <c r="D92" s="418">
        <v>1.84334105977</v>
      </c>
      <c r="E92" s="419">
        <v>1.0090780705010001</v>
      </c>
      <c r="F92" s="417">
        <v>206.156506317419</v>
      </c>
      <c r="G92" s="418">
        <v>171.79708859785001</v>
      </c>
      <c r="H92" s="420">
        <v>19.691980000000001</v>
      </c>
      <c r="I92" s="417">
        <v>173.87558999999999</v>
      </c>
      <c r="J92" s="418">
        <v>2.0785014021500001</v>
      </c>
      <c r="K92" s="421">
        <v>0.84341548615600004</v>
      </c>
    </row>
    <row r="93" spans="1:11" ht="14.4" customHeight="1" thickBot="1" x14ac:dyDescent="0.35">
      <c r="A93" s="438" t="s">
        <v>363</v>
      </c>
      <c r="B93" s="422">
        <v>743.54439403958497</v>
      </c>
      <c r="C93" s="422">
        <v>803.13643000000002</v>
      </c>
      <c r="D93" s="423">
        <v>59.592035960414997</v>
      </c>
      <c r="E93" s="429">
        <v>1.0801459017620001</v>
      </c>
      <c r="F93" s="422">
        <v>753.25336779490601</v>
      </c>
      <c r="G93" s="423">
        <v>627.71113982908798</v>
      </c>
      <c r="H93" s="425">
        <v>21.777699999999999</v>
      </c>
      <c r="I93" s="422">
        <v>567.59461999999996</v>
      </c>
      <c r="J93" s="423">
        <v>-60.116519829086997</v>
      </c>
      <c r="K93" s="430">
        <v>0.75352417163600005</v>
      </c>
    </row>
    <row r="94" spans="1:11" ht="14.4" customHeight="1" thickBot="1" x14ac:dyDescent="0.35">
      <c r="A94" s="439" t="s">
        <v>364</v>
      </c>
      <c r="B94" s="417">
        <v>6.0078406763640002</v>
      </c>
      <c r="C94" s="417">
        <v>0</v>
      </c>
      <c r="D94" s="418">
        <v>-6.0078406763640002</v>
      </c>
      <c r="E94" s="419">
        <v>0</v>
      </c>
      <c r="F94" s="417">
        <v>0</v>
      </c>
      <c r="G94" s="418">
        <v>0</v>
      </c>
      <c r="H94" s="420">
        <v>0</v>
      </c>
      <c r="I94" s="417">
        <v>2.6357400000000002</v>
      </c>
      <c r="J94" s="418">
        <v>2.6357400000000002</v>
      </c>
      <c r="K94" s="428" t="s">
        <v>284</v>
      </c>
    </row>
    <row r="95" spans="1:11" ht="14.4" customHeight="1" thickBot="1" x14ac:dyDescent="0.35">
      <c r="A95" s="439" t="s">
        <v>365</v>
      </c>
      <c r="B95" s="417">
        <v>593.99285423983895</v>
      </c>
      <c r="C95" s="417">
        <v>558.97145</v>
      </c>
      <c r="D95" s="418">
        <v>-35.021404239837999</v>
      </c>
      <c r="E95" s="419">
        <v>0.94104069772900001</v>
      </c>
      <c r="F95" s="417">
        <v>523.994106905335</v>
      </c>
      <c r="G95" s="418">
        <v>436.66175575444601</v>
      </c>
      <c r="H95" s="420">
        <v>15.1469</v>
      </c>
      <c r="I95" s="417">
        <v>386.38092</v>
      </c>
      <c r="J95" s="418">
        <v>-50.280835754445</v>
      </c>
      <c r="K95" s="421">
        <v>0.73737646074200003</v>
      </c>
    </row>
    <row r="96" spans="1:11" ht="14.4" customHeight="1" thickBot="1" x14ac:dyDescent="0.35">
      <c r="A96" s="439" t="s">
        <v>366</v>
      </c>
      <c r="B96" s="417">
        <v>14.992266854885999</v>
      </c>
      <c r="C96" s="417">
        <v>19.774460000000001</v>
      </c>
      <c r="D96" s="418">
        <v>4.7821931451130002</v>
      </c>
      <c r="E96" s="419">
        <v>1.318977322869</v>
      </c>
      <c r="F96" s="417">
        <v>16.005830667849001</v>
      </c>
      <c r="G96" s="418">
        <v>13.338192223208001</v>
      </c>
      <c r="H96" s="420">
        <v>3.0491999999999999</v>
      </c>
      <c r="I96" s="417">
        <v>12.371</v>
      </c>
      <c r="J96" s="418">
        <v>-0.96719222320800002</v>
      </c>
      <c r="K96" s="421">
        <v>0.77290584017200004</v>
      </c>
    </row>
    <row r="97" spans="1:11" ht="14.4" customHeight="1" thickBot="1" x14ac:dyDescent="0.35">
      <c r="A97" s="439" t="s">
        <v>367</v>
      </c>
      <c r="B97" s="417">
        <v>123.662877391476</v>
      </c>
      <c r="C97" s="417">
        <v>219.03989999999999</v>
      </c>
      <c r="D97" s="418">
        <v>95.377022608523006</v>
      </c>
      <c r="E97" s="419">
        <v>1.7712664028230001</v>
      </c>
      <c r="F97" s="417">
        <v>206.94248673776801</v>
      </c>
      <c r="G97" s="418">
        <v>172.45207228147299</v>
      </c>
      <c r="H97" s="420">
        <v>3.2427999999999999</v>
      </c>
      <c r="I97" s="417">
        <v>160.85715999999999</v>
      </c>
      <c r="J97" s="418">
        <v>-11.594912281473</v>
      </c>
      <c r="K97" s="421">
        <v>0.77730369696299995</v>
      </c>
    </row>
    <row r="98" spans="1:11" ht="14.4" customHeight="1" thickBot="1" x14ac:dyDescent="0.35">
      <c r="A98" s="439" t="s">
        <v>368</v>
      </c>
      <c r="B98" s="417">
        <v>4.8885548770179996</v>
      </c>
      <c r="C98" s="417">
        <v>5.3506200000000002</v>
      </c>
      <c r="D98" s="418">
        <v>0.462065122981</v>
      </c>
      <c r="E98" s="419">
        <v>1.0945197782580001</v>
      </c>
      <c r="F98" s="417">
        <v>6.3109434839530003</v>
      </c>
      <c r="G98" s="418">
        <v>5.2591195699600002</v>
      </c>
      <c r="H98" s="420">
        <v>0.33879999999999999</v>
      </c>
      <c r="I98" s="417">
        <v>5.3498000000000001</v>
      </c>
      <c r="J98" s="418">
        <v>9.0680430039000004E-2</v>
      </c>
      <c r="K98" s="421">
        <v>0.84770209297499999</v>
      </c>
    </row>
    <row r="99" spans="1:11" ht="14.4" customHeight="1" thickBot="1" x14ac:dyDescent="0.35">
      <c r="A99" s="438" t="s">
        <v>369</v>
      </c>
      <c r="B99" s="422">
        <v>30.045995871098</v>
      </c>
      <c r="C99" s="422">
        <v>74.282740000000004</v>
      </c>
      <c r="D99" s="423">
        <v>44.236744128901002</v>
      </c>
      <c r="E99" s="429">
        <v>2.4723008123499999</v>
      </c>
      <c r="F99" s="422">
        <v>329.99999999999397</v>
      </c>
      <c r="G99" s="423">
        <v>274.999999999995</v>
      </c>
      <c r="H99" s="425">
        <v>0.99099999999999999</v>
      </c>
      <c r="I99" s="422">
        <v>45.381</v>
      </c>
      <c r="J99" s="423">
        <v>-229.618999999995</v>
      </c>
      <c r="K99" s="430">
        <v>0.13751818181799999</v>
      </c>
    </row>
    <row r="100" spans="1:11" ht="14.4" customHeight="1" thickBot="1" x14ac:dyDescent="0.35">
      <c r="A100" s="439" t="s">
        <v>370</v>
      </c>
      <c r="B100" s="417">
        <v>0</v>
      </c>
      <c r="C100" s="417">
        <v>9.3774999999999995</v>
      </c>
      <c r="D100" s="418">
        <v>9.3774999999999995</v>
      </c>
      <c r="E100" s="427" t="s">
        <v>284</v>
      </c>
      <c r="F100" s="417">
        <v>0</v>
      </c>
      <c r="G100" s="418">
        <v>0</v>
      </c>
      <c r="H100" s="420">
        <v>0</v>
      </c>
      <c r="I100" s="417">
        <v>0</v>
      </c>
      <c r="J100" s="418">
        <v>0</v>
      </c>
      <c r="K100" s="428" t="s">
        <v>278</v>
      </c>
    </row>
    <row r="101" spans="1:11" ht="14.4" customHeight="1" thickBot="1" x14ac:dyDescent="0.35">
      <c r="A101" s="439" t="s">
        <v>371</v>
      </c>
      <c r="B101" s="417">
        <v>0</v>
      </c>
      <c r="C101" s="417">
        <v>64.905240000000006</v>
      </c>
      <c r="D101" s="418">
        <v>64.905240000000006</v>
      </c>
      <c r="E101" s="427" t="s">
        <v>278</v>
      </c>
      <c r="F101" s="417">
        <v>99.999999999997996</v>
      </c>
      <c r="G101" s="418">
        <v>83.333333333330998</v>
      </c>
      <c r="H101" s="420">
        <v>0.99099999999999999</v>
      </c>
      <c r="I101" s="417">
        <v>45.381</v>
      </c>
      <c r="J101" s="418">
        <v>-37.952333333330998</v>
      </c>
      <c r="K101" s="421">
        <v>0.45380999999999999</v>
      </c>
    </row>
    <row r="102" spans="1:11" ht="14.4" customHeight="1" thickBot="1" x14ac:dyDescent="0.35">
      <c r="A102" s="439" t="s">
        <v>372</v>
      </c>
      <c r="B102" s="417">
        <v>0</v>
      </c>
      <c r="C102" s="417">
        <v>0</v>
      </c>
      <c r="D102" s="418">
        <v>0</v>
      </c>
      <c r="E102" s="419">
        <v>1</v>
      </c>
      <c r="F102" s="417">
        <v>229.99999999999599</v>
      </c>
      <c r="G102" s="418">
        <v>191.66666666666299</v>
      </c>
      <c r="H102" s="420">
        <v>0</v>
      </c>
      <c r="I102" s="417">
        <v>0</v>
      </c>
      <c r="J102" s="418">
        <v>-191.66666666666299</v>
      </c>
      <c r="K102" s="421">
        <v>0</v>
      </c>
    </row>
    <row r="103" spans="1:11" ht="14.4" customHeight="1" thickBot="1" x14ac:dyDescent="0.35">
      <c r="A103" s="438" t="s">
        <v>373</v>
      </c>
      <c r="B103" s="422">
        <v>0</v>
      </c>
      <c r="C103" s="422">
        <v>9.8000000000000007</v>
      </c>
      <c r="D103" s="423">
        <v>9.8000000000000007</v>
      </c>
      <c r="E103" s="424" t="s">
        <v>284</v>
      </c>
      <c r="F103" s="422">
        <v>0</v>
      </c>
      <c r="G103" s="423">
        <v>0</v>
      </c>
      <c r="H103" s="425">
        <v>0</v>
      </c>
      <c r="I103" s="422">
        <v>0</v>
      </c>
      <c r="J103" s="423">
        <v>0</v>
      </c>
      <c r="K103" s="426" t="s">
        <v>278</v>
      </c>
    </row>
    <row r="104" spans="1:11" ht="14.4" customHeight="1" thickBot="1" x14ac:dyDescent="0.35">
      <c r="A104" s="439" t="s">
        <v>374</v>
      </c>
      <c r="B104" s="417">
        <v>0</v>
      </c>
      <c r="C104" s="417">
        <v>9.8000000000000007</v>
      </c>
      <c r="D104" s="418">
        <v>9.8000000000000007</v>
      </c>
      <c r="E104" s="427" t="s">
        <v>284</v>
      </c>
      <c r="F104" s="417">
        <v>0</v>
      </c>
      <c r="G104" s="418">
        <v>0</v>
      </c>
      <c r="H104" s="420">
        <v>0</v>
      </c>
      <c r="I104" s="417">
        <v>0</v>
      </c>
      <c r="J104" s="418">
        <v>0</v>
      </c>
      <c r="K104" s="428" t="s">
        <v>278</v>
      </c>
    </row>
    <row r="105" spans="1:11" ht="14.4" customHeight="1" thickBot="1" x14ac:dyDescent="0.35">
      <c r="A105" s="436" t="s">
        <v>48</v>
      </c>
      <c r="B105" s="417">
        <v>29085.992164461401</v>
      </c>
      <c r="C105" s="417">
        <v>32524.021809999998</v>
      </c>
      <c r="D105" s="418">
        <v>3438.0296455386301</v>
      </c>
      <c r="E105" s="419">
        <v>1.1182022475319999</v>
      </c>
      <c r="F105" s="417">
        <v>32372.1600595011</v>
      </c>
      <c r="G105" s="418">
        <v>26976.800049584199</v>
      </c>
      <c r="H105" s="420">
        <v>2817.2414600000002</v>
      </c>
      <c r="I105" s="417">
        <v>26859.17628</v>
      </c>
      <c r="J105" s="418">
        <v>-117.623769584225</v>
      </c>
      <c r="K105" s="421">
        <v>0.82969984797499996</v>
      </c>
    </row>
    <row r="106" spans="1:11" ht="14.4" customHeight="1" thickBot="1" x14ac:dyDescent="0.35">
      <c r="A106" s="440" t="s">
        <v>375</v>
      </c>
      <c r="B106" s="422">
        <v>21570.999999998799</v>
      </c>
      <c r="C106" s="422">
        <v>24162.235000000001</v>
      </c>
      <c r="D106" s="423">
        <v>2591.2350000011902</v>
      </c>
      <c r="E106" s="429">
        <v>1.1201258634269999</v>
      </c>
      <c r="F106" s="422">
        <v>23998.9999999996</v>
      </c>
      <c r="G106" s="423">
        <v>19999.1666666663</v>
      </c>
      <c r="H106" s="425">
        <v>2110.848</v>
      </c>
      <c r="I106" s="422">
        <v>19931.977999999999</v>
      </c>
      <c r="J106" s="423">
        <v>-67.188666666301003</v>
      </c>
      <c r="K106" s="430">
        <v>0.83053368890299994</v>
      </c>
    </row>
    <row r="107" spans="1:11" ht="14.4" customHeight="1" thickBot="1" x14ac:dyDescent="0.35">
      <c r="A107" s="438" t="s">
        <v>376</v>
      </c>
      <c r="B107" s="422">
        <v>21470.999999998799</v>
      </c>
      <c r="C107" s="422">
        <v>24076.379000000001</v>
      </c>
      <c r="D107" s="423">
        <v>2605.37900000119</v>
      </c>
      <c r="E107" s="429">
        <v>1.1213440920310001</v>
      </c>
      <c r="F107" s="422">
        <v>23922.9999999996</v>
      </c>
      <c r="G107" s="423">
        <v>19935.833333333001</v>
      </c>
      <c r="H107" s="425">
        <v>2017.771</v>
      </c>
      <c r="I107" s="422">
        <v>19784.169000000002</v>
      </c>
      <c r="J107" s="423">
        <v>-151.664333332967</v>
      </c>
      <c r="K107" s="430">
        <v>0.82699364628100003</v>
      </c>
    </row>
    <row r="108" spans="1:11" ht="14.4" customHeight="1" thickBot="1" x14ac:dyDescent="0.35">
      <c r="A108" s="439" t="s">
        <v>377</v>
      </c>
      <c r="B108" s="417">
        <v>21470.999999998799</v>
      </c>
      <c r="C108" s="417">
        <v>24076.379000000001</v>
      </c>
      <c r="D108" s="418">
        <v>2605.37900000119</v>
      </c>
      <c r="E108" s="419">
        <v>1.1213440920310001</v>
      </c>
      <c r="F108" s="417">
        <v>23922.9999999996</v>
      </c>
      <c r="G108" s="418">
        <v>19935.833333333001</v>
      </c>
      <c r="H108" s="420">
        <v>2017.771</v>
      </c>
      <c r="I108" s="417">
        <v>19784.169000000002</v>
      </c>
      <c r="J108" s="418">
        <v>-151.664333332967</v>
      </c>
      <c r="K108" s="421">
        <v>0.82699364628100003</v>
      </c>
    </row>
    <row r="109" spans="1:11" ht="14.4" customHeight="1" thickBot="1" x14ac:dyDescent="0.35">
      <c r="A109" s="438" t="s">
        <v>378</v>
      </c>
      <c r="B109" s="422">
        <v>99.999999999994003</v>
      </c>
      <c r="C109" s="422">
        <v>0</v>
      </c>
      <c r="D109" s="423">
        <v>-99.999999999994003</v>
      </c>
      <c r="E109" s="429">
        <v>0</v>
      </c>
      <c r="F109" s="422">
        <v>0</v>
      </c>
      <c r="G109" s="423">
        <v>0</v>
      </c>
      <c r="H109" s="425">
        <v>0.4</v>
      </c>
      <c r="I109" s="422">
        <v>8.4</v>
      </c>
      <c r="J109" s="423">
        <v>8.4</v>
      </c>
      <c r="K109" s="426" t="s">
        <v>284</v>
      </c>
    </row>
    <row r="110" spans="1:11" ht="14.4" customHeight="1" thickBot="1" x14ac:dyDescent="0.35">
      <c r="A110" s="439" t="s">
        <v>379</v>
      </c>
      <c r="B110" s="417">
        <v>99.999999999994003</v>
      </c>
      <c r="C110" s="417">
        <v>0</v>
      </c>
      <c r="D110" s="418">
        <v>-99.999999999994003</v>
      </c>
      <c r="E110" s="419">
        <v>0</v>
      </c>
      <c r="F110" s="417">
        <v>0</v>
      </c>
      <c r="G110" s="418">
        <v>0</v>
      </c>
      <c r="H110" s="420">
        <v>0.4</v>
      </c>
      <c r="I110" s="417">
        <v>8.4</v>
      </c>
      <c r="J110" s="418">
        <v>8.4</v>
      </c>
      <c r="K110" s="428" t="s">
        <v>284</v>
      </c>
    </row>
    <row r="111" spans="1:11" ht="14.4" customHeight="1" thickBot="1" x14ac:dyDescent="0.35">
      <c r="A111" s="438" t="s">
        <v>380</v>
      </c>
      <c r="B111" s="422">
        <v>0</v>
      </c>
      <c r="C111" s="422">
        <v>0</v>
      </c>
      <c r="D111" s="423">
        <v>0</v>
      </c>
      <c r="E111" s="429">
        <v>1</v>
      </c>
      <c r="F111" s="422">
        <v>0</v>
      </c>
      <c r="G111" s="423">
        <v>0</v>
      </c>
      <c r="H111" s="425">
        <v>85.17</v>
      </c>
      <c r="I111" s="422">
        <v>85.17</v>
      </c>
      <c r="J111" s="423">
        <v>85.17</v>
      </c>
      <c r="K111" s="426" t="s">
        <v>284</v>
      </c>
    </row>
    <row r="112" spans="1:11" ht="14.4" customHeight="1" thickBot="1" x14ac:dyDescent="0.35">
      <c r="A112" s="439" t="s">
        <v>381</v>
      </c>
      <c r="B112" s="417">
        <v>0</v>
      </c>
      <c r="C112" s="417">
        <v>0</v>
      </c>
      <c r="D112" s="418">
        <v>0</v>
      </c>
      <c r="E112" s="419">
        <v>1</v>
      </c>
      <c r="F112" s="417">
        <v>0</v>
      </c>
      <c r="G112" s="418">
        <v>0</v>
      </c>
      <c r="H112" s="420">
        <v>85.17</v>
      </c>
      <c r="I112" s="417">
        <v>85.17</v>
      </c>
      <c r="J112" s="418">
        <v>85.17</v>
      </c>
      <c r="K112" s="428" t="s">
        <v>284</v>
      </c>
    </row>
    <row r="113" spans="1:11" ht="14.4" customHeight="1" thickBot="1" x14ac:dyDescent="0.35">
      <c r="A113" s="438" t="s">
        <v>382</v>
      </c>
      <c r="B113" s="422">
        <v>0</v>
      </c>
      <c r="C113" s="422">
        <v>85.855999999999995</v>
      </c>
      <c r="D113" s="423">
        <v>85.855999999999995</v>
      </c>
      <c r="E113" s="424" t="s">
        <v>278</v>
      </c>
      <c r="F113" s="422">
        <v>75.999999999997996</v>
      </c>
      <c r="G113" s="423">
        <v>63.333333333332</v>
      </c>
      <c r="H113" s="425">
        <v>7.5069999999999997</v>
      </c>
      <c r="I113" s="422">
        <v>54.238999999999997</v>
      </c>
      <c r="J113" s="423">
        <v>-9.0943333333319991</v>
      </c>
      <c r="K113" s="430">
        <v>0.71367105263099995</v>
      </c>
    </row>
    <row r="114" spans="1:11" ht="14.4" customHeight="1" thickBot="1" x14ac:dyDescent="0.35">
      <c r="A114" s="439" t="s">
        <v>383</v>
      </c>
      <c r="B114" s="417">
        <v>0</v>
      </c>
      <c r="C114" s="417">
        <v>85.855999999999995</v>
      </c>
      <c r="D114" s="418">
        <v>85.855999999999995</v>
      </c>
      <c r="E114" s="427" t="s">
        <v>278</v>
      </c>
      <c r="F114" s="417">
        <v>75.999999999997996</v>
      </c>
      <c r="G114" s="418">
        <v>63.333333333332</v>
      </c>
      <c r="H114" s="420">
        <v>7.5069999999999997</v>
      </c>
      <c r="I114" s="417">
        <v>54.238999999999997</v>
      </c>
      <c r="J114" s="418">
        <v>-9.0943333333319991</v>
      </c>
      <c r="K114" s="421">
        <v>0.71367105263099995</v>
      </c>
    </row>
    <row r="115" spans="1:11" ht="14.4" customHeight="1" thickBot="1" x14ac:dyDescent="0.35">
      <c r="A115" s="437" t="s">
        <v>384</v>
      </c>
      <c r="B115" s="417">
        <v>7299.9921644625701</v>
      </c>
      <c r="C115" s="417">
        <v>8120.1598400000003</v>
      </c>
      <c r="D115" s="418">
        <v>820.16767553742795</v>
      </c>
      <c r="E115" s="419">
        <v>1.1123518569690001</v>
      </c>
      <c r="F115" s="417">
        <v>8134.1600595015198</v>
      </c>
      <c r="G115" s="418">
        <v>6778.4667162512696</v>
      </c>
      <c r="H115" s="420">
        <v>686.13975000000005</v>
      </c>
      <c r="I115" s="417">
        <v>6728.7059499999996</v>
      </c>
      <c r="J115" s="418">
        <v>-49.760766251261003</v>
      </c>
      <c r="K115" s="421">
        <v>0.82721582815899997</v>
      </c>
    </row>
    <row r="116" spans="1:11" ht="14.4" customHeight="1" thickBot="1" x14ac:dyDescent="0.35">
      <c r="A116" s="438" t="s">
        <v>385</v>
      </c>
      <c r="B116" s="422">
        <v>1931.9999851295599</v>
      </c>
      <c r="C116" s="422">
        <v>2166.9425900000001</v>
      </c>
      <c r="D116" s="423">
        <v>234.942604870444</v>
      </c>
      <c r="E116" s="429">
        <v>1.121605904078</v>
      </c>
      <c r="F116" s="422">
        <v>2152.1600595016398</v>
      </c>
      <c r="G116" s="423">
        <v>1793.4667162513699</v>
      </c>
      <c r="H116" s="425">
        <v>181.59700000000001</v>
      </c>
      <c r="I116" s="422">
        <v>1780.5636999999999</v>
      </c>
      <c r="J116" s="423">
        <v>-12.903016251365001</v>
      </c>
      <c r="K116" s="430">
        <v>0.82733795385599995</v>
      </c>
    </row>
    <row r="117" spans="1:11" ht="14.4" customHeight="1" thickBot="1" x14ac:dyDescent="0.35">
      <c r="A117" s="439" t="s">
        <v>386</v>
      </c>
      <c r="B117" s="417">
        <v>1931.9999851295599</v>
      </c>
      <c r="C117" s="417">
        <v>2166.9425900000001</v>
      </c>
      <c r="D117" s="418">
        <v>234.942604870444</v>
      </c>
      <c r="E117" s="419">
        <v>1.121605904078</v>
      </c>
      <c r="F117" s="417">
        <v>2152.1600595016398</v>
      </c>
      <c r="G117" s="418">
        <v>1793.4667162513699</v>
      </c>
      <c r="H117" s="420">
        <v>181.59700000000001</v>
      </c>
      <c r="I117" s="417">
        <v>1780.5636999999999</v>
      </c>
      <c r="J117" s="418">
        <v>-12.903016251365001</v>
      </c>
      <c r="K117" s="421">
        <v>0.82733795385599995</v>
      </c>
    </row>
    <row r="118" spans="1:11" ht="14.4" customHeight="1" thickBot="1" x14ac:dyDescent="0.35">
      <c r="A118" s="438" t="s">
        <v>387</v>
      </c>
      <c r="B118" s="422">
        <v>5367.9921793330204</v>
      </c>
      <c r="C118" s="422">
        <v>5953.2172499999997</v>
      </c>
      <c r="D118" s="423">
        <v>585.22507066698404</v>
      </c>
      <c r="E118" s="429">
        <v>1.1090212226680001</v>
      </c>
      <c r="F118" s="422">
        <v>5981.9999999998799</v>
      </c>
      <c r="G118" s="423">
        <v>4984.9999999999</v>
      </c>
      <c r="H118" s="425">
        <v>504.54275000000001</v>
      </c>
      <c r="I118" s="422">
        <v>4948.1422499999999</v>
      </c>
      <c r="J118" s="423">
        <v>-36.857749999897003</v>
      </c>
      <c r="K118" s="430">
        <v>0.82717189067200003</v>
      </c>
    </row>
    <row r="119" spans="1:11" ht="14.4" customHeight="1" thickBot="1" x14ac:dyDescent="0.35">
      <c r="A119" s="439" t="s">
        <v>388</v>
      </c>
      <c r="B119" s="417">
        <v>5367.9921793330204</v>
      </c>
      <c r="C119" s="417">
        <v>5953.2172499999997</v>
      </c>
      <c r="D119" s="418">
        <v>585.22507066698404</v>
      </c>
      <c r="E119" s="419">
        <v>1.1090212226680001</v>
      </c>
      <c r="F119" s="417">
        <v>5981.9999999998799</v>
      </c>
      <c r="G119" s="418">
        <v>4984.9999999999</v>
      </c>
      <c r="H119" s="420">
        <v>504.54275000000001</v>
      </c>
      <c r="I119" s="417">
        <v>4948.1422499999999</v>
      </c>
      <c r="J119" s="418">
        <v>-36.857749999897003</v>
      </c>
      <c r="K119" s="421">
        <v>0.82717189067200003</v>
      </c>
    </row>
    <row r="120" spans="1:11" ht="14.4" customHeight="1" thickBot="1" x14ac:dyDescent="0.35">
      <c r="A120" s="437" t="s">
        <v>389</v>
      </c>
      <c r="B120" s="417">
        <v>214.99999999998801</v>
      </c>
      <c r="C120" s="417">
        <v>241.62697</v>
      </c>
      <c r="D120" s="418">
        <v>26.626970000010999</v>
      </c>
      <c r="E120" s="419">
        <v>1.1238463720930001</v>
      </c>
      <c r="F120" s="417">
        <v>238.999999999995</v>
      </c>
      <c r="G120" s="418">
        <v>199.16666666666299</v>
      </c>
      <c r="H120" s="420">
        <v>20.253710000000002</v>
      </c>
      <c r="I120" s="417">
        <v>198.49233000000001</v>
      </c>
      <c r="J120" s="418">
        <v>-0.67433666666199998</v>
      </c>
      <c r="K120" s="421">
        <v>0.830511841004</v>
      </c>
    </row>
    <row r="121" spans="1:11" ht="14.4" customHeight="1" thickBot="1" x14ac:dyDescent="0.35">
      <c r="A121" s="438" t="s">
        <v>390</v>
      </c>
      <c r="B121" s="422">
        <v>214.99999999998801</v>
      </c>
      <c r="C121" s="422">
        <v>241.62697</v>
      </c>
      <c r="D121" s="423">
        <v>26.626970000010999</v>
      </c>
      <c r="E121" s="429">
        <v>1.1238463720930001</v>
      </c>
      <c r="F121" s="422">
        <v>238.999999999995</v>
      </c>
      <c r="G121" s="423">
        <v>199.16666666666299</v>
      </c>
      <c r="H121" s="425">
        <v>20.253710000000002</v>
      </c>
      <c r="I121" s="422">
        <v>198.49233000000001</v>
      </c>
      <c r="J121" s="423">
        <v>-0.67433666666199998</v>
      </c>
      <c r="K121" s="430">
        <v>0.830511841004</v>
      </c>
    </row>
    <row r="122" spans="1:11" ht="14.4" customHeight="1" thickBot="1" x14ac:dyDescent="0.35">
      <c r="A122" s="439" t="s">
        <v>391</v>
      </c>
      <c r="B122" s="417">
        <v>214.99999999998801</v>
      </c>
      <c r="C122" s="417">
        <v>241.62697</v>
      </c>
      <c r="D122" s="418">
        <v>26.626970000010999</v>
      </c>
      <c r="E122" s="419">
        <v>1.1238463720930001</v>
      </c>
      <c r="F122" s="417">
        <v>238.999999999995</v>
      </c>
      <c r="G122" s="418">
        <v>199.16666666666299</v>
      </c>
      <c r="H122" s="420">
        <v>20.253710000000002</v>
      </c>
      <c r="I122" s="417">
        <v>198.49233000000001</v>
      </c>
      <c r="J122" s="418">
        <v>-0.67433666666199998</v>
      </c>
      <c r="K122" s="421">
        <v>0.830511841004</v>
      </c>
    </row>
    <row r="123" spans="1:11" ht="14.4" customHeight="1" thickBot="1" x14ac:dyDescent="0.35">
      <c r="A123" s="436" t="s">
        <v>392</v>
      </c>
      <c r="B123" s="417">
        <v>0</v>
      </c>
      <c r="C123" s="417">
        <v>11</v>
      </c>
      <c r="D123" s="418">
        <v>11</v>
      </c>
      <c r="E123" s="427" t="s">
        <v>278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278</v>
      </c>
    </row>
    <row r="124" spans="1:11" ht="14.4" customHeight="1" thickBot="1" x14ac:dyDescent="0.35">
      <c r="A124" s="437" t="s">
        <v>393</v>
      </c>
      <c r="B124" s="417">
        <v>0</v>
      </c>
      <c r="C124" s="417">
        <v>11</v>
      </c>
      <c r="D124" s="418">
        <v>11</v>
      </c>
      <c r="E124" s="427" t="s">
        <v>278</v>
      </c>
      <c r="F124" s="417">
        <v>0</v>
      </c>
      <c r="G124" s="418">
        <v>0</v>
      </c>
      <c r="H124" s="420">
        <v>0</v>
      </c>
      <c r="I124" s="417">
        <v>0</v>
      </c>
      <c r="J124" s="418">
        <v>0</v>
      </c>
      <c r="K124" s="428" t="s">
        <v>278</v>
      </c>
    </row>
    <row r="125" spans="1:11" ht="14.4" customHeight="1" thickBot="1" x14ac:dyDescent="0.35">
      <c r="A125" s="438" t="s">
        <v>394</v>
      </c>
      <c r="B125" s="422">
        <v>0</v>
      </c>
      <c r="C125" s="422">
        <v>11</v>
      </c>
      <c r="D125" s="423">
        <v>11</v>
      </c>
      <c r="E125" s="424" t="s">
        <v>278</v>
      </c>
      <c r="F125" s="422">
        <v>0</v>
      </c>
      <c r="G125" s="423">
        <v>0</v>
      </c>
      <c r="H125" s="425">
        <v>0</v>
      </c>
      <c r="I125" s="422">
        <v>0</v>
      </c>
      <c r="J125" s="423">
        <v>0</v>
      </c>
      <c r="K125" s="426" t="s">
        <v>278</v>
      </c>
    </row>
    <row r="126" spans="1:11" ht="14.4" customHeight="1" thickBot="1" x14ac:dyDescent="0.35">
      <c r="A126" s="439" t="s">
        <v>395</v>
      </c>
      <c r="B126" s="417">
        <v>0</v>
      </c>
      <c r="C126" s="417">
        <v>11</v>
      </c>
      <c r="D126" s="418">
        <v>11</v>
      </c>
      <c r="E126" s="427" t="s">
        <v>278</v>
      </c>
      <c r="F126" s="417">
        <v>0</v>
      </c>
      <c r="G126" s="418">
        <v>0</v>
      </c>
      <c r="H126" s="420">
        <v>0</v>
      </c>
      <c r="I126" s="417">
        <v>0</v>
      </c>
      <c r="J126" s="418">
        <v>0</v>
      </c>
      <c r="K126" s="428" t="s">
        <v>278</v>
      </c>
    </row>
    <row r="127" spans="1:11" ht="14.4" customHeight="1" thickBot="1" x14ac:dyDescent="0.35">
      <c r="A127" s="436" t="s">
        <v>396</v>
      </c>
      <c r="B127" s="417">
        <v>44149.999999997599</v>
      </c>
      <c r="C127" s="417">
        <v>47162.858260000001</v>
      </c>
      <c r="D127" s="418">
        <v>3012.8582600024502</v>
      </c>
      <c r="E127" s="419">
        <v>1.0682414101919999</v>
      </c>
      <c r="F127" s="417">
        <v>47876.121171094099</v>
      </c>
      <c r="G127" s="418">
        <v>39896.767642578401</v>
      </c>
      <c r="H127" s="420">
        <v>2903.3843200000001</v>
      </c>
      <c r="I127" s="417">
        <v>41194.246429999999</v>
      </c>
      <c r="J127" s="418">
        <v>1297.4787874216299</v>
      </c>
      <c r="K127" s="421">
        <v>0.86043408326199999</v>
      </c>
    </row>
    <row r="128" spans="1:11" ht="14.4" customHeight="1" thickBot="1" x14ac:dyDescent="0.35">
      <c r="A128" s="437" t="s">
        <v>397</v>
      </c>
      <c r="B128" s="417">
        <v>0</v>
      </c>
      <c r="C128" s="417">
        <v>1.37</v>
      </c>
      <c r="D128" s="418">
        <v>1.37</v>
      </c>
      <c r="E128" s="427" t="s">
        <v>284</v>
      </c>
      <c r="F128" s="417">
        <v>0</v>
      </c>
      <c r="G128" s="418">
        <v>0</v>
      </c>
      <c r="H128" s="420">
        <v>0</v>
      </c>
      <c r="I128" s="417">
        <v>1.837</v>
      </c>
      <c r="J128" s="418">
        <v>1.837</v>
      </c>
      <c r="K128" s="428" t="s">
        <v>278</v>
      </c>
    </row>
    <row r="129" spans="1:11" ht="14.4" customHeight="1" thickBot="1" x14ac:dyDescent="0.35">
      <c r="A129" s="438" t="s">
        <v>398</v>
      </c>
      <c r="B129" s="422">
        <v>0</v>
      </c>
      <c r="C129" s="422">
        <v>1.37</v>
      </c>
      <c r="D129" s="423">
        <v>1.37</v>
      </c>
      <c r="E129" s="424" t="s">
        <v>284</v>
      </c>
      <c r="F129" s="422">
        <v>0</v>
      </c>
      <c r="G129" s="423">
        <v>0</v>
      </c>
      <c r="H129" s="425">
        <v>0</v>
      </c>
      <c r="I129" s="422">
        <v>1.837</v>
      </c>
      <c r="J129" s="423">
        <v>1.837</v>
      </c>
      <c r="K129" s="426" t="s">
        <v>278</v>
      </c>
    </row>
    <row r="130" spans="1:11" ht="14.4" customHeight="1" thickBot="1" x14ac:dyDescent="0.35">
      <c r="A130" s="439" t="s">
        <v>399</v>
      </c>
      <c r="B130" s="417">
        <v>0</v>
      </c>
      <c r="C130" s="417">
        <v>1.37</v>
      </c>
      <c r="D130" s="418">
        <v>1.37</v>
      </c>
      <c r="E130" s="427" t="s">
        <v>284</v>
      </c>
      <c r="F130" s="417">
        <v>0</v>
      </c>
      <c r="G130" s="418">
        <v>0</v>
      </c>
      <c r="H130" s="420">
        <v>0</v>
      </c>
      <c r="I130" s="417">
        <v>1.837</v>
      </c>
      <c r="J130" s="418">
        <v>1.837</v>
      </c>
      <c r="K130" s="428" t="s">
        <v>278</v>
      </c>
    </row>
    <row r="131" spans="1:11" ht="14.4" customHeight="1" thickBot="1" x14ac:dyDescent="0.35">
      <c r="A131" s="437" t="s">
        <v>400</v>
      </c>
      <c r="B131" s="417">
        <v>43899.999999997599</v>
      </c>
      <c r="C131" s="417">
        <v>46589.411209999998</v>
      </c>
      <c r="D131" s="418">
        <v>2689.4112100024299</v>
      </c>
      <c r="E131" s="419">
        <v>1.0612622143499999</v>
      </c>
      <c r="F131" s="417">
        <v>47399.999999999098</v>
      </c>
      <c r="G131" s="418">
        <v>39499.999999999302</v>
      </c>
      <c r="H131" s="420">
        <v>2856.6323200000002</v>
      </c>
      <c r="I131" s="417">
        <v>40724.337670000001</v>
      </c>
      <c r="J131" s="418">
        <v>1224.33767000073</v>
      </c>
      <c r="K131" s="421">
        <v>0.85916324198299998</v>
      </c>
    </row>
    <row r="132" spans="1:11" ht="14.4" customHeight="1" thickBot="1" x14ac:dyDescent="0.35">
      <c r="A132" s="438" t="s">
        <v>401</v>
      </c>
      <c r="B132" s="422">
        <v>43899.999999997599</v>
      </c>
      <c r="C132" s="422">
        <v>46589.411209999998</v>
      </c>
      <c r="D132" s="423">
        <v>2689.4112100024299</v>
      </c>
      <c r="E132" s="429">
        <v>1.0612622143499999</v>
      </c>
      <c r="F132" s="422">
        <v>47399.999999999098</v>
      </c>
      <c r="G132" s="423">
        <v>39499.999999999302</v>
      </c>
      <c r="H132" s="425">
        <v>2856.6323200000002</v>
      </c>
      <c r="I132" s="422">
        <v>40724.337670000001</v>
      </c>
      <c r="J132" s="423">
        <v>1224.33767000073</v>
      </c>
      <c r="K132" s="430">
        <v>0.85916324198299998</v>
      </c>
    </row>
    <row r="133" spans="1:11" ht="14.4" customHeight="1" thickBot="1" x14ac:dyDescent="0.35">
      <c r="A133" s="439" t="s">
        <v>402</v>
      </c>
      <c r="B133" s="417">
        <v>13999.9999999992</v>
      </c>
      <c r="C133" s="417">
        <v>12184.049000000001</v>
      </c>
      <c r="D133" s="418">
        <v>-1815.9509999992199</v>
      </c>
      <c r="E133" s="419">
        <v>0.87028921428499995</v>
      </c>
      <c r="F133" s="417">
        <v>12299.9999999998</v>
      </c>
      <c r="G133" s="418">
        <v>10249.9999999998</v>
      </c>
      <c r="H133" s="420">
        <v>1112.6489999999999</v>
      </c>
      <c r="I133" s="417">
        <v>12439.699000000001</v>
      </c>
      <c r="J133" s="418">
        <v>2189.6990000001902</v>
      </c>
      <c r="K133" s="421">
        <v>1.011357642276</v>
      </c>
    </row>
    <row r="134" spans="1:11" ht="14.4" customHeight="1" thickBot="1" x14ac:dyDescent="0.35">
      <c r="A134" s="439" t="s">
        <v>403</v>
      </c>
      <c r="B134" s="417">
        <v>29799.999999998399</v>
      </c>
      <c r="C134" s="417">
        <v>34379.611120000001</v>
      </c>
      <c r="D134" s="418">
        <v>4579.6111200016403</v>
      </c>
      <c r="E134" s="419">
        <v>1.153678225503</v>
      </c>
      <c r="F134" s="417">
        <v>34999.999999999403</v>
      </c>
      <c r="G134" s="418">
        <v>29166.6666666661</v>
      </c>
      <c r="H134" s="420">
        <v>1743.98332</v>
      </c>
      <c r="I134" s="417">
        <v>28260.037110000001</v>
      </c>
      <c r="J134" s="418">
        <v>-906.62955666612095</v>
      </c>
      <c r="K134" s="421">
        <v>0.80742963171399995</v>
      </c>
    </row>
    <row r="135" spans="1:11" ht="14.4" customHeight="1" thickBot="1" x14ac:dyDescent="0.35">
      <c r="A135" s="439" t="s">
        <v>404</v>
      </c>
      <c r="B135" s="417">
        <v>99.999999999994003</v>
      </c>
      <c r="C135" s="417">
        <v>25.751090000000001</v>
      </c>
      <c r="D135" s="418">
        <v>-74.248909999993998</v>
      </c>
      <c r="E135" s="419">
        <v>0.25751089999999999</v>
      </c>
      <c r="F135" s="417">
        <v>99.999999999997996</v>
      </c>
      <c r="G135" s="418">
        <v>83.333333333330998</v>
      </c>
      <c r="H135" s="420">
        <v>0</v>
      </c>
      <c r="I135" s="417">
        <v>24.601559999999999</v>
      </c>
      <c r="J135" s="418">
        <v>-58.731773333330999</v>
      </c>
      <c r="K135" s="421">
        <v>0.2460156</v>
      </c>
    </row>
    <row r="136" spans="1:11" ht="14.4" customHeight="1" thickBot="1" x14ac:dyDescent="0.35">
      <c r="A136" s="437" t="s">
        <v>405</v>
      </c>
      <c r="B136" s="417">
        <v>249.99999999998599</v>
      </c>
      <c r="C136" s="417">
        <v>572.07704999999999</v>
      </c>
      <c r="D136" s="418">
        <v>322.07705000001403</v>
      </c>
      <c r="E136" s="419">
        <v>2.2883081999999999</v>
      </c>
      <c r="F136" s="417">
        <v>476.12117109493101</v>
      </c>
      <c r="G136" s="418">
        <v>396.76764257910901</v>
      </c>
      <c r="H136" s="420">
        <v>46.752000000000002</v>
      </c>
      <c r="I136" s="417">
        <v>468.07175999999998</v>
      </c>
      <c r="J136" s="418">
        <v>71.304117420889995</v>
      </c>
      <c r="K136" s="421">
        <v>0.98309377615600002</v>
      </c>
    </row>
    <row r="137" spans="1:11" ht="14.4" customHeight="1" thickBot="1" x14ac:dyDescent="0.35">
      <c r="A137" s="438" t="s">
        <v>406</v>
      </c>
      <c r="B137" s="422">
        <v>0</v>
      </c>
      <c r="C137" s="422">
        <v>70.620050000000006</v>
      </c>
      <c r="D137" s="423">
        <v>70.620050000000006</v>
      </c>
      <c r="E137" s="424" t="s">
        <v>278</v>
      </c>
      <c r="F137" s="422">
        <v>0</v>
      </c>
      <c r="G137" s="423">
        <v>0</v>
      </c>
      <c r="H137" s="425">
        <v>3.5019999999999998</v>
      </c>
      <c r="I137" s="422">
        <v>35.61233</v>
      </c>
      <c r="J137" s="423">
        <v>35.61233</v>
      </c>
      <c r="K137" s="426" t="s">
        <v>278</v>
      </c>
    </row>
    <row r="138" spans="1:11" ht="14.4" customHeight="1" thickBot="1" x14ac:dyDescent="0.35">
      <c r="A138" s="439" t="s">
        <v>407</v>
      </c>
      <c r="B138" s="417">
        <v>0</v>
      </c>
      <c r="C138" s="417">
        <v>0.80705000000000005</v>
      </c>
      <c r="D138" s="418">
        <v>0.80705000000000005</v>
      </c>
      <c r="E138" s="427" t="s">
        <v>278</v>
      </c>
      <c r="F138" s="417">
        <v>0</v>
      </c>
      <c r="G138" s="418">
        <v>0</v>
      </c>
      <c r="H138" s="420">
        <v>0.10199999999999999</v>
      </c>
      <c r="I138" s="417">
        <v>2.30823</v>
      </c>
      <c r="J138" s="418">
        <v>2.30823</v>
      </c>
      <c r="K138" s="428" t="s">
        <v>278</v>
      </c>
    </row>
    <row r="139" spans="1:11" ht="14.4" customHeight="1" thickBot="1" x14ac:dyDescent="0.35">
      <c r="A139" s="439" t="s">
        <v>408</v>
      </c>
      <c r="B139" s="417">
        <v>0</v>
      </c>
      <c r="C139" s="417">
        <v>29.504999999999999</v>
      </c>
      <c r="D139" s="418">
        <v>29.504999999999999</v>
      </c>
      <c r="E139" s="427" t="s">
        <v>284</v>
      </c>
      <c r="F139" s="417">
        <v>0</v>
      </c>
      <c r="G139" s="418">
        <v>0</v>
      </c>
      <c r="H139" s="420">
        <v>0</v>
      </c>
      <c r="I139" s="417">
        <v>0</v>
      </c>
      <c r="J139" s="418">
        <v>0</v>
      </c>
      <c r="K139" s="428" t="s">
        <v>278</v>
      </c>
    </row>
    <row r="140" spans="1:11" ht="14.4" customHeight="1" thickBot="1" x14ac:dyDescent="0.35">
      <c r="A140" s="439" t="s">
        <v>409</v>
      </c>
      <c r="B140" s="417">
        <v>0</v>
      </c>
      <c r="C140" s="417">
        <v>39.908000000000001</v>
      </c>
      <c r="D140" s="418">
        <v>39.908000000000001</v>
      </c>
      <c r="E140" s="427" t="s">
        <v>278</v>
      </c>
      <c r="F140" s="417">
        <v>0</v>
      </c>
      <c r="G140" s="418">
        <v>0</v>
      </c>
      <c r="H140" s="420">
        <v>3.4</v>
      </c>
      <c r="I140" s="417">
        <v>33.004100000000001</v>
      </c>
      <c r="J140" s="418">
        <v>33.004100000000001</v>
      </c>
      <c r="K140" s="428" t="s">
        <v>278</v>
      </c>
    </row>
    <row r="141" spans="1:11" ht="14.4" customHeight="1" thickBot="1" x14ac:dyDescent="0.35">
      <c r="A141" s="439" t="s">
        <v>410</v>
      </c>
      <c r="B141" s="417">
        <v>0</v>
      </c>
      <c r="C141" s="417">
        <v>0.4</v>
      </c>
      <c r="D141" s="418">
        <v>0.4</v>
      </c>
      <c r="E141" s="427" t="s">
        <v>284</v>
      </c>
      <c r="F141" s="417">
        <v>0</v>
      </c>
      <c r="G141" s="418">
        <v>0</v>
      </c>
      <c r="H141" s="420">
        <v>0</v>
      </c>
      <c r="I141" s="417">
        <v>0.3</v>
      </c>
      <c r="J141" s="418">
        <v>0.3</v>
      </c>
      <c r="K141" s="428" t="s">
        <v>278</v>
      </c>
    </row>
    <row r="142" spans="1:11" ht="14.4" customHeight="1" thickBot="1" x14ac:dyDescent="0.35">
      <c r="A142" s="438" t="s">
        <v>411</v>
      </c>
      <c r="B142" s="422">
        <v>249.99999999998599</v>
      </c>
      <c r="C142" s="422">
        <v>475.2</v>
      </c>
      <c r="D142" s="423">
        <v>225.200000000014</v>
      </c>
      <c r="E142" s="429">
        <v>1.9008</v>
      </c>
      <c r="F142" s="422">
        <v>476.12117109493101</v>
      </c>
      <c r="G142" s="423">
        <v>396.76764257910901</v>
      </c>
      <c r="H142" s="425">
        <v>36</v>
      </c>
      <c r="I142" s="422">
        <v>423.45</v>
      </c>
      <c r="J142" s="423">
        <v>26.68235742089</v>
      </c>
      <c r="K142" s="430">
        <v>0.88937444017900003</v>
      </c>
    </row>
    <row r="143" spans="1:11" ht="14.4" customHeight="1" thickBot="1" x14ac:dyDescent="0.35">
      <c r="A143" s="439" t="s">
        <v>412</v>
      </c>
      <c r="B143" s="417">
        <v>249.99999999998599</v>
      </c>
      <c r="C143" s="417">
        <v>475.2</v>
      </c>
      <c r="D143" s="418">
        <v>225.200000000014</v>
      </c>
      <c r="E143" s="419">
        <v>1.9008</v>
      </c>
      <c r="F143" s="417">
        <v>476.12117109493101</v>
      </c>
      <c r="G143" s="418">
        <v>396.76764257910901</v>
      </c>
      <c r="H143" s="420">
        <v>36</v>
      </c>
      <c r="I143" s="417">
        <v>423.45</v>
      </c>
      <c r="J143" s="418">
        <v>26.68235742089</v>
      </c>
      <c r="K143" s="421">
        <v>0.88937444017900003</v>
      </c>
    </row>
    <row r="144" spans="1:11" ht="14.4" customHeight="1" thickBot="1" x14ac:dyDescent="0.35">
      <c r="A144" s="438" t="s">
        <v>413</v>
      </c>
      <c r="B144" s="422">
        <v>0</v>
      </c>
      <c r="C144" s="422">
        <v>5.2039999999999997</v>
      </c>
      <c r="D144" s="423">
        <v>5.2039999999999997</v>
      </c>
      <c r="E144" s="424" t="s">
        <v>284</v>
      </c>
      <c r="F144" s="422">
        <v>0</v>
      </c>
      <c r="G144" s="423">
        <v>0</v>
      </c>
      <c r="H144" s="425">
        <v>0</v>
      </c>
      <c r="I144" s="422">
        <v>0</v>
      </c>
      <c r="J144" s="423">
        <v>0</v>
      </c>
      <c r="K144" s="426" t="s">
        <v>278</v>
      </c>
    </row>
    <row r="145" spans="1:11" ht="14.4" customHeight="1" thickBot="1" x14ac:dyDescent="0.35">
      <c r="A145" s="439" t="s">
        <v>414</v>
      </c>
      <c r="B145" s="417">
        <v>0</v>
      </c>
      <c r="C145" s="417">
        <v>5.2039999999999997</v>
      </c>
      <c r="D145" s="418">
        <v>5.2039999999999997</v>
      </c>
      <c r="E145" s="427" t="s">
        <v>284</v>
      </c>
      <c r="F145" s="417">
        <v>0</v>
      </c>
      <c r="G145" s="418">
        <v>0</v>
      </c>
      <c r="H145" s="420">
        <v>0</v>
      </c>
      <c r="I145" s="417">
        <v>0</v>
      </c>
      <c r="J145" s="418">
        <v>0</v>
      </c>
      <c r="K145" s="428" t="s">
        <v>278</v>
      </c>
    </row>
    <row r="146" spans="1:11" ht="14.4" customHeight="1" thickBot="1" x14ac:dyDescent="0.35">
      <c r="A146" s="442" t="s">
        <v>415</v>
      </c>
      <c r="B146" s="417">
        <v>0</v>
      </c>
      <c r="C146" s="417">
        <v>18.742000000000001</v>
      </c>
      <c r="D146" s="418">
        <v>18.742000000000001</v>
      </c>
      <c r="E146" s="427" t="s">
        <v>284</v>
      </c>
      <c r="F146" s="417">
        <v>0</v>
      </c>
      <c r="G146" s="418">
        <v>0</v>
      </c>
      <c r="H146" s="420">
        <v>0</v>
      </c>
      <c r="I146" s="417">
        <v>0</v>
      </c>
      <c r="J146" s="418">
        <v>0</v>
      </c>
      <c r="K146" s="428" t="s">
        <v>278</v>
      </c>
    </row>
    <row r="147" spans="1:11" ht="14.4" customHeight="1" thickBot="1" x14ac:dyDescent="0.35">
      <c r="A147" s="439" t="s">
        <v>416</v>
      </c>
      <c r="B147" s="417">
        <v>0</v>
      </c>
      <c r="C147" s="417">
        <v>18.742000000000001</v>
      </c>
      <c r="D147" s="418">
        <v>18.742000000000001</v>
      </c>
      <c r="E147" s="427" t="s">
        <v>284</v>
      </c>
      <c r="F147" s="417">
        <v>0</v>
      </c>
      <c r="G147" s="418">
        <v>0</v>
      </c>
      <c r="H147" s="420">
        <v>0</v>
      </c>
      <c r="I147" s="417">
        <v>0</v>
      </c>
      <c r="J147" s="418">
        <v>0</v>
      </c>
      <c r="K147" s="428" t="s">
        <v>278</v>
      </c>
    </row>
    <row r="148" spans="1:11" ht="14.4" customHeight="1" thickBot="1" x14ac:dyDescent="0.35">
      <c r="A148" s="438" t="s">
        <v>417</v>
      </c>
      <c r="B148" s="422">
        <v>0</v>
      </c>
      <c r="C148" s="422">
        <v>0</v>
      </c>
      <c r="D148" s="423">
        <v>0</v>
      </c>
      <c r="E148" s="429">
        <v>1</v>
      </c>
      <c r="F148" s="422">
        <v>0</v>
      </c>
      <c r="G148" s="423">
        <v>0</v>
      </c>
      <c r="H148" s="425">
        <v>0</v>
      </c>
      <c r="I148" s="422">
        <v>0.65942999999999996</v>
      </c>
      <c r="J148" s="423">
        <v>0.65942999999999996</v>
      </c>
      <c r="K148" s="426" t="s">
        <v>284</v>
      </c>
    </row>
    <row r="149" spans="1:11" ht="14.4" customHeight="1" thickBot="1" x14ac:dyDescent="0.35">
      <c r="A149" s="439" t="s">
        <v>418</v>
      </c>
      <c r="B149" s="417">
        <v>0</v>
      </c>
      <c r="C149" s="417">
        <v>0</v>
      </c>
      <c r="D149" s="418">
        <v>0</v>
      </c>
      <c r="E149" s="419">
        <v>1</v>
      </c>
      <c r="F149" s="417">
        <v>0</v>
      </c>
      <c r="G149" s="418">
        <v>0</v>
      </c>
      <c r="H149" s="420">
        <v>0</v>
      </c>
      <c r="I149" s="417">
        <v>0.65942999999999996</v>
      </c>
      <c r="J149" s="418">
        <v>0.65942999999999996</v>
      </c>
      <c r="K149" s="428" t="s">
        <v>284</v>
      </c>
    </row>
    <row r="150" spans="1:11" ht="14.4" customHeight="1" thickBot="1" x14ac:dyDescent="0.35">
      <c r="A150" s="442" t="s">
        <v>419</v>
      </c>
      <c r="B150" s="417">
        <v>0</v>
      </c>
      <c r="C150" s="417">
        <v>0</v>
      </c>
      <c r="D150" s="418">
        <v>0</v>
      </c>
      <c r="E150" s="419">
        <v>1</v>
      </c>
      <c r="F150" s="417">
        <v>0</v>
      </c>
      <c r="G150" s="418">
        <v>0</v>
      </c>
      <c r="H150" s="420">
        <v>0</v>
      </c>
      <c r="I150" s="417">
        <v>0.7</v>
      </c>
      <c r="J150" s="418">
        <v>0.7</v>
      </c>
      <c r="K150" s="428" t="s">
        <v>284</v>
      </c>
    </row>
    <row r="151" spans="1:11" ht="14.4" customHeight="1" thickBot="1" x14ac:dyDescent="0.35">
      <c r="A151" s="439" t="s">
        <v>420</v>
      </c>
      <c r="B151" s="417">
        <v>0</v>
      </c>
      <c r="C151" s="417">
        <v>0</v>
      </c>
      <c r="D151" s="418">
        <v>0</v>
      </c>
      <c r="E151" s="419">
        <v>1</v>
      </c>
      <c r="F151" s="417">
        <v>0</v>
      </c>
      <c r="G151" s="418">
        <v>0</v>
      </c>
      <c r="H151" s="420">
        <v>0</v>
      </c>
      <c r="I151" s="417">
        <v>0.7</v>
      </c>
      <c r="J151" s="418">
        <v>0.7</v>
      </c>
      <c r="K151" s="428" t="s">
        <v>284</v>
      </c>
    </row>
    <row r="152" spans="1:11" ht="14.4" customHeight="1" thickBot="1" x14ac:dyDescent="0.35">
      <c r="A152" s="442" t="s">
        <v>421</v>
      </c>
      <c r="B152" s="417">
        <v>0</v>
      </c>
      <c r="C152" s="417">
        <v>0.5</v>
      </c>
      <c r="D152" s="418">
        <v>0.5</v>
      </c>
      <c r="E152" s="427" t="s">
        <v>278</v>
      </c>
      <c r="F152" s="417">
        <v>0</v>
      </c>
      <c r="G152" s="418">
        <v>0</v>
      </c>
      <c r="H152" s="420">
        <v>0</v>
      </c>
      <c r="I152" s="417">
        <v>0</v>
      </c>
      <c r="J152" s="418">
        <v>0</v>
      </c>
      <c r="K152" s="428" t="s">
        <v>278</v>
      </c>
    </row>
    <row r="153" spans="1:11" ht="14.4" customHeight="1" thickBot="1" x14ac:dyDescent="0.35">
      <c r="A153" s="439" t="s">
        <v>422</v>
      </c>
      <c r="B153" s="417">
        <v>0</v>
      </c>
      <c r="C153" s="417">
        <v>0.5</v>
      </c>
      <c r="D153" s="418">
        <v>0.5</v>
      </c>
      <c r="E153" s="427" t="s">
        <v>278</v>
      </c>
      <c r="F153" s="417">
        <v>0</v>
      </c>
      <c r="G153" s="418">
        <v>0</v>
      </c>
      <c r="H153" s="420">
        <v>0</v>
      </c>
      <c r="I153" s="417">
        <v>0</v>
      </c>
      <c r="J153" s="418">
        <v>0</v>
      </c>
      <c r="K153" s="428" t="s">
        <v>278</v>
      </c>
    </row>
    <row r="154" spans="1:11" ht="14.4" customHeight="1" thickBot="1" x14ac:dyDescent="0.35">
      <c r="A154" s="442" t="s">
        <v>423</v>
      </c>
      <c r="B154" s="417">
        <v>0</v>
      </c>
      <c r="C154" s="417">
        <v>1.8109999999999999</v>
      </c>
      <c r="D154" s="418">
        <v>1.8109999999999999</v>
      </c>
      <c r="E154" s="427" t="s">
        <v>278</v>
      </c>
      <c r="F154" s="417">
        <v>0</v>
      </c>
      <c r="G154" s="418">
        <v>0</v>
      </c>
      <c r="H154" s="420">
        <v>7.25</v>
      </c>
      <c r="I154" s="417">
        <v>7.65</v>
      </c>
      <c r="J154" s="418">
        <v>7.65</v>
      </c>
      <c r="K154" s="428" t="s">
        <v>278</v>
      </c>
    </row>
    <row r="155" spans="1:11" ht="14.4" customHeight="1" thickBot="1" x14ac:dyDescent="0.35">
      <c r="A155" s="439" t="s">
        <v>424</v>
      </c>
      <c r="B155" s="417">
        <v>0</v>
      </c>
      <c r="C155" s="417">
        <v>1.8109999999999999</v>
      </c>
      <c r="D155" s="418">
        <v>1.8109999999999999</v>
      </c>
      <c r="E155" s="427" t="s">
        <v>278</v>
      </c>
      <c r="F155" s="417">
        <v>0</v>
      </c>
      <c r="G155" s="418">
        <v>0</v>
      </c>
      <c r="H155" s="420">
        <v>7.25</v>
      </c>
      <c r="I155" s="417">
        <v>7.65</v>
      </c>
      <c r="J155" s="418">
        <v>7.65</v>
      </c>
      <c r="K155" s="428" t="s">
        <v>278</v>
      </c>
    </row>
    <row r="156" spans="1:11" ht="14.4" customHeight="1" thickBot="1" x14ac:dyDescent="0.35">
      <c r="A156" s="436" t="s">
        <v>425</v>
      </c>
      <c r="B156" s="417">
        <v>4325.9999999997599</v>
      </c>
      <c r="C156" s="417">
        <v>4660.0367699999997</v>
      </c>
      <c r="D156" s="418">
        <v>334.03677000023799</v>
      </c>
      <c r="E156" s="419">
        <v>1.0772160818300001</v>
      </c>
      <c r="F156" s="417">
        <v>4575.9840702248403</v>
      </c>
      <c r="G156" s="418">
        <v>3813.3200585207001</v>
      </c>
      <c r="H156" s="420">
        <v>411.77485000000001</v>
      </c>
      <c r="I156" s="417">
        <v>3877.1251900000002</v>
      </c>
      <c r="J156" s="418">
        <v>63.805131479301998</v>
      </c>
      <c r="K156" s="421">
        <v>0.84727681095399998</v>
      </c>
    </row>
    <row r="157" spans="1:11" ht="14.4" customHeight="1" thickBot="1" x14ac:dyDescent="0.35">
      <c r="A157" s="437" t="s">
        <v>426</v>
      </c>
      <c r="B157" s="417">
        <v>4325.9999999997599</v>
      </c>
      <c r="C157" s="417">
        <v>4408.1109999999999</v>
      </c>
      <c r="D157" s="418">
        <v>82.111000000236999</v>
      </c>
      <c r="E157" s="419">
        <v>1.018980813684</v>
      </c>
      <c r="F157" s="417">
        <v>4565.9840702248403</v>
      </c>
      <c r="G157" s="418">
        <v>3804.9867251873702</v>
      </c>
      <c r="H157" s="420">
        <v>390.93799999999999</v>
      </c>
      <c r="I157" s="417">
        <v>3844.346</v>
      </c>
      <c r="J157" s="418">
        <v>39.359274812636002</v>
      </c>
      <c r="K157" s="421">
        <v>0.84195344111399995</v>
      </c>
    </row>
    <row r="158" spans="1:11" ht="14.4" customHeight="1" thickBot="1" x14ac:dyDescent="0.35">
      <c r="A158" s="438" t="s">
        <v>427</v>
      </c>
      <c r="B158" s="422">
        <v>4325.9999999997599</v>
      </c>
      <c r="C158" s="422">
        <v>4262.9009999999998</v>
      </c>
      <c r="D158" s="423">
        <v>-63.098999999762</v>
      </c>
      <c r="E158" s="429">
        <v>0.98541400832100001</v>
      </c>
      <c r="F158" s="422">
        <v>4565.9840702248403</v>
      </c>
      <c r="G158" s="423">
        <v>3804.9867251873702</v>
      </c>
      <c r="H158" s="425">
        <v>390.93799999999999</v>
      </c>
      <c r="I158" s="422">
        <v>3844.346</v>
      </c>
      <c r="J158" s="423">
        <v>39.359274812636002</v>
      </c>
      <c r="K158" s="430">
        <v>0.84195344111399995</v>
      </c>
    </row>
    <row r="159" spans="1:11" ht="14.4" customHeight="1" thickBot="1" x14ac:dyDescent="0.35">
      <c r="A159" s="439" t="s">
        <v>428</v>
      </c>
      <c r="B159" s="417">
        <v>722.99999999995998</v>
      </c>
      <c r="C159" s="417">
        <v>742.96500000000003</v>
      </c>
      <c r="D159" s="418">
        <v>19.965000000039002</v>
      </c>
      <c r="E159" s="419">
        <v>1.0276141078829999</v>
      </c>
      <c r="F159" s="417">
        <v>958.99999999998204</v>
      </c>
      <c r="G159" s="418">
        <v>799.16666666665196</v>
      </c>
      <c r="H159" s="420">
        <v>79.938999999999993</v>
      </c>
      <c r="I159" s="417">
        <v>799.39400000000001</v>
      </c>
      <c r="J159" s="418">
        <v>0.22733333334799999</v>
      </c>
      <c r="K159" s="421">
        <v>0.83357038581800003</v>
      </c>
    </row>
    <row r="160" spans="1:11" ht="14.4" customHeight="1" thickBot="1" x14ac:dyDescent="0.35">
      <c r="A160" s="439" t="s">
        <v>429</v>
      </c>
      <c r="B160" s="417">
        <v>531.99999999997101</v>
      </c>
      <c r="C160" s="417">
        <v>534.38599999999997</v>
      </c>
      <c r="D160" s="418">
        <v>2.386000000029</v>
      </c>
      <c r="E160" s="419">
        <v>1.0044849624059999</v>
      </c>
      <c r="F160" s="417">
        <v>550.97810889208597</v>
      </c>
      <c r="G160" s="418">
        <v>459.14842407673802</v>
      </c>
      <c r="H160" s="420">
        <v>45.698</v>
      </c>
      <c r="I160" s="417">
        <v>453.07299999999998</v>
      </c>
      <c r="J160" s="418">
        <v>-6.0754240767369998</v>
      </c>
      <c r="K160" s="421">
        <v>0.82230671725000004</v>
      </c>
    </row>
    <row r="161" spans="1:11" ht="14.4" customHeight="1" thickBot="1" x14ac:dyDescent="0.35">
      <c r="A161" s="439" t="s">
        <v>430</v>
      </c>
      <c r="B161" s="417">
        <v>2253.9999999998799</v>
      </c>
      <c r="C161" s="417">
        <v>2184.0740000000001</v>
      </c>
      <c r="D161" s="418">
        <v>-69.925999999875003</v>
      </c>
      <c r="E161" s="419">
        <v>0.96897692990200002</v>
      </c>
      <c r="F161" s="417">
        <v>2296.99999999996</v>
      </c>
      <c r="G161" s="418">
        <v>1914.1666666666299</v>
      </c>
      <c r="H161" s="420">
        <v>198.928</v>
      </c>
      <c r="I161" s="417">
        <v>1953.5060000000001</v>
      </c>
      <c r="J161" s="418">
        <v>39.339333333368998</v>
      </c>
      <c r="K161" s="421">
        <v>0.85045973008200004</v>
      </c>
    </row>
    <row r="162" spans="1:11" ht="14.4" customHeight="1" thickBot="1" x14ac:dyDescent="0.35">
      <c r="A162" s="439" t="s">
        <v>431</v>
      </c>
      <c r="B162" s="417">
        <v>771.99999999995805</v>
      </c>
      <c r="C162" s="417">
        <v>756.31799999999998</v>
      </c>
      <c r="D162" s="418">
        <v>-15.681999999957</v>
      </c>
      <c r="E162" s="419">
        <v>0.979686528497</v>
      </c>
      <c r="F162" s="417">
        <v>714.00597365066403</v>
      </c>
      <c r="G162" s="418">
        <v>595.00497804222005</v>
      </c>
      <c r="H162" s="420">
        <v>62.610999999999997</v>
      </c>
      <c r="I162" s="417">
        <v>600.75099999999998</v>
      </c>
      <c r="J162" s="418">
        <v>5.74602195778</v>
      </c>
      <c r="K162" s="421">
        <v>0.84138091580399998</v>
      </c>
    </row>
    <row r="163" spans="1:11" ht="14.4" customHeight="1" thickBot="1" x14ac:dyDescent="0.35">
      <c r="A163" s="439" t="s">
        <v>432</v>
      </c>
      <c r="B163" s="417">
        <v>0.99999999999900002</v>
      </c>
      <c r="C163" s="417">
        <v>0.92600000000000005</v>
      </c>
      <c r="D163" s="418">
        <v>-7.3999999999000005E-2</v>
      </c>
      <c r="E163" s="419">
        <v>0.92600000000000005</v>
      </c>
      <c r="F163" s="417">
        <v>0.99998768215</v>
      </c>
      <c r="G163" s="418">
        <v>0.83332306845799997</v>
      </c>
      <c r="H163" s="420">
        <v>7.5999999999999998E-2</v>
      </c>
      <c r="I163" s="417">
        <v>0.76200000000000001</v>
      </c>
      <c r="J163" s="418">
        <v>-7.1323068458000002E-2</v>
      </c>
      <c r="K163" s="421">
        <v>0.76200938631699999</v>
      </c>
    </row>
    <row r="164" spans="1:11" ht="14.4" customHeight="1" thickBot="1" x14ac:dyDescent="0.35">
      <c r="A164" s="439" t="s">
        <v>433</v>
      </c>
      <c r="B164" s="417">
        <v>43.999999999997002</v>
      </c>
      <c r="C164" s="417">
        <v>44.231999999999999</v>
      </c>
      <c r="D164" s="418">
        <v>0.232000000002</v>
      </c>
      <c r="E164" s="419">
        <v>1.0052727272719999</v>
      </c>
      <c r="F164" s="417">
        <v>43.999999999998998</v>
      </c>
      <c r="G164" s="418">
        <v>36.666666666666003</v>
      </c>
      <c r="H164" s="420">
        <v>3.6859999999999999</v>
      </c>
      <c r="I164" s="417">
        <v>36.86</v>
      </c>
      <c r="J164" s="418">
        <v>0.19333333333399999</v>
      </c>
      <c r="K164" s="421">
        <v>0.83772727272699998</v>
      </c>
    </row>
    <row r="165" spans="1:11" ht="14.4" customHeight="1" thickBot="1" x14ac:dyDescent="0.35">
      <c r="A165" s="438" t="s">
        <v>434</v>
      </c>
      <c r="B165" s="422">
        <v>0</v>
      </c>
      <c r="C165" s="422">
        <v>145.21</v>
      </c>
      <c r="D165" s="423">
        <v>145.21</v>
      </c>
      <c r="E165" s="424" t="s">
        <v>278</v>
      </c>
      <c r="F165" s="422">
        <v>0</v>
      </c>
      <c r="G165" s="423">
        <v>0</v>
      </c>
      <c r="H165" s="425">
        <v>0</v>
      </c>
      <c r="I165" s="422">
        <v>0</v>
      </c>
      <c r="J165" s="423">
        <v>0</v>
      </c>
      <c r="K165" s="426" t="s">
        <v>278</v>
      </c>
    </row>
    <row r="166" spans="1:11" ht="14.4" customHeight="1" thickBot="1" x14ac:dyDescent="0.35">
      <c r="A166" s="439" t="s">
        <v>435</v>
      </c>
      <c r="B166" s="417">
        <v>0</v>
      </c>
      <c r="C166" s="417">
        <v>145.21</v>
      </c>
      <c r="D166" s="418">
        <v>145.21</v>
      </c>
      <c r="E166" s="427" t="s">
        <v>278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278</v>
      </c>
    </row>
    <row r="167" spans="1:11" ht="14.4" customHeight="1" thickBot="1" x14ac:dyDescent="0.35">
      <c r="A167" s="437" t="s">
        <v>436</v>
      </c>
      <c r="B167" s="417">
        <v>0</v>
      </c>
      <c r="C167" s="417">
        <v>251.92577000000099</v>
      </c>
      <c r="D167" s="418">
        <v>251.92577000000099</v>
      </c>
      <c r="E167" s="427" t="s">
        <v>278</v>
      </c>
      <c r="F167" s="417">
        <v>10</v>
      </c>
      <c r="G167" s="418">
        <v>8.333333333333</v>
      </c>
      <c r="H167" s="420">
        <v>20.836849999999998</v>
      </c>
      <c r="I167" s="417">
        <v>32.77919</v>
      </c>
      <c r="J167" s="418">
        <v>24.445856666666</v>
      </c>
      <c r="K167" s="421">
        <v>3.2779189999999998</v>
      </c>
    </row>
    <row r="168" spans="1:11" ht="14.4" customHeight="1" thickBot="1" x14ac:dyDescent="0.35">
      <c r="A168" s="438" t="s">
        <v>437</v>
      </c>
      <c r="B168" s="422">
        <v>0</v>
      </c>
      <c r="C168" s="422">
        <v>163.17190000000099</v>
      </c>
      <c r="D168" s="423">
        <v>163.17190000000099</v>
      </c>
      <c r="E168" s="424" t="s">
        <v>278</v>
      </c>
      <c r="F168" s="422">
        <v>10</v>
      </c>
      <c r="G168" s="423">
        <v>8.333333333333</v>
      </c>
      <c r="H168" s="425">
        <v>10.06115</v>
      </c>
      <c r="I168" s="422">
        <v>10.06115</v>
      </c>
      <c r="J168" s="423">
        <v>1.727816666666</v>
      </c>
      <c r="K168" s="430">
        <v>1.0061150000000001</v>
      </c>
    </row>
    <row r="169" spans="1:11" ht="14.4" customHeight="1" thickBot="1" x14ac:dyDescent="0.35">
      <c r="A169" s="439" t="s">
        <v>438</v>
      </c>
      <c r="B169" s="417">
        <v>0</v>
      </c>
      <c r="C169" s="417">
        <v>163.17190000000099</v>
      </c>
      <c r="D169" s="418">
        <v>163.17190000000099</v>
      </c>
      <c r="E169" s="427" t="s">
        <v>278</v>
      </c>
      <c r="F169" s="417">
        <v>10</v>
      </c>
      <c r="G169" s="418">
        <v>8.333333333333</v>
      </c>
      <c r="H169" s="420">
        <v>10.06115</v>
      </c>
      <c r="I169" s="417">
        <v>10.06115</v>
      </c>
      <c r="J169" s="418">
        <v>1.727816666666</v>
      </c>
      <c r="K169" s="421">
        <v>1.0061150000000001</v>
      </c>
    </row>
    <row r="170" spans="1:11" ht="14.4" customHeight="1" thickBot="1" x14ac:dyDescent="0.35">
      <c r="A170" s="438" t="s">
        <v>439</v>
      </c>
      <c r="B170" s="422">
        <v>0</v>
      </c>
      <c r="C170" s="422">
        <v>7.8010000000000002</v>
      </c>
      <c r="D170" s="423">
        <v>7.8010000000000002</v>
      </c>
      <c r="E170" s="424" t="s">
        <v>278</v>
      </c>
      <c r="F170" s="422">
        <v>0</v>
      </c>
      <c r="G170" s="423">
        <v>0</v>
      </c>
      <c r="H170" s="425">
        <v>0</v>
      </c>
      <c r="I170" s="422">
        <v>0</v>
      </c>
      <c r="J170" s="423">
        <v>0</v>
      </c>
      <c r="K170" s="426" t="s">
        <v>278</v>
      </c>
    </row>
    <row r="171" spans="1:11" ht="14.4" customHeight="1" thickBot="1" x14ac:dyDescent="0.35">
      <c r="A171" s="439" t="s">
        <v>440</v>
      </c>
      <c r="B171" s="417">
        <v>0</v>
      </c>
      <c r="C171" s="417">
        <v>7.8010000000000002</v>
      </c>
      <c r="D171" s="418">
        <v>7.8010000000000002</v>
      </c>
      <c r="E171" s="427" t="s">
        <v>278</v>
      </c>
      <c r="F171" s="417">
        <v>0</v>
      </c>
      <c r="G171" s="418">
        <v>0</v>
      </c>
      <c r="H171" s="420">
        <v>0</v>
      </c>
      <c r="I171" s="417">
        <v>0</v>
      </c>
      <c r="J171" s="418">
        <v>0</v>
      </c>
      <c r="K171" s="428" t="s">
        <v>278</v>
      </c>
    </row>
    <row r="172" spans="1:11" ht="14.4" customHeight="1" thickBot="1" x14ac:dyDescent="0.35">
      <c r="A172" s="438" t="s">
        <v>441</v>
      </c>
      <c r="B172" s="422">
        <v>0</v>
      </c>
      <c r="C172" s="422">
        <v>65.251000000000005</v>
      </c>
      <c r="D172" s="423">
        <v>65.251000000000005</v>
      </c>
      <c r="E172" s="424" t="s">
        <v>278</v>
      </c>
      <c r="F172" s="422">
        <v>0</v>
      </c>
      <c r="G172" s="423">
        <v>0</v>
      </c>
      <c r="H172" s="425">
        <v>0</v>
      </c>
      <c r="I172" s="422">
        <v>0</v>
      </c>
      <c r="J172" s="423">
        <v>0</v>
      </c>
      <c r="K172" s="426" t="s">
        <v>278</v>
      </c>
    </row>
    <row r="173" spans="1:11" ht="14.4" customHeight="1" thickBot="1" x14ac:dyDescent="0.35">
      <c r="A173" s="439" t="s">
        <v>442</v>
      </c>
      <c r="B173" s="417">
        <v>0</v>
      </c>
      <c r="C173" s="417">
        <v>65.251000000000005</v>
      </c>
      <c r="D173" s="418">
        <v>65.251000000000005</v>
      </c>
      <c r="E173" s="427" t="s">
        <v>278</v>
      </c>
      <c r="F173" s="417">
        <v>0</v>
      </c>
      <c r="G173" s="418">
        <v>0</v>
      </c>
      <c r="H173" s="420">
        <v>0</v>
      </c>
      <c r="I173" s="417">
        <v>0</v>
      </c>
      <c r="J173" s="418">
        <v>0</v>
      </c>
      <c r="K173" s="428" t="s">
        <v>278</v>
      </c>
    </row>
    <row r="174" spans="1:11" ht="14.4" customHeight="1" thickBot="1" x14ac:dyDescent="0.35">
      <c r="A174" s="438" t="s">
        <v>443</v>
      </c>
      <c r="B174" s="422">
        <v>0</v>
      </c>
      <c r="C174" s="422">
        <v>15.70187</v>
      </c>
      <c r="D174" s="423">
        <v>15.70187</v>
      </c>
      <c r="E174" s="424" t="s">
        <v>278</v>
      </c>
      <c r="F174" s="422">
        <v>0</v>
      </c>
      <c r="G174" s="423">
        <v>0</v>
      </c>
      <c r="H174" s="425">
        <v>0</v>
      </c>
      <c r="I174" s="422">
        <v>11.94234</v>
      </c>
      <c r="J174" s="423">
        <v>11.94234</v>
      </c>
      <c r="K174" s="426" t="s">
        <v>278</v>
      </c>
    </row>
    <row r="175" spans="1:11" ht="14.4" customHeight="1" thickBot="1" x14ac:dyDescent="0.35">
      <c r="A175" s="439" t="s">
        <v>444</v>
      </c>
      <c r="B175" s="417">
        <v>0</v>
      </c>
      <c r="C175" s="417">
        <v>15.70187</v>
      </c>
      <c r="D175" s="418">
        <v>15.70187</v>
      </c>
      <c r="E175" s="427" t="s">
        <v>278</v>
      </c>
      <c r="F175" s="417">
        <v>0</v>
      </c>
      <c r="G175" s="418">
        <v>0</v>
      </c>
      <c r="H175" s="420">
        <v>0</v>
      </c>
      <c r="I175" s="417">
        <v>11.94234</v>
      </c>
      <c r="J175" s="418">
        <v>11.94234</v>
      </c>
      <c r="K175" s="428" t="s">
        <v>278</v>
      </c>
    </row>
    <row r="176" spans="1:11" ht="14.4" customHeight="1" thickBot="1" x14ac:dyDescent="0.35">
      <c r="A176" s="438" t="s">
        <v>445</v>
      </c>
      <c r="B176" s="422">
        <v>0</v>
      </c>
      <c r="C176" s="422">
        <v>0</v>
      </c>
      <c r="D176" s="423">
        <v>0</v>
      </c>
      <c r="E176" s="424" t="s">
        <v>278</v>
      </c>
      <c r="F176" s="422">
        <v>0</v>
      </c>
      <c r="G176" s="423">
        <v>0</v>
      </c>
      <c r="H176" s="425">
        <v>10.775700000000001</v>
      </c>
      <c r="I176" s="422">
        <v>10.775700000000001</v>
      </c>
      <c r="J176" s="423">
        <v>10.775700000000001</v>
      </c>
      <c r="K176" s="426" t="s">
        <v>284</v>
      </c>
    </row>
    <row r="177" spans="1:11" ht="14.4" customHeight="1" thickBot="1" x14ac:dyDescent="0.35">
      <c r="A177" s="439" t="s">
        <v>446</v>
      </c>
      <c r="B177" s="417">
        <v>0</v>
      </c>
      <c r="C177" s="417">
        <v>0</v>
      </c>
      <c r="D177" s="418">
        <v>0</v>
      </c>
      <c r="E177" s="427" t="s">
        <v>278</v>
      </c>
      <c r="F177" s="417">
        <v>0</v>
      </c>
      <c r="G177" s="418">
        <v>0</v>
      </c>
      <c r="H177" s="420">
        <v>10.775700000000001</v>
      </c>
      <c r="I177" s="417">
        <v>10.775700000000001</v>
      </c>
      <c r="J177" s="418">
        <v>10.775700000000001</v>
      </c>
      <c r="K177" s="428" t="s">
        <v>284</v>
      </c>
    </row>
    <row r="178" spans="1:11" ht="14.4" customHeight="1" thickBot="1" x14ac:dyDescent="0.35">
      <c r="A178" s="435" t="s">
        <v>447</v>
      </c>
      <c r="B178" s="417">
        <v>75918.400029254801</v>
      </c>
      <c r="C178" s="417">
        <v>77077.283739999999</v>
      </c>
      <c r="D178" s="418">
        <v>1158.88371074517</v>
      </c>
      <c r="E178" s="419">
        <v>1.01526485951</v>
      </c>
      <c r="F178" s="417">
        <v>81288.901101309501</v>
      </c>
      <c r="G178" s="418">
        <v>67740.750917757905</v>
      </c>
      <c r="H178" s="420">
        <v>5020.8951800000004</v>
      </c>
      <c r="I178" s="417">
        <v>68582.635750000001</v>
      </c>
      <c r="J178" s="418">
        <v>841.88483224209597</v>
      </c>
      <c r="K178" s="421">
        <v>0.84369003419599997</v>
      </c>
    </row>
    <row r="179" spans="1:11" ht="14.4" customHeight="1" thickBot="1" x14ac:dyDescent="0.35">
      <c r="A179" s="436" t="s">
        <v>448</v>
      </c>
      <c r="B179" s="417">
        <v>27372.743057936499</v>
      </c>
      <c r="C179" s="417">
        <v>25720.979810000001</v>
      </c>
      <c r="D179" s="418">
        <v>-1651.76324793651</v>
      </c>
      <c r="E179" s="419">
        <v>0.93965664148299999</v>
      </c>
      <c r="F179" s="417">
        <v>29297.845518110898</v>
      </c>
      <c r="G179" s="418">
        <v>24414.871265092399</v>
      </c>
      <c r="H179" s="420">
        <v>1723.1927599999999</v>
      </c>
      <c r="I179" s="417">
        <v>23837.99987</v>
      </c>
      <c r="J179" s="418">
        <v>-576.87139509239898</v>
      </c>
      <c r="K179" s="421">
        <v>0.81364344198100003</v>
      </c>
    </row>
    <row r="180" spans="1:11" ht="14.4" customHeight="1" thickBot="1" x14ac:dyDescent="0.35">
      <c r="A180" s="437" t="s">
        <v>449</v>
      </c>
      <c r="B180" s="417">
        <v>27372.743057936499</v>
      </c>
      <c r="C180" s="417">
        <v>25720.979810000001</v>
      </c>
      <c r="D180" s="418">
        <v>-1651.76324793651</v>
      </c>
      <c r="E180" s="419">
        <v>0.93965664148299999</v>
      </c>
      <c r="F180" s="417">
        <v>29297.845518110898</v>
      </c>
      <c r="G180" s="418">
        <v>24414.871265092399</v>
      </c>
      <c r="H180" s="420">
        <v>1723.1927599999999</v>
      </c>
      <c r="I180" s="417">
        <v>23833.057990000001</v>
      </c>
      <c r="J180" s="418">
        <v>-581.81327509239804</v>
      </c>
      <c r="K180" s="421">
        <v>0.81347476473199998</v>
      </c>
    </row>
    <row r="181" spans="1:11" ht="14.4" customHeight="1" thickBot="1" x14ac:dyDescent="0.35">
      <c r="A181" s="438" t="s">
        <v>450</v>
      </c>
      <c r="B181" s="422">
        <v>145.74050737788701</v>
      </c>
      <c r="C181" s="422">
        <v>142.03309999999999</v>
      </c>
      <c r="D181" s="423">
        <v>-3.7074073778860002</v>
      </c>
      <c r="E181" s="429">
        <v>0.97456158589899999</v>
      </c>
      <c r="F181" s="422">
        <v>130.84553814617499</v>
      </c>
      <c r="G181" s="423">
        <v>109.03794845514599</v>
      </c>
      <c r="H181" s="425">
        <v>8.5455000000000005</v>
      </c>
      <c r="I181" s="422">
        <v>166.66847000000001</v>
      </c>
      <c r="J181" s="423">
        <v>57.630521544853998</v>
      </c>
      <c r="K181" s="430">
        <v>1.2737803089149999</v>
      </c>
    </row>
    <row r="182" spans="1:11" ht="14.4" customHeight="1" thickBot="1" x14ac:dyDescent="0.35">
      <c r="A182" s="439" t="s">
        <v>451</v>
      </c>
      <c r="B182" s="417">
        <v>74.370645601611002</v>
      </c>
      <c r="C182" s="417">
        <v>106.93899999999999</v>
      </c>
      <c r="D182" s="418">
        <v>32.568354398388003</v>
      </c>
      <c r="E182" s="419">
        <v>1.437919479317</v>
      </c>
      <c r="F182" s="417">
        <v>104.835023986358</v>
      </c>
      <c r="G182" s="418">
        <v>87.362519988631007</v>
      </c>
      <c r="H182" s="420">
        <v>7.6005000000000003</v>
      </c>
      <c r="I182" s="417">
        <v>101.67829999999999</v>
      </c>
      <c r="J182" s="418">
        <v>14.315780011368</v>
      </c>
      <c r="K182" s="421">
        <v>0.96988865107900002</v>
      </c>
    </row>
    <row r="183" spans="1:11" ht="14.4" customHeight="1" thickBot="1" x14ac:dyDescent="0.35">
      <c r="A183" s="439" t="s">
        <v>452</v>
      </c>
      <c r="B183" s="417">
        <v>35.762921049606</v>
      </c>
      <c r="C183" s="417">
        <v>11.552099999999999</v>
      </c>
      <c r="D183" s="418">
        <v>-24.210821049606</v>
      </c>
      <c r="E183" s="419">
        <v>0.32301891626700002</v>
      </c>
      <c r="F183" s="417">
        <v>7.4834112058639999</v>
      </c>
      <c r="G183" s="418">
        <v>6.2361760048869996</v>
      </c>
      <c r="H183" s="420">
        <v>0</v>
      </c>
      <c r="I183" s="417">
        <v>26.799939999999999</v>
      </c>
      <c r="J183" s="418">
        <v>20.563763995112001</v>
      </c>
      <c r="K183" s="421">
        <v>3.5812464747349999</v>
      </c>
    </row>
    <row r="184" spans="1:11" ht="14.4" customHeight="1" thickBot="1" x14ac:dyDescent="0.35">
      <c r="A184" s="439" t="s">
        <v>453</v>
      </c>
      <c r="B184" s="417">
        <v>35.606940726668</v>
      </c>
      <c r="C184" s="417">
        <v>23.542000000000002</v>
      </c>
      <c r="D184" s="418">
        <v>-12.064940726668</v>
      </c>
      <c r="E184" s="419">
        <v>0.66116323164900004</v>
      </c>
      <c r="F184" s="417">
        <v>18.527102953951999</v>
      </c>
      <c r="G184" s="418">
        <v>15.439252461626999</v>
      </c>
      <c r="H184" s="420">
        <v>0.94499999999999995</v>
      </c>
      <c r="I184" s="417">
        <v>38.19023</v>
      </c>
      <c r="J184" s="418">
        <v>22.750977538373</v>
      </c>
      <c r="K184" s="421">
        <v>2.061316876951</v>
      </c>
    </row>
    <row r="185" spans="1:11" ht="14.4" customHeight="1" thickBot="1" x14ac:dyDescent="0.35">
      <c r="A185" s="438" t="s">
        <v>454</v>
      </c>
      <c r="B185" s="422">
        <v>66.000678538138004</v>
      </c>
      <c r="C185" s="422">
        <v>25.253699999999998</v>
      </c>
      <c r="D185" s="423">
        <v>-40.746978538138002</v>
      </c>
      <c r="E185" s="429">
        <v>0.38262788443000001</v>
      </c>
      <c r="F185" s="422">
        <v>0</v>
      </c>
      <c r="G185" s="423">
        <v>0</v>
      </c>
      <c r="H185" s="425">
        <v>4.4906100000000002</v>
      </c>
      <c r="I185" s="422">
        <v>30.45054</v>
      </c>
      <c r="J185" s="423">
        <v>30.45054</v>
      </c>
      <c r="K185" s="426" t="s">
        <v>278</v>
      </c>
    </row>
    <row r="186" spans="1:11" ht="14.4" customHeight="1" thickBot="1" x14ac:dyDescent="0.35">
      <c r="A186" s="439" t="s">
        <v>455</v>
      </c>
      <c r="B186" s="417">
        <v>49.000683456254002</v>
      </c>
      <c r="C186" s="417">
        <v>17.852900000000002</v>
      </c>
      <c r="D186" s="418">
        <v>-31.147783456254</v>
      </c>
      <c r="E186" s="419">
        <v>0.36433981611499999</v>
      </c>
      <c r="F186" s="417">
        <v>0</v>
      </c>
      <c r="G186" s="418">
        <v>0</v>
      </c>
      <c r="H186" s="420">
        <v>0.80230999999999997</v>
      </c>
      <c r="I186" s="417">
        <v>18.282340000000001</v>
      </c>
      <c r="J186" s="418">
        <v>18.282340000000001</v>
      </c>
      <c r="K186" s="428" t="s">
        <v>278</v>
      </c>
    </row>
    <row r="187" spans="1:11" ht="14.4" customHeight="1" thickBot="1" x14ac:dyDescent="0.35">
      <c r="A187" s="439" t="s">
        <v>456</v>
      </c>
      <c r="B187" s="417">
        <v>16.999995081883</v>
      </c>
      <c r="C187" s="417">
        <v>7.4008000000000003</v>
      </c>
      <c r="D187" s="418">
        <v>-9.5991950818829999</v>
      </c>
      <c r="E187" s="419">
        <v>0.43534130241500002</v>
      </c>
      <c r="F187" s="417">
        <v>0</v>
      </c>
      <c r="G187" s="418">
        <v>0</v>
      </c>
      <c r="H187" s="420">
        <v>3.6882999999999999</v>
      </c>
      <c r="I187" s="417">
        <v>12.168200000000001</v>
      </c>
      <c r="J187" s="418">
        <v>12.168200000000001</v>
      </c>
      <c r="K187" s="428" t="s">
        <v>278</v>
      </c>
    </row>
    <row r="188" spans="1:11" ht="14.4" customHeight="1" thickBot="1" x14ac:dyDescent="0.35">
      <c r="A188" s="438" t="s">
        <v>457</v>
      </c>
      <c r="B188" s="422">
        <v>31.001963380496001</v>
      </c>
      <c r="C188" s="422">
        <v>43.165349999999997</v>
      </c>
      <c r="D188" s="423">
        <v>12.163386619502999</v>
      </c>
      <c r="E188" s="429">
        <v>1.392342461353</v>
      </c>
      <c r="F188" s="422">
        <v>2.9999799647069998</v>
      </c>
      <c r="G188" s="423">
        <v>2.4999833039229999</v>
      </c>
      <c r="H188" s="425">
        <v>1.3939999999999999</v>
      </c>
      <c r="I188" s="422">
        <v>19.403479999999998</v>
      </c>
      <c r="J188" s="423">
        <v>16.903496696076999</v>
      </c>
      <c r="K188" s="430">
        <v>6.4678698618870003</v>
      </c>
    </row>
    <row r="189" spans="1:11" ht="14.4" customHeight="1" thickBot="1" x14ac:dyDescent="0.35">
      <c r="A189" s="439" t="s">
        <v>458</v>
      </c>
      <c r="B189" s="417">
        <v>17.999391100537</v>
      </c>
      <c r="C189" s="417">
        <v>0</v>
      </c>
      <c r="D189" s="418">
        <v>-17.999391100537</v>
      </c>
      <c r="E189" s="419">
        <v>0</v>
      </c>
      <c r="F189" s="417">
        <v>2.9999799647069998</v>
      </c>
      <c r="G189" s="418">
        <v>2.4999833039229999</v>
      </c>
      <c r="H189" s="420">
        <v>0</v>
      </c>
      <c r="I189" s="417">
        <v>0.94289999999999996</v>
      </c>
      <c r="J189" s="418">
        <v>-1.5570833039230001</v>
      </c>
      <c r="K189" s="421">
        <v>0.31430209904400003</v>
      </c>
    </row>
    <row r="190" spans="1:11" ht="14.4" customHeight="1" thickBot="1" x14ac:dyDescent="0.35">
      <c r="A190" s="439" t="s">
        <v>459</v>
      </c>
      <c r="B190" s="417">
        <v>13.002572279958001</v>
      </c>
      <c r="C190" s="417">
        <v>43.165349999999997</v>
      </c>
      <c r="D190" s="418">
        <v>30.162777720040999</v>
      </c>
      <c r="E190" s="419">
        <v>3.3197546662769999</v>
      </c>
      <c r="F190" s="417">
        <v>0</v>
      </c>
      <c r="G190" s="418">
        <v>0</v>
      </c>
      <c r="H190" s="420">
        <v>1.3939999999999999</v>
      </c>
      <c r="I190" s="417">
        <v>18.46058</v>
      </c>
      <c r="J190" s="418">
        <v>18.46058</v>
      </c>
      <c r="K190" s="428" t="s">
        <v>278</v>
      </c>
    </row>
    <row r="191" spans="1:11" ht="14.4" customHeight="1" thickBot="1" x14ac:dyDescent="0.35">
      <c r="A191" s="438" t="s">
        <v>460</v>
      </c>
      <c r="B191" s="422">
        <v>0</v>
      </c>
      <c r="C191" s="422">
        <v>-0.74490999999999996</v>
      </c>
      <c r="D191" s="423">
        <v>-0.74490999999999996</v>
      </c>
      <c r="E191" s="424" t="s">
        <v>284</v>
      </c>
      <c r="F191" s="422">
        <v>0</v>
      </c>
      <c r="G191" s="423">
        <v>0</v>
      </c>
      <c r="H191" s="425">
        <v>0</v>
      </c>
      <c r="I191" s="422">
        <v>0</v>
      </c>
      <c r="J191" s="423">
        <v>0</v>
      </c>
      <c r="K191" s="426" t="s">
        <v>278</v>
      </c>
    </row>
    <row r="192" spans="1:11" ht="14.4" customHeight="1" thickBot="1" x14ac:dyDescent="0.35">
      <c r="A192" s="439" t="s">
        <v>461</v>
      </c>
      <c r="B192" s="417">
        <v>0</v>
      </c>
      <c r="C192" s="417">
        <v>-0.74490999999999996</v>
      </c>
      <c r="D192" s="418">
        <v>-0.74490999999999996</v>
      </c>
      <c r="E192" s="427" t="s">
        <v>284</v>
      </c>
      <c r="F192" s="417">
        <v>0</v>
      </c>
      <c r="G192" s="418">
        <v>0</v>
      </c>
      <c r="H192" s="420">
        <v>0</v>
      </c>
      <c r="I192" s="417">
        <v>0</v>
      </c>
      <c r="J192" s="418">
        <v>0</v>
      </c>
      <c r="K192" s="428" t="s">
        <v>278</v>
      </c>
    </row>
    <row r="193" spans="1:11" ht="14.4" customHeight="1" thickBot="1" x14ac:dyDescent="0.35">
      <c r="A193" s="438" t="s">
        <v>462</v>
      </c>
      <c r="B193" s="422">
        <v>27129.999908639998</v>
      </c>
      <c r="C193" s="422">
        <v>23888.483789999998</v>
      </c>
      <c r="D193" s="423">
        <v>-3241.5161186399901</v>
      </c>
      <c r="E193" s="429">
        <v>0.88051912533800003</v>
      </c>
      <c r="F193" s="422">
        <v>29164</v>
      </c>
      <c r="G193" s="423">
        <v>24303.333333333299</v>
      </c>
      <c r="H193" s="425">
        <v>1708.7626499999999</v>
      </c>
      <c r="I193" s="422">
        <v>22501.033240000001</v>
      </c>
      <c r="J193" s="423">
        <v>-1802.3000933333401</v>
      </c>
      <c r="K193" s="430">
        <v>0.77153453709999997</v>
      </c>
    </row>
    <row r="194" spans="1:11" ht="14.4" customHeight="1" thickBot="1" x14ac:dyDescent="0.35">
      <c r="A194" s="439" t="s">
        <v>463</v>
      </c>
      <c r="B194" s="417">
        <v>11392.9999656529</v>
      </c>
      <c r="C194" s="417">
        <v>10582.150180000001</v>
      </c>
      <c r="D194" s="418">
        <v>-810.84978565292101</v>
      </c>
      <c r="E194" s="419">
        <v>0.92882912418999997</v>
      </c>
      <c r="F194" s="417">
        <v>13678</v>
      </c>
      <c r="G194" s="418">
        <v>11398.333333333299</v>
      </c>
      <c r="H194" s="420">
        <v>916.77494999999999</v>
      </c>
      <c r="I194" s="417">
        <v>10604.601280000001</v>
      </c>
      <c r="J194" s="418">
        <v>-793.73205333333499</v>
      </c>
      <c r="K194" s="421">
        <v>0.77530350051100005</v>
      </c>
    </row>
    <row r="195" spans="1:11" ht="14.4" customHeight="1" thickBot="1" x14ac:dyDescent="0.35">
      <c r="A195" s="439" t="s">
        <v>464</v>
      </c>
      <c r="B195" s="417">
        <v>15736.9999429871</v>
      </c>
      <c r="C195" s="417">
        <v>13306.33361</v>
      </c>
      <c r="D195" s="418">
        <v>-2430.6663329870698</v>
      </c>
      <c r="E195" s="419">
        <v>0.84554449121200004</v>
      </c>
      <c r="F195" s="417">
        <v>15486</v>
      </c>
      <c r="G195" s="418">
        <v>12905</v>
      </c>
      <c r="H195" s="420">
        <v>791.98770000000002</v>
      </c>
      <c r="I195" s="417">
        <v>11896.43196</v>
      </c>
      <c r="J195" s="418">
        <v>-1008.56804</v>
      </c>
      <c r="K195" s="421">
        <v>0.76820560247900005</v>
      </c>
    </row>
    <row r="196" spans="1:11" ht="14.4" customHeight="1" thickBot="1" x14ac:dyDescent="0.35">
      <c r="A196" s="438" t="s">
        <v>465</v>
      </c>
      <c r="B196" s="422">
        <v>0</v>
      </c>
      <c r="C196" s="422">
        <v>1622.7887800000001</v>
      </c>
      <c r="D196" s="423">
        <v>1622.7887800000001</v>
      </c>
      <c r="E196" s="424" t="s">
        <v>278</v>
      </c>
      <c r="F196" s="422">
        <v>0</v>
      </c>
      <c r="G196" s="423">
        <v>0</v>
      </c>
      <c r="H196" s="425">
        <v>0</v>
      </c>
      <c r="I196" s="422">
        <v>1115.50226</v>
      </c>
      <c r="J196" s="423">
        <v>1115.50226</v>
      </c>
      <c r="K196" s="426" t="s">
        <v>278</v>
      </c>
    </row>
    <row r="197" spans="1:11" ht="14.4" customHeight="1" thickBot="1" x14ac:dyDescent="0.35">
      <c r="A197" s="439" t="s">
        <v>466</v>
      </c>
      <c r="B197" s="417">
        <v>0</v>
      </c>
      <c r="C197" s="417">
        <v>1070.95748</v>
      </c>
      <c r="D197" s="418">
        <v>1070.95748</v>
      </c>
      <c r="E197" s="427" t="s">
        <v>284</v>
      </c>
      <c r="F197" s="417">
        <v>0</v>
      </c>
      <c r="G197" s="418">
        <v>0</v>
      </c>
      <c r="H197" s="420">
        <v>0</v>
      </c>
      <c r="I197" s="417">
        <v>92.804209999999998</v>
      </c>
      <c r="J197" s="418">
        <v>92.804209999999998</v>
      </c>
      <c r="K197" s="428" t="s">
        <v>278</v>
      </c>
    </row>
    <row r="198" spans="1:11" ht="14.4" customHeight="1" thickBot="1" x14ac:dyDescent="0.35">
      <c r="A198" s="439" t="s">
        <v>467</v>
      </c>
      <c r="B198" s="417">
        <v>0</v>
      </c>
      <c r="C198" s="417">
        <v>551.83130000000006</v>
      </c>
      <c r="D198" s="418">
        <v>551.83130000000006</v>
      </c>
      <c r="E198" s="427" t="s">
        <v>278</v>
      </c>
      <c r="F198" s="417">
        <v>0</v>
      </c>
      <c r="G198" s="418">
        <v>0</v>
      </c>
      <c r="H198" s="420">
        <v>0</v>
      </c>
      <c r="I198" s="417">
        <v>1022.69805</v>
      </c>
      <c r="J198" s="418">
        <v>1022.69805</v>
      </c>
      <c r="K198" s="428" t="s">
        <v>278</v>
      </c>
    </row>
    <row r="199" spans="1:11" ht="14.4" customHeight="1" thickBot="1" x14ac:dyDescent="0.35">
      <c r="A199" s="437" t="s">
        <v>468</v>
      </c>
      <c r="B199" s="417">
        <v>0</v>
      </c>
      <c r="C199" s="417">
        <v>0</v>
      </c>
      <c r="D199" s="418">
        <v>0</v>
      </c>
      <c r="E199" s="419">
        <v>1</v>
      </c>
      <c r="F199" s="417">
        <v>0</v>
      </c>
      <c r="G199" s="418">
        <v>0</v>
      </c>
      <c r="H199" s="420">
        <v>0</v>
      </c>
      <c r="I199" s="417">
        <v>4.9418800000000003</v>
      </c>
      <c r="J199" s="418">
        <v>4.9418800000000003</v>
      </c>
      <c r="K199" s="428" t="s">
        <v>284</v>
      </c>
    </row>
    <row r="200" spans="1:11" ht="14.4" customHeight="1" thickBot="1" x14ac:dyDescent="0.35">
      <c r="A200" s="438" t="s">
        <v>469</v>
      </c>
      <c r="B200" s="422">
        <v>0</v>
      </c>
      <c r="C200" s="422">
        <v>0</v>
      </c>
      <c r="D200" s="423">
        <v>0</v>
      </c>
      <c r="E200" s="429">
        <v>1</v>
      </c>
      <c r="F200" s="422">
        <v>0</v>
      </c>
      <c r="G200" s="423">
        <v>0</v>
      </c>
      <c r="H200" s="425">
        <v>0</v>
      </c>
      <c r="I200" s="422">
        <v>4.9418800000000003</v>
      </c>
      <c r="J200" s="423">
        <v>4.9418800000000003</v>
      </c>
      <c r="K200" s="426" t="s">
        <v>284</v>
      </c>
    </row>
    <row r="201" spans="1:11" ht="14.4" customHeight="1" thickBot="1" x14ac:dyDescent="0.35">
      <c r="A201" s="439" t="s">
        <v>470</v>
      </c>
      <c r="B201" s="417">
        <v>0</v>
      </c>
      <c r="C201" s="417">
        <v>0</v>
      </c>
      <c r="D201" s="418">
        <v>0</v>
      </c>
      <c r="E201" s="419">
        <v>1</v>
      </c>
      <c r="F201" s="417">
        <v>0</v>
      </c>
      <c r="G201" s="418">
        <v>0</v>
      </c>
      <c r="H201" s="420">
        <v>0</v>
      </c>
      <c r="I201" s="417">
        <v>4.9418800000000003</v>
      </c>
      <c r="J201" s="418">
        <v>4.9418800000000003</v>
      </c>
      <c r="K201" s="428" t="s">
        <v>284</v>
      </c>
    </row>
    <row r="202" spans="1:11" ht="14.4" customHeight="1" thickBot="1" x14ac:dyDescent="0.35">
      <c r="A202" s="436" t="s">
        <v>471</v>
      </c>
      <c r="B202" s="417">
        <v>48545.656971318298</v>
      </c>
      <c r="C202" s="417">
        <v>51223.883930000004</v>
      </c>
      <c r="D202" s="418">
        <v>2678.2269586816901</v>
      </c>
      <c r="E202" s="419">
        <v>1.05516923914</v>
      </c>
      <c r="F202" s="417">
        <v>51889.055583198598</v>
      </c>
      <c r="G202" s="418">
        <v>43240.879652665499</v>
      </c>
      <c r="H202" s="420">
        <v>3111.4124200000001</v>
      </c>
      <c r="I202" s="417">
        <v>44507.05588</v>
      </c>
      <c r="J202" s="418">
        <v>1266.17622733451</v>
      </c>
      <c r="K202" s="421">
        <v>0.85773493812400003</v>
      </c>
    </row>
    <row r="203" spans="1:11" ht="14.4" customHeight="1" thickBot="1" x14ac:dyDescent="0.35">
      <c r="A203" s="437" t="s">
        <v>472</v>
      </c>
      <c r="B203" s="417">
        <v>47579.9999999996</v>
      </c>
      <c r="C203" s="417">
        <v>50554.195090000001</v>
      </c>
      <c r="D203" s="418">
        <v>2974.1950900004099</v>
      </c>
      <c r="E203" s="419">
        <v>1.06250935456</v>
      </c>
      <c r="F203" s="417">
        <v>51520</v>
      </c>
      <c r="G203" s="418">
        <v>42933.333333333299</v>
      </c>
      <c r="H203" s="420">
        <v>3074.8247999999999</v>
      </c>
      <c r="I203" s="417">
        <v>44173.401210000004</v>
      </c>
      <c r="J203" s="418">
        <v>1240.0678766666499</v>
      </c>
      <c r="K203" s="421">
        <v>0.85740297379599995</v>
      </c>
    </row>
    <row r="204" spans="1:11" ht="14.4" customHeight="1" thickBot="1" x14ac:dyDescent="0.35">
      <c r="A204" s="438" t="s">
        <v>473</v>
      </c>
      <c r="B204" s="422">
        <v>47579.9999999996</v>
      </c>
      <c r="C204" s="422">
        <v>50554.195090000001</v>
      </c>
      <c r="D204" s="423">
        <v>2974.1950900004099</v>
      </c>
      <c r="E204" s="429">
        <v>1.06250935456</v>
      </c>
      <c r="F204" s="422">
        <v>51520</v>
      </c>
      <c r="G204" s="423">
        <v>42933.333333333299</v>
      </c>
      <c r="H204" s="425">
        <v>3074.8247999999999</v>
      </c>
      <c r="I204" s="422">
        <v>44173.401210000004</v>
      </c>
      <c r="J204" s="423">
        <v>1240.0678766666499</v>
      </c>
      <c r="K204" s="430">
        <v>0.85740297379599995</v>
      </c>
    </row>
    <row r="205" spans="1:11" ht="14.4" customHeight="1" thickBot="1" x14ac:dyDescent="0.35">
      <c r="A205" s="439" t="s">
        <v>474</v>
      </c>
      <c r="B205" s="417">
        <v>14699.9999999999</v>
      </c>
      <c r="C205" s="417">
        <v>12801.2088</v>
      </c>
      <c r="D205" s="418">
        <v>-1898.7911999998801</v>
      </c>
      <c r="E205" s="419">
        <v>0.870830530612</v>
      </c>
      <c r="F205" s="417">
        <v>12920</v>
      </c>
      <c r="G205" s="418">
        <v>10766.666666666701</v>
      </c>
      <c r="H205" s="420">
        <v>1163.662</v>
      </c>
      <c r="I205" s="417">
        <v>13154.958000000001</v>
      </c>
      <c r="J205" s="418">
        <v>2388.2913333333299</v>
      </c>
      <c r="K205" s="421">
        <v>1.0181856037150001</v>
      </c>
    </row>
    <row r="206" spans="1:11" ht="14.4" customHeight="1" thickBot="1" x14ac:dyDescent="0.35">
      <c r="A206" s="439" t="s">
        <v>475</v>
      </c>
      <c r="B206" s="417">
        <v>32779.999999999702</v>
      </c>
      <c r="C206" s="417">
        <v>37727.234450000004</v>
      </c>
      <c r="D206" s="418">
        <v>4947.2344500002901</v>
      </c>
      <c r="E206" s="419">
        <v>1.150922344417</v>
      </c>
      <c r="F206" s="417">
        <v>38500</v>
      </c>
      <c r="G206" s="418">
        <v>32083.333333333299</v>
      </c>
      <c r="H206" s="420">
        <v>1911.1628000000001</v>
      </c>
      <c r="I206" s="417">
        <v>30993.841649999998</v>
      </c>
      <c r="J206" s="418">
        <v>-1089.49168333334</v>
      </c>
      <c r="K206" s="421">
        <v>0.80503484805100001</v>
      </c>
    </row>
    <row r="207" spans="1:11" ht="14.4" customHeight="1" thickBot="1" x14ac:dyDescent="0.35">
      <c r="A207" s="439" t="s">
        <v>476</v>
      </c>
      <c r="B207" s="417">
        <v>99.999999999999005</v>
      </c>
      <c r="C207" s="417">
        <v>25.751840000000001</v>
      </c>
      <c r="D207" s="418">
        <v>-74.248159999999004</v>
      </c>
      <c r="E207" s="419">
        <v>0.25751839999999998</v>
      </c>
      <c r="F207" s="417">
        <v>100</v>
      </c>
      <c r="G207" s="418">
        <v>83.333333333333002</v>
      </c>
      <c r="H207" s="420">
        <v>0</v>
      </c>
      <c r="I207" s="417">
        <v>24.601559999999999</v>
      </c>
      <c r="J207" s="418">
        <v>-58.731773333333003</v>
      </c>
      <c r="K207" s="421">
        <v>0.2460156</v>
      </c>
    </row>
    <row r="208" spans="1:11" ht="14.4" customHeight="1" thickBot="1" x14ac:dyDescent="0.35">
      <c r="A208" s="437" t="s">
        <v>477</v>
      </c>
      <c r="B208" s="417">
        <v>399.605521661578</v>
      </c>
      <c r="C208" s="417">
        <v>265.07188000000002</v>
      </c>
      <c r="D208" s="418">
        <v>-134.533641661578</v>
      </c>
      <c r="E208" s="419">
        <v>0.66333387711400005</v>
      </c>
      <c r="F208" s="417">
        <v>0</v>
      </c>
      <c r="G208" s="418">
        <v>0</v>
      </c>
      <c r="H208" s="420">
        <v>0</v>
      </c>
      <c r="I208" s="417">
        <v>0</v>
      </c>
      <c r="J208" s="418">
        <v>0</v>
      </c>
      <c r="K208" s="428" t="s">
        <v>278</v>
      </c>
    </row>
    <row r="209" spans="1:11" ht="14.4" customHeight="1" thickBot="1" x14ac:dyDescent="0.35">
      <c r="A209" s="438" t="s">
        <v>478</v>
      </c>
      <c r="B209" s="422">
        <v>399.605521661578</v>
      </c>
      <c r="C209" s="422">
        <v>265.07188000000002</v>
      </c>
      <c r="D209" s="423">
        <v>-134.533641661578</v>
      </c>
      <c r="E209" s="429">
        <v>0.66333387711400005</v>
      </c>
      <c r="F209" s="422">
        <v>0</v>
      </c>
      <c r="G209" s="423">
        <v>0</v>
      </c>
      <c r="H209" s="425">
        <v>0</v>
      </c>
      <c r="I209" s="422">
        <v>0</v>
      </c>
      <c r="J209" s="423">
        <v>0</v>
      </c>
      <c r="K209" s="426" t="s">
        <v>278</v>
      </c>
    </row>
    <row r="210" spans="1:11" ht="14.4" customHeight="1" thickBot="1" x14ac:dyDescent="0.35">
      <c r="A210" s="439" t="s">
        <v>479</v>
      </c>
      <c r="B210" s="417">
        <v>0</v>
      </c>
      <c r="C210" s="417">
        <v>56.345329999999997</v>
      </c>
      <c r="D210" s="418">
        <v>56.345329999999997</v>
      </c>
      <c r="E210" s="427" t="s">
        <v>278</v>
      </c>
      <c r="F210" s="417">
        <v>0</v>
      </c>
      <c r="G210" s="418">
        <v>0</v>
      </c>
      <c r="H210" s="420">
        <v>0</v>
      </c>
      <c r="I210" s="417">
        <v>0</v>
      </c>
      <c r="J210" s="418">
        <v>0</v>
      </c>
      <c r="K210" s="428" t="s">
        <v>278</v>
      </c>
    </row>
    <row r="211" spans="1:11" ht="14.4" customHeight="1" thickBot="1" x14ac:dyDescent="0.35">
      <c r="A211" s="439" t="s">
        <v>480</v>
      </c>
      <c r="B211" s="417">
        <v>0</v>
      </c>
      <c r="C211" s="417">
        <v>44.809899999999999</v>
      </c>
      <c r="D211" s="418">
        <v>44.809899999999999</v>
      </c>
      <c r="E211" s="427" t="s">
        <v>278</v>
      </c>
      <c r="F211" s="417">
        <v>0</v>
      </c>
      <c r="G211" s="418">
        <v>0</v>
      </c>
      <c r="H211" s="420">
        <v>0</v>
      </c>
      <c r="I211" s="417">
        <v>0</v>
      </c>
      <c r="J211" s="418">
        <v>0</v>
      </c>
      <c r="K211" s="428" t="s">
        <v>278</v>
      </c>
    </row>
    <row r="212" spans="1:11" ht="14.4" customHeight="1" thickBot="1" x14ac:dyDescent="0.35">
      <c r="A212" s="439" t="s">
        <v>481</v>
      </c>
      <c r="B212" s="417">
        <v>0</v>
      </c>
      <c r="C212" s="417">
        <v>123.76564999999999</v>
      </c>
      <c r="D212" s="418">
        <v>123.76564999999999</v>
      </c>
      <c r="E212" s="427" t="s">
        <v>278</v>
      </c>
      <c r="F212" s="417">
        <v>0</v>
      </c>
      <c r="G212" s="418">
        <v>0</v>
      </c>
      <c r="H212" s="420">
        <v>0</v>
      </c>
      <c r="I212" s="417">
        <v>0</v>
      </c>
      <c r="J212" s="418">
        <v>0</v>
      </c>
      <c r="K212" s="428" t="s">
        <v>278</v>
      </c>
    </row>
    <row r="213" spans="1:11" ht="14.4" customHeight="1" thickBot="1" x14ac:dyDescent="0.35">
      <c r="A213" s="439" t="s">
        <v>482</v>
      </c>
      <c r="B213" s="417">
        <v>0</v>
      </c>
      <c r="C213" s="417">
        <v>40.151000000000003</v>
      </c>
      <c r="D213" s="418">
        <v>40.151000000000003</v>
      </c>
      <c r="E213" s="427" t="s">
        <v>278</v>
      </c>
      <c r="F213" s="417">
        <v>0</v>
      </c>
      <c r="G213" s="418">
        <v>0</v>
      </c>
      <c r="H213" s="420">
        <v>0</v>
      </c>
      <c r="I213" s="417">
        <v>0</v>
      </c>
      <c r="J213" s="418">
        <v>0</v>
      </c>
      <c r="K213" s="428" t="s">
        <v>278</v>
      </c>
    </row>
    <row r="214" spans="1:11" ht="14.4" customHeight="1" thickBot="1" x14ac:dyDescent="0.35">
      <c r="A214" s="440" t="s">
        <v>483</v>
      </c>
      <c r="B214" s="422">
        <v>566.05144965713703</v>
      </c>
      <c r="C214" s="422">
        <v>404.61696000000001</v>
      </c>
      <c r="D214" s="423">
        <v>-161.43448965713699</v>
      </c>
      <c r="E214" s="429">
        <v>0.714805977875</v>
      </c>
      <c r="F214" s="422">
        <v>369.05558319859102</v>
      </c>
      <c r="G214" s="423">
        <v>307.54631933215899</v>
      </c>
      <c r="H214" s="425">
        <v>36.587620000000001</v>
      </c>
      <c r="I214" s="422">
        <v>333.65467000000001</v>
      </c>
      <c r="J214" s="423">
        <v>26.10835066784</v>
      </c>
      <c r="K214" s="430">
        <v>0.90407701492600001</v>
      </c>
    </row>
    <row r="215" spans="1:11" ht="14.4" customHeight="1" thickBot="1" x14ac:dyDescent="0.35">
      <c r="A215" s="438" t="s">
        <v>484</v>
      </c>
      <c r="B215" s="422">
        <v>0</v>
      </c>
      <c r="C215" s="422">
        <v>23.944569999999999</v>
      </c>
      <c r="D215" s="423">
        <v>23.944569999999999</v>
      </c>
      <c r="E215" s="424" t="s">
        <v>278</v>
      </c>
      <c r="F215" s="422">
        <v>0</v>
      </c>
      <c r="G215" s="423">
        <v>0</v>
      </c>
      <c r="H215" s="425">
        <v>8.1999999999999998E-4</v>
      </c>
      <c r="I215" s="422">
        <v>-4.8999999999999998E-4</v>
      </c>
      <c r="J215" s="423">
        <v>-4.8999999999999998E-4</v>
      </c>
      <c r="K215" s="426" t="s">
        <v>278</v>
      </c>
    </row>
    <row r="216" spans="1:11" ht="14.4" customHeight="1" thickBot="1" x14ac:dyDescent="0.35">
      <c r="A216" s="439" t="s">
        <v>485</v>
      </c>
      <c r="B216" s="417">
        <v>0</v>
      </c>
      <c r="C216" s="417">
        <v>-1.4300000000000001E-3</v>
      </c>
      <c r="D216" s="418">
        <v>-1.4300000000000001E-3</v>
      </c>
      <c r="E216" s="427" t="s">
        <v>278</v>
      </c>
      <c r="F216" s="417">
        <v>0</v>
      </c>
      <c r="G216" s="418">
        <v>0</v>
      </c>
      <c r="H216" s="420">
        <v>8.1999999999999998E-4</v>
      </c>
      <c r="I216" s="417">
        <v>-4.8999999999999998E-4</v>
      </c>
      <c r="J216" s="418">
        <v>-4.8999999999999998E-4</v>
      </c>
      <c r="K216" s="428" t="s">
        <v>278</v>
      </c>
    </row>
    <row r="217" spans="1:11" ht="14.4" customHeight="1" thickBot="1" x14ac:dyDescent="0.35">
      <c r="A217" s="439" t="s">
        <v>486</v>
      </c>
      <c r="B217" s="417">
        <v>0</v>
      </c>
      <c r="C217" s="417">
        <v>15.57</v>
      </c>
      <c r="D217" s="418">
        <v>15.57</v>
      </c>
      <c r="E217" s="427" t="s">
        <v>284</v>
      </c>
      <c r="F217" s="417">
        <v>0</v>
      </c>
      <c r="G217" s="418">
        <v>0</v>
      </c>
      <c r="H217" s="420">
        <v>0</v>
      </c>
      <c r="I217" s="417">
        <v>0</v>
      </c>
      <c r="J217" s="418">
        <v>0</v>
      </c>
      <c r="K217" s="428" t="s">
        <v>278</v>
      </c>
    </row>
    <row r="218" spans="1:11" ht="14.4" customHeight="1" thickBot="1" x14ac:dyDescent="0.35">
      <c r="A218" s="439" t="s">
        <v>487</v>
      </c>
      <c r="B218" s="417">
        <v>0</v>
      </c>
      <c r="C218" s="417">
        <v>8.3759999999999994</v>
      </c>
      <c r="D218" s="418">
        <v>8.3759999999999994</v>
      </c>
      <c r="E218" s="427" t="s">
        <v>284</v>
      </c>
      <c r="F218" s="417">
        <v>0</v>
      </c>
      <c r="G218" s="418">
        <v>0</v>
      </c>
      <c r="H218" s="420">
        <v>0</v>
      </c>
      <c r="I218" s="417">
        <v>0</v>
      </c>
      <c r="J218" s="418">
        <v>0</v>
      </c>
      <c r="K218" s="428" t="s">
        <v>278</v>
      </c>
    </row>
    <row r="219" spans="1:11" ht="14.4" customHeight="1" thickBot="1" x14ac:dyDescent="0.35">
      <c r="A219" s="438" t="s">
        <v>488</v>
      </c>
      <c r="B219" s="422">
        <v>566.05144965713703</v>
      </c>
      <c r="C219" s="422">
        <v>341.22739000000001</v>
      </c>
      <c r="D219" s="423">
        <v>-224.82405965713701</v>
      </c>
      <c r="E219" s="429">
        <v>0.60282045069599999</v>
      </c>
      <c r="F219" s="422">
        <v>369.05558319859102</v>
      </c>
      <c r="G219" s="423">
        <v>307.54631933215899</v>
      </c>
      <c r="H219" s="425">
        <v>36.586799999999997</v>
      </c>
      <c r="I219" s="422">
        <v>331.85516000000001</v>
      </c>
      <c r="J219" s="423">
        <v>24.308840667839998</v>
      </c>
      <c r="K219" s="430">
        <v>0.89920102853799999</v>
      </c>
    </row>
    <row r="220" spans="1:11" ht="14.4" customHeight="1" thickBot="1" x14ac:dyDescent="0.35">
      <c r="A220" s="439" t="s">
        <v>489</v>
      </c>
      <c r="B220" s="417">
        <v>500</v>
      </c>
      <c r="C220" s="417">
        <v>271.572</v>
      </c>
      <c r="D220" s="418">
        <v>-228.428</v>
      </c>
      <c r="E220" s="419">
        <v>0.54314399999999996</v>
      </c>
      <c r="F220" s="417">
        <v>300</v>
      </c>
      <c r="G220" s="418">
        <v>250</v>
      </c>
      <c r="H220" s="420">
        <v>27.6</v>
      </c>
      <c r="I220" s="417">
        <v>266.27499999999998</v>
      </c>
      <c r="J220" s="418">
        <v>16.274999999999</v>
      </c>
      <c r="K220" s="421">
        <v>0.88758333333299999</v>
      </c>
    </row>
    <row r="221" spans="1:11" ht="14.4" customHeight="1" thickBot="1" x14ac:dyDescent="0.35">
      <c r="A221" s="439" t="s">
        <v>490</v>
      </c>
      <c r="B221" s="417">
        <v>0</v>
      </c>
      <c r="C221" s="417">
        <v>9.1660000000000004</v>
      </c>
      <c r="D221" s="418">
        <v>9.1660000000000004</v>
      </c>
      <c r="E221" s="427" t="s">
        <v>278</v>
      </c>
      <c r="F221" s="417">
        <v>0</v>
      </c>
      <c r="G221" s="418">
        <v>0</v>
      </c>
      <c r="H221" s="420">
        <v>1.1339999999999999</v>
      </c>
      <c r="I221" s="417">
        <v>17.059000000000001</v>
      </c>
      <c r="J221" s="418">
        <v>17.059000000000001</v>
      </c>
      <c r="K221" s="428" t="s">
        <v>278</v>
      </c>
    </row>
    <row r="222" spans="1:11" ht="14.4" customHeight="1" thickBot="1" x14ac:dyDescent="0.35">
      <c r="A222" s="439" t="s">
        <v>491</v>
      </c>
      <c r="B222" s="417">
        <v>45.062003121815003</v>
      </c>
      <c r="C222" s="417">
        <v>53.499000000000002</v>
      </c>
      <c r="D222" s="418">
        <v>8.4369968781840008</v>
      </c>
      <c r="E222" s="419">
        <v>1.1872308440299999</v>
      </c>
      <c r="F222" s="417">
        <v>48.066136663268999</v>
      </c>
      <c r="G222" s="418">
        <v>40.055113886058002</v>
      </c>
      <c r="H222" s="420">
        <v>3.39</v>
      </c>
      <c r="I222" s="417">
        <v>38.703000000000003</v>
      </c>
      <c r="J222" s="418">
        <v>-1.3521138860569999</v>
      </c>
      <c r="K222" s="421">
        <v>0.80520305326599995</v>
      </c>
    </row>
    <row r="223" spans="1:11" ht="14.4" customHeight="1" thickBot="1" x14ac:dyDescent="0.35">
      <c r="A223" s="439" t="s">
        <v>492</v>
      </c>
      <c r="B223" s="417">
        <v>20.989446535321001</v>
      </c>
      <c r="C223" s="417">
        <v>6.9903899999999997</v>
      </c>
      <c r="D223" s="418">
        <v>-13.999056535320999</v>
      </c>
      <c r="E223" s="419">
        <v>0.33304308373399999</v>
      </c>
      <c r="F223" s="417">
        <v>20.989446535321001</v>
      </c>
      <c r="G223" s="418">
        <v>17.491205446100999</v>
      </c>
      <c r="H223" s="420">
        <v>4.4627999999999997</v>
      </c>
      <c r="I223" s="417">
        <v>9.8181600000000007</v>
      </c>
      <c r="J223" s="418">
        <v>-7.6730454461009998</v>
      </c>
      <c r="K223" s="421">
        <v>0.46776650272600001</v>
      </c>
    </row>
    <row r="224" spans="1:11" ht="14.4" customHeight="1" thickBot="1" x14ac:dyDescent="0.35">
      <c r="A224" s="438" t="s">
        <v>493</v>
      </c>
      <c r="B224" s="422">
        <v>0</v>
      </c>
      <c r="C224" s="422">
        <v>39.445</v>
      </c>
      <c r="D224" s="423">
        <v>39.445</v>
      </c>
      <c r="E224" s="424" t="s">
        <v>278</v>
      </c>
      <c r="F224" s="422">
        <v>0</v>
      </c>
      <c r="G224" s="423">
        <v>0</v>
      </c>
      <c r="H224" s="425">
        <v>0</v>
      </c>
      <c r="I224" s="422">
        <v>1.8</v>
      </c>
      <c r="J224" s="423">
        <v>1.8</v>
      </c>
      <c r="K224" s="426" t="s">
        <v>278</v>
      </c>
    </row>
    <row r="225" spans="1:11" ht="14.4" customHeight="1" thickBot="1" x14ac:dyDescent="0.35">
      <c r="A225" s="439" t="s">
        <v>494</v>
      </c>
      <c r="B225" s="417">
        <v>0</v>
      </c>
      <c r="C225" s="417">
        <v>39.445</v>
      </c>
      <c r="D225" s="418">
        <v>39.445</v>
      </c>
      <c r="E225" s="427" t="s">
        <v>278</v>
      </c>
      <c r="F225" s="417">
        <v>0</v>
      </c>
      <c r="G225" s="418">
        <v>0</v>
      </c>
      <c r="H225" s="420">
        <v>0</v>
      </c>
      <c r="I225" s="417">
        <v>1.8</v>
      </c>
      <c r="J225" s="418">
        <v>1.8</v>
      </c>
      <c r="K225" s="428" t="s">
        <v>278</v>
      </c>
    </row>
    <row r="226" spans="1:11" ht="14.4" customHeight="1" thickBot="1" x14ac:dyDescent="0.35">
      <c r="A226" s="436" t="s">
        <v>495</v>
      </c>
      <c r="B226" s="417">
        <v>0</v>
      </c>
      <c r="C226" s="417">
        <v>132.41999999999999</v>
      </c>
      <c r="D226" s="418">
        <v>132.41999999999999</v>
      </c>
      <c r="E226" s="427" t="s">
        <v>278</v>
      </c>
      <c r="F226" s="417">
        <v>102</v>
      </c>
      <c r="G226" s="418">
        <v>85</v>
      </c>
      <c r="H226" s="420">
        <v>186.29</v>
      </c>
      <c r="I226" s="417">
        <v>237.58</v>
      </c>
      <c r="J226" s="418">
        <v>152.58000000000001</v>
      </c>
      <c r="K226" s="421">
        <v>2.3292156862739999</v>
      </c>
    </row>
    <row r="227" spans="1:11" ht="14.4" customHeight="1" thickBot="1" x14ac:dyDescent="0.35">
      <c r="A227" s="440" t="s">
        <v>496</v>
      </c>
      <c r="B227" s="422">
        <v>0</v>
      </c>
      <c r="C227" s="422">
        <v>132.41999999999999</v>
      </c>
      <c r="D227" s="423">
        <v>132.41999999999999</v>
      </c>
      <c r="E227" s="424" t="s">
        <v>278</v>
      </c>
      <c r="F227" s="422">
        <v>102</v>
      </c>
      <c r="G227" s="423">
        <v>85</v>
      </c>
      <c r="H227" s="425">
        <v>186.29</v>
      </c>
      <c r="I227" s="422">
        <v>237.58</v>
      </c>
      <c r="J227" s="423">
        <v>152.58000000000001</v>
      </c>
      <c r="K227" s="430">
        <v>2.3292156862739999</v>
      </c>
    </row>
    <row r="228" spans="1:11" ht="14.4" customHeight="1" thickBot="1" x14ac:dyDescent="0.35">
      <c r="A228" s="438" t="s">
        <v>497</v>
      </c>
      <c r="B228" s="422">
        <v>0</v>
      </c>
      <c r="C228" s="422">
        <v>132.41999999999999</v>
      </c>
      <c r="D228" s="423">
        <v>132.41999999999999</v>
      </c>
      <c r="E228" s="424" t="s">
        <v>278</v>
      </c>
      <c r="F228" s="422">
        <v>102</v>
      </c>
      <c r="G228" s="423">
        <v>85</v>
      </c>
      <c r="H228" s="425">
        <v>186.29</v>
      </c>
      <c r="I228" s="422">
        <v>237.58</v>
      </c>
      <c r="J228" s="423">
        <v>152.58000000000001</v>
      </c>
      <c r="K228" s="430">
        <v>2.3292156862739999</v>
      </c>
    </row>
    <row r="229" spans="1:11" ht="14.4" customHeight="1" thickBot="1" x14ac:dyDescent="0.35">
      <c r="A229" s="439" t="s">
        <v>498</v>
      </c>
      <c r="B229" s="417">
        <v>0</v>
      </c>
      <c r="C229" s="417">
        <v>115</v>
      </c>
      <c r="D229" s="418">
        <v>115</v>
      </c>
      <c r="E229" s="427" t="s">
        <v>278</v>
      </c>
      <c r="F229" s="417">
        <v>0</v>
      </c>
      <c r="G229" s="418">
        <v>0</v>
      </c>
      <c r="H229" s="420">
        <v>135</v>
      </c>
      <c r="I229" s="417">
        <v>135</v>
      </c>
      <c r="J229" s="418">
        <v>135</v>
      </c>
      <c r="K229" s="428" t="s">
        <v>278</v>
      </c>
    </row>
    <row r="230" spans="1:11" ht="14.4" customHeight="1" thickBot="1" x14ac:dyDescent="0.35">
      <c r="A230" s="439" t="s">
        <v>499</v>
      </c>
      <c r="B230" s="417">
        <v>0</v>
      </c>
      <c r="C230" s="417">
        <v>17.420000000000002</v>
      </c>
      <c r="D230" s="418">
        <v>17.420000000000002</v>
      </c>
      <c r="E230" s="427" t="s">
        <v>284</v>
      </c>
      <c r="F230" s="417">
        <v>102</v>
      </c>
      <c r="G230" s="418">
        <v>85</v>
      </c>
      <c r="H230" s="420">
        <v>51.29</v>
      </c>
      <c r="I230" s="417">
        <v>102.58</v>
      </c>
      <c r="J230" s="418">
        <v>17.579999999999998</v>
      </c>
      <c r="K230" s="421">
        <v>1.0056862745090001</v>
      </c>
    </row>
    <row r="231" spans="1:11" ht="14.4" customHeight="1" thickBot="1" x14ac:dyDescent="0.35">
      <c r="A231" s="435" t="s">
        <v>500</v>
      </c>
      <c r="B231" s="417">
        <v>5248.1590039108596</v>
      </c>
      <c r="C231" s="417">
        <v>4843.0664800000004</v>
      </c>
      <c r="D231" s="418">
        <v>-405.09252391085698</v>
      </c>
      <c r="E231" s="419">
        <v>0.92281245221200003</v>
      </c>
      <c r="F231" s="417">
        <v>4951.0340232492199</v>
      </c>
      <c r="G231" s="418">
        <v>4125.8616860410202</v>
      </c>
      <c r="H231" s="420">
        <v>476.50653</v>
      </c>
      <c r="I231" s="417">
        <v>4155.2338600000003</v>
      </c>
      <c r="J231" s="418">
        <v>29.372173958982</v>
      </c>
      <c r="K231" s="421">
        <v>0.83926586658199998</v>
      </c>
    </row>
    <row r="232" spans="1:11" ht="14.4" customHeight="1" thickBot="1" x14ac:dyDescent="0.35">
      <c r="A232" s="441" t="s">
        <v>501</v>
      </c>
      <c r="B232" s="422">
        <v>5248.1590039108596</v>
      </c>
      <c r="C232" s="422">
        <v>4843.0664800000004</v>
      </c>
      <c r="D232" s="423">
        <v>-405.09252391085698</v>
      </c>
      <c r="E232" s="429">
        <v>0.92281245221200003</v>
      </c>
      <c r="F232" s="422">
        <v>4951.0340232492199</v>
      </c>
      <c r="G232" s="423">
        <v>4125.8616860410202</v>
      </c>
      <c r="H232" s="425">
        <v>476.50653</v>
      </c>
      <c r="I232" s="422">
        <v>4155.2338600000003</v>
      </c>
      <c r="J232" s="423">
        <v>29.372173958982</v>
      </c>
      <c r="K232" s="430">
        <v>0.83926586658199998</v>
      </c>
    </row>
    <row r="233" spans="1:11" ht="14.4" customHeight="1" thickBot="1" x14ac:dyDescent="0.35">
      <c r="A233" s="440" t="s">
        <v>54</v>
      </c>
      <c r="B233" s="422">
        <v>5248.1590039108596</v>
      </c>
      <c r="C233" s="422">
        <v>4843.0664800000004</v>
      </c>
      <c r="D233" s="423">
        <v>-405.09252391085698</v>
      </c>
      <c r="E233" s="429">
        <v>0.92281245221200003</v>
      </c>
      <c r="F233" s="422">
        <v>4951.0340232492199</v>
      </c>
      <c r="G233" s="423">
        <v>4125.8616860410202</v>
      </c>
      <c r="H233" s="425">
        <v>476.50653</v>
      </c>
      <c r="I233" s="422">
        <v>4155.2338600000003</v>
      </c>
      <c r="J233" s="423">
        <v>29.372173958982</v>
      </c>
      <c r="K233" s="430">
        <v>0.83926586658199998</v>
      </c>
    </row>
    <row r="234" spans="1:11" ht="14.4" customHeight="1" thickBot="1" x14ac:dyDescent="0.35">
      <c r="A234" s="438" t="s">
        <v>502</v>
      </c>
      <c r="B234" s="422">
        <v>49.999999999998998</v>
      </c>
      <c r="C234" s="422">
        <v>52.040999999999997</v>
      </c>
      <c r="D234" s="423">
        <v>2.0409999999999999</v>
      </c>
      <c r="E234" s="429">
        <v>1.0408200000000001</v>
      </c>
      <c r="F234" s="422">
        <v>42</v>
      </c>
      <c r="G234" s="423">
        <v>35</v>
      </c>
      <c r="H234" s="425">
        <v>4.4577499999999999</v>
      </c>
      <c r="I234" s="422">
        <v>44.9955</v>
      </c>
      <c r="J234" s="423">
        <v>9.9954999999989997</v>
      </c>
      <c r="K234" s="430">
        <v>1.071321428571</v>
      </c>
    </row>
    <row r="235" spans="1:11" ht="14.4" customHeight="1" thickBot="1" x14ac:dyDescent="0.35">
      <c r="A235" s="439" t="s">
        <v>503</v>
      </c>
      <c r="B235" s="417">
        <v>49.999999999998998</v>
      </c>
      <c r="C235" s="417">
        <v>52.040999999999997</v>
      </c>
      <c r="D235" s="418">
        <v>2.0409999999999999</v>
      </c>
      <c r="E235" s="419">
        <v>1.0408200000000001</v>
      </c>
      <c r="F235" s="417">
        <v>42</v>
      </c>
      <c r="G235" s="418">
        <v>35</v>
      </c>
      <c r="H235" s="420">
        <v>4.4577499999999999</v>
      </c>
      <c r="I235" s="417">
        <v>44.9955</v>
      </c>
      <c r="J235" s="418">
        <v>9.9954999999989997</v>
      </c>
      <c r="K235" s="421">
        <v>1.071321428571</v>
      </c>
    </row>
    <row r="236" spans="1:11" ht="14.4" customHeight="1" thickBot="1" x14ac:dyDescent="0.35">
      <c r="A236" s="438" t="s">
        <v>504</v>
      </c>
      <c r="B236" s="422">
        <v>342.08054622072399</v>
      </c>
      <c r="C236" s="422">
        <v>235.14500000000001</v>
      </c>
      <c r="D236" s="423">
        <v>-106.93554622072401</v>
      </c>
      <c r="E236" s="429">
        <v>0.68739658714200003</v>
      </c>
      <c r="F236" s="422">
        <v>240.03402324922001</v>
      </c>
      <c r="G236" s="423">
        <v>200.02835270768301</v>
      </c>
      <c r="H236" s="425">
        <v>46.587899999999998</v>
      </c>
      <c r="I236" s="422">
        <v>294.5403</v>
      </c>
      <c r="J236" s="423">
        <v>94.511947292315995</v>
      </c>
      <c r="K236" s="430">
        <v>1.22707729518</v>
      </c>
    </row>
    <row r="237" spans="1:11" ht="14.4" customHeight="1" thickBot="1" x14ac:dyDescent="0.35">
      <c r="A237" s="439" t="s">
        <v>505</v>
      </c>
      <c r="B237" s="417">
        <v>342.08054622072399</v>
      </c>
      <c r="C237" s="417">
        <v>235.14500000000001</v>
      </c>
      <c r="D237" s="418">
        <v>-106.93554622072401</v>
      </c>
      <c r="E237" s="419">
        <v>0.68739658714200003</v>
      </c>
      <c r="F237" s="417">
        <v>240.03402324922001</v>
      </c>
      <c r="G237" s="418">
        <v>200.02835270768301</v>
      </c>
      <c r="H237" s="420">
        <v>46.587899999999998</v>
      </c>
      <c r="I237" s="417">
        <v>294.5403</v>
      </c>
      <c r="J237" s="418">
        <v>94.511947292315995</v>
      </c>
      <c r="K237" s="421">
        <v>1.22707729518</v>
      </c>
    </row>
    <row r="238" spans="1:11" ht="14.4" customHeight="1" thickBot="1" x14ac:dyDescent="0.35">
      <c r="A238" s="438" t="s">
        <v>506</v>
      </c>
      <c r="B238" s="422">
        <v>200.07845769019301</v>
      </c>
      <c r="C238" s="422">
        <v>201.8434</v>
      </c>
      <c r="D238" s="423">
        <v>1.764942309806</v>
      </c>
      <c r="E238" s="429">
        <v>1.008821251074</v>
      </c>
      <c r="F238" s="422">
        <v>217</v>
      </c>
      <c r="G238" s="423">
        <v>180.833333333333</v>
      </c>
      <c r="H238" s="425">
        <v>12.169589999999999</v>
      </c>
      <c r="I238" s="422">
        <v>117.91149</v>
      </c>
      <c r="J238" s="423">
        <v>-62.921843333333001</v>
      </c>
      <c r="K238" s="430">
        <v>0.54337092165800005</v>
      </c>
    </row>
    <row r="239" spans="1:11" ht="14.4" customHeight="1" thickBot="1" x14ac:dyDescent="0.35">
      <c r="A239" s="439" t="s">
        <v>507</v>
      </c>
      <c r="B239" s="417">
        <v>200.07845769019301</v>
      </c>
      <c r="C239" s="417">
        <v>201.8434</v>
      </c>
      <c r="D239" s="418">
        <v>1.764942309806</v>
      </c>
      <c r="E239" s="419">
        <v>1.008821251074</v>
      </c>
      <c r="F239" s="417">
        <v>217</v>
      </c>
      <c r="G239" s="418">
        <v>180.833333333333</v>
      </c>
      <c r="H239" s="420">
        <v>12.169589999999999</v>
      </c>
      <c r="I239" s="417">
        <v>117.91149</v>
      </c>
      <c r="J239" s="418">
        <v>-62.921843333333001</v>
      </c>
      <c r="K239" s="421">
        <v>0.54337092165800005</v>
      </c>
    </row>
    <row r="240" spans="1:11" ht="14.4" customHeight="1" thickBot="1" x14ac:dyDescent="0.35">
      <c r="A240" s="438" t="s">
        <v>508</v>
      </c>
      <c r="B240" s="422">
        <v>0</v>
      </c>
      <c r="C240" s="422">
        <v>13.131</v>
      </c>
      <c r="D240" s="423">
        <v>13.131</v>
      </c>
      <c r="E240" s="424" t="s">
        <v>278</v>
      </c>
      <c r="F240" s="422">
        <v>0</v>
      </c>
      <c r="G240" s="423">
        <v>0</v>
      </c>
      <c r="H240" s="425">
        <v>0</v>
      </c>
      <c r="I240" s="422">
        <v>1.96</v>
      </c>
      <c r="J240" s="423">
        <v>1.96</v>
      </c>
      <c r="K240" s="426" t="s">
        <v>284</v>
      </c>
    </row>
    <row r="241" spans="1:11" ht="14.4" customHeight="1" thickBot="1" x14ac:dyDescent="0.35">
      <c r="A241" s="439" t="s">
        <v>509</v>
      </c>
      <c r="B241" s="417">
        <v>0</v>
      </c>
      <c r="C241" s="417">
        <v>13.131</v>
      </c>
      <c r="D241" s="418">
        <v>13.131</v>
      </c>
      <c r="E241" s="427" t="s">
        <v>278</v>
      </c>
      <c r="F241" s="417">
        <v>0</v>
      </c>
      <c r="G241" s="418">
        <v>0</v>
      </c>
      <c r="H241" s="420">
        <v>0</v>
      </c>
      <c r="I241" s="417">
        <v>1.96</v>
      </c>
      <c r="J241" s="418">
        <v>1.96</v>
      </c>
      <c r="K241" s="428" t="s">
        <v>284</v>
      </c>
    </row>
    <row r="242" spans="1:11" ht="14.4" customHeight="1" thickBot="1" x14ac:dyDescent="0.35">
      <c r="A242" s="438" t="s">
        <v>510</v>
      </c>
      <c r="B242" s="422">
        <v>714.99999999999102</v>
      </c>
      <c r="C242" s="422">
        <v>634.39757999999995</v>
      </c>
      <c r="D242" s="423">
        <v>-80.602419999990005</v>
      </c>
      <c r="E242" s="429">
        <v>0.88726934265699997</v>
      </c>
      <c r="F242" s="422">
        <v>881</v>
      </c>
      <c r="G242" s="423">
        <v>734.16666666666697</v>
      </c>
      <c r="H242" s="425">
        <v>63.224890000000002</v>
      </c>
      <c r="I242" s="422">
        <v>617.42046000000005</v>
      </c>
      <c r="J242" s="423">
        <v>-116.74620666666701</v>
      </c>
      <c r="K242" s="430">
        <v>0.700817775255</v>
      </c>
    </row>
    <row r="243" spans="1:11" ht="14.4" customHeight="1" thickBot="1" x14ac:dyDescent="0.35">
      <c r="A243" s="439" t="s">
        <v>511</v>
      </c>
      <c r="B243" s="417">
        <v>714.99999999999102</v>
      </c>
      <c r="C243" s="417">
        <v>634.39757999999995</v>
      </c>
      <c r="D243" s="418">
        <v>-80.602419999990005</v>
      </c>
      <c r="E243" s="419">
        <v>0.88726934265699997</v>
      </c>
      <c r="F243" s="417">
        <v>881</v>
      </c>
      <c r="G243" s="418">
        <v>734.16666666666697</v>
      </c>
      <c r="H243" s="420">
        <v>63.224890000000002</v>
      </c>
      <c r="I243" s="417">
        <v>617.42046000000005</v>
      </c>
      <c r="J243" s="418">
        <v>-116.74620666666701</v>
      </c>
      <c r="K243" s="421">
        <v>0.700817775255</v>
      </c>
    </row>
    <row r="244" spans="1:11" ht="14.4" customHeight="1" thickBot="1" x14ac:dyDescent="0.35">
      <c r="A244" s="438" t="s">
        <v>512</v>
      </c>
      <c r="B244" s="422">
        <v>0</v>
      </c>
      <c r="C244" s="422">
        <v>255.25620000000001</v>
      </c>
      <c r="D244" s="423">
        <v>255.25620000000001</v>
      </c>
      <c r="E244" s="424" t="s">
        <v>278</v>
      </c>
      <c r="F244" s="422">
        <v>0</v>
      </c>
      <c r="G244" s="423">
        <v>0</v>
      </c>
      <c r="H244" s="425">
        <v>0</v>
      </c>
      <c r="I244" s="422">
        <v>136.37360000000001</v>
      </c>
      <c r="J244" s="423">
        <v>136.37360000000001</v>
      </c>
      <c r="K244" s="426" t="s">
        <v>284</v>
      </c>
    </row>
    <row r="245" spans="1:11" ht="14.4" customHeight="1" thickBot="1" x14ac:dyDescent="0.35">
      <c r="A245" s="439" t="s">
        <v>513</v>
      </c>
      <c r="B245" s="417">
        <v>0</v>
      </c>
      <c r="C245" s="417">
        <v>255.25620000000001</v>
      </c>
      <c r="D245" s="418">
        <v>255.25620000000001</v>
      </c>
      <c r="E245" s="427" t="s">
        <v>278</v>
      </c>
      <c r="F245" s="417">
        <v>0</v>
      </c>
      <c r="G245" s="418">
        <v>0</v>
      </c>
      <c r="H245" s="420">
        <v>0</v>
      </c>
      <c r="I245" s="417">
        <v>136.37360000000001</v>
      </c>
      <c r="J245" s="418">
        <v>136.37360000000001</v>
      </c>
      <c r="K245" s="428" t="s">
        <v>284</v>
      </c>
    </row>
    <row r="246" spans="1:11" ht="14.4" customHeight="1" thickBot="1" x14ac:dyDescent="0.35">
      <c r="A246" s="438" t="s">
        <v>514</v>
      </c>
      <c r="B246" s="422">
        <v>3940.99999999995</v>
      </c>
      <c r="C246" s="422">
        <v>3451.2523000000001</v>
      </c>
      <c r="D246" s="423">
        <v>-489.74769999994999</v>
      </c>
      <c r="E246" s="429">
        <v>0.87573009388400003</v>
      </c>
      <c r="F246" s="422">
        <v>3571</v>
      </c>
      <c r="G246" s="423">
        <v>2975.8333333333298</v>
      </c>
      <c r="H246" s="425">
        <v>350.06639999999999</v>
      </c>
      <c r="I246" s="422">
        <v>2942.03251</v>
      </c>
      <c r="J246" s="423">
        <v>-33.800823333333</v>
      </c>
      <c r="K246" s="430">
        <v>0.82386796695599995</v>
      </c>
    </row>
    <row r="247" spans="1:11" ht="14.4" customHeight="1" thickBot="1" x14ac:dyDescent="0.35">
      <c r="A247" s="439" t="s">
        <v>515</v>
      </c>
      <c r="B247" s="417">
        <v>3940.99999999995</v>
      </c>
      <c r="C247" s="417">
        <v>3451.2523000000001</v>
      </c>
      <c r="D247" s="418">
        <v>-489.74769999994999</v>
      </c>
      <c r="E247" s="419">
        <v>0.87573009388400003</v>
      </c>
      <c r="F247" s="417">
        <v>3571</v>
      </c>
      <c r="G247" s="418">
        <v>2975.8333333333298</v>
      </c>
      <c r="H247" s="420">
        <v>350.06639999999999</v>
      </c>
      <c r="I247" s="417">
        <v>2942.03251</v>
      </c>
      <c r="J247" s="418">
        <v>-33.800823333333</v>
      </c>
      <c r="K247" s="421">
        <v>0.82386796695599995</v>
      </c>
    </row>
    <row r="248" spans="1:11" ht="14.4" customHeight="1" thickBot="1" x14ac:dyDescent="0.35">
      <c r="A248" s="443" t="s">
        <v>516</v>
      </c>
      <c r="B248" s="422">
        <v>0</v>
      </c>
      <c r="C248" s="422">
        <v>471.93561</v>
      </c>
      <c r="D248" s="423">
        <v>471.93561</v>
      </c>
      <c r="E248" s="424" t="s">
        <v>278</v>
      </c>
      <c r="F248" s="422">
        <v>0</v>
      </c>
      <c r="G248" s="423">
        <v>0</v>
      </c>
      <c r="H248" s="425">
        <v>39.182980000000001</v>
      </c>
      <c r="I248" s="422">
        <v>450.23692</v>
      </c>
      <c r="J248" s="423">
        <v>450.23692</v>
      </c>
      <c r="K248" s="426" t="s">
        <v>284</v>
      </c>
    </row>
    <row r="249" spans="1:11" ht="14.4" customHeight="1" thickBot="1" x14ac:dyDescent="0.35">
      <c r="A249" s="441" t="s">
        <v>517</v>
      </c>
      <c r="B249" s="422">
        <v>0</v>
      </c>
      <c r="C249" s="422">
        <v>471.93561</v>
      </c>
      <c r="D249" s="423">
        <v>471.93561</v>
      </c>
      <c r="E249" s="424" t="s">
        <v>278</v>
      </c>
      <c r="F249" s="422">
        <v>0</v>
      </c>
      <c r="G249" s="423">
        <v>0</v>
      </c>
      <c r="H249" s="425">
        <v>39.182980000000001</v>
      </c>
      <c r="I249" s="422">
        <v>450.23692</v>
      </c>
      <c r="J249" s="423">
        <v>450.23692</v>
      </c>
      <c r="K249" s="426" t="s">
        <v>284</v>
      </c>
    </row>
    <row r="250" spans="1:11" ht="14.4" customHeight="1" thickBot="1" x14ac:dyDescent="0.35">
      <c r="A250" s="440" t="s">
        <v>518</v>
      </c>
      <c r="B250" s="422">
        <v>0</v>
      </c>
      <c r="C250" s="422">
        <v>471.93561</v>
      </c>
      <c r="D250" s="423">
        <v>471.93561</v>
      </c>
      <c r="E250" s="424" t="s">
        <v>278</v>
      </c>
      <c r="F250" s="422">
        <v>0</v>
      </c>
      <c r="G250" s="423">
        <v>0</v>
      </c>
      <c r="H250" s="425">
        <v>39.182980000000001</v>
      </c>
      <c r="I250" s="422">
        <v>450.23692</v>
      </c>
      <c r="J250" s="423">
        <v>450.23692</v>
      </c>
      <c r="K250" s="426" t="s">
        <v>284</v>
      </c>
    </row>
    <row r="251" spans="1:11" ht="14.4" customHeight="1" thickBot="1" x14ac:dyDescent="0.35">
      <c r="A251" s="438" t="s">
        <v>519</v>
      </c>
      <c r="B251" s="422">
        <v>0</v>
      </c>
      <c r="C251" s="422">
        <v>471.93561</v>
      </c>
      <c r="D251" s="423">
        <v>471.93561</v>
      </c>
      <c r="E251" s="424" t="s">
        <v>278</v>
      </c>
      <c r="F251" s="422">
        <v>0</v>
      </c>
      <c r="G251" s="423">
        <v>0</v>
      </c>
      <c r="H251" s="425">
        <v>39.182980000000001</v>
      </c>
      <c r="I251" s="422">
        <v>450.23692</v>
      </c>
      <c r="J251" s="423">
        <v>450.23692</v>
      </c>
      <c r="K251" s="426" t="s">
        <v>284</v>
      </c>
    </row>
    <row r="252" spans="1:11" ht="14.4" customHeight="1" thickBot="1" x14ac:dyDescent="0.35">
      <c r="A252" s="439" t="s">
        <v>520</v>
      </c>
      <c r="B252" s="417">
        <v>0</v>
      </c>
      <c r="C252" s="417">
        <v>0</v>
      </c>
      <c r="D252" s="418">
        <v>0</v>
      </c>
      <c r="E252" s="427" t="s">
        <v>278</v>
      </c>
      <c r="F252" s="417">
        <v>0</v>
      </c>
      <c r="G252" s="418">
        <v>0</v>
      </c>
      <c r="H252" s="420">
        <v>0</v>
      </c>
      <c r="I252" s="417">
        <v>3.339</v>
      </c>
      <c r="J252" s="418">
        <v>3.339</v>
      </c>
      <c r="K252" s="428" t="s">
        <v>284</v>
      </c>
    </row>
    <row r="253" spans="1:11" ht="14.4" customHeight="1" thickBot="1" x14ac:dyDescent="0.35">
      <c r="A253" s="439" t="s">
        <v>521</v>
      </c>
      <c r="B253" s="417">
        <v>0</v>
      </c>
      <c r="C253" s="417">
        <v>459.92781000000002</v>
      </c>
      <c r="D253" s="418">
        <v>459.92781000000002</v>
      </c>
      <c r="E253" s="427" t="s">
        <v>278</v>
      </c>
      <c r="F253" s="417">
        <v>0</v>
      </c>
      <c r="G253" s="418">
        <v>0</v>
      </c>
      <c r="H253" s="420">
        <v>39.182980000000001</v>
      </c>
      <c r="I253" s="417">
        <v>445.73352</v>
      </c>
      <c r="J253" s="418">
        <v>445.73352</v>
      </c>
      <c r="K253" s="428" t="s">
        <v>284</v>
      </c>
    </row>
    <row r="254" spans="1:11" ht="14.4" customHeight="1" thickBot="1" x14ac:dyDescent="0.35">
      <c r="A254" s="439" t="s">
        <v>522</v>
      </c>
      <c r="B254" s="417">
        <v>0</v>
      </c>
      <c r="C254" s="417">
        <v>12.0078</v>
      </c>
      <c r="D254" s="418">
        <v>12.0078</v>
      </c>
      <c r="E254" s="427" t="s">
        <v>278</v>
      </c>
      <c r="F254" s="417">
        <v>0</v>
      </c>
      <c r="G254" s="418">
        <v>0</v>
      </c>
      <c r="H254" s="420">
        <v>0</v>
      </c>
      <c r="I254" s="417">
        <v>1.1644000000000001</v>
      </c>
      <c r="J254" s="418">
        <v>1.1644000000000001</v>
      </c>
      <c r="K254" s="428" t="s">
        <v>284</v>
      </c>
    </row>
    <row r="255" spans="1:11" ht="14.4" customHeight="1" thickBot="1" x14ac:dyDescent="0.35">
      <c r="A255" s="444"/>
      <c r="B255" s="417">
        <v>31884.875358413999</v>
      </c>
      <c r="C255" s="417">
        <v>34791.830199999997</v>
      </c>
      <c r="D255" s="418">
        <v>2906.9548415859799</v>
      </c>
      <c r="E255" s="419">
        <v>1.0911703373120001</v>
      </c>
      <c r="F255" s="417">
        <v>38794.1449087242</v>
      </c>
      <c r="G255" s="418">
        <v>32328.4540906035</v>
      </c>
      <c r="H255" s="420">
        <v>3987.24062</v>
      </c>
      <c r="I255" s="417">
        <v>41239.744809999997</v>
      </c>
      <c r="J255" s="418">
        <v>8911.2907193964893</v>
      </c>
      <c r="K255" s="421">
        <v>1.0630404383709999</v>
      </c>
    </row>
    <row r="256" spans="1:11" ht="14.4" customHeight="1" thickBot="1" x14ac:dyDescent="0.35">
      <c r="A256" s="445" t="s">
        <v>66</v>
      </c>
      <c r="B256" s="431">
        <v>31884.875358413999</v>
      </c>
      <c r="C256" s="431">
        <v>34791.830199999997</v>
      </c>
      <c r="D256" s="432">
        <v>2906.9548415859999</v>
      </c>
      <c r="E256" s="433" t="s">
        <v>278</v>
      </c>
      <c r="F256" s="431">
        <v>38794.1449087242</v>
      </c>
      <c r="G256" s="432">
        <v>32328.4540906035</v>
      </c>
      <c r="H256" s="431">
        <v>3987.24062</v>
      </c>
      <c r="I256" s="431">
        <v>41239.744809999997</v>
      </c>
      <c r="J256" s="432">
        <v>8911.2907193965002</v>
      </c>
      <c r="K256" s="434">
        <v>1.0630404383709999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262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523</v>
      </c>
      <c r="B5" s="447" t="s">
        <v>524</v>
      </c>
      <c r="C5" s="448" t="s">
        <v>525</v>
      </c>
      <c r="D5" s="448" t="s">
        <v>525</v>
      </c>
      <c r="E5" s="448"/>
      <c r="F5" s="448" t="s">
        <v>525</v>
      </c>
      <c r="G5" s="448" t="s">
        <v>525</v>
      </c>
      <c r="H5" s="448" t="s">
        <v>525</v>
      </c>
      <c r="I5" s="449" t="s">
        <v>525</v>
      </c>
      <c r="J5" s="450" t="s">
        <v>69</v>
      </c>
    </row>
    <row r="6" spans="1:10" ht="14.4" customHeight="1" x14ac:dyDescent="0.3">
      <c r="A6" s="446" t="s">
        <v>523</v>
      </c>
      <c r="B6" s="447" t="s">
        <v>287</v>
      </c>
      <c r="C6" s="448">
        <v>272.09271999999999</v>
      </c>
      <c r="D6" s="448">
        <v>154.86257999999998</v>
      </c>
      <c r="E6" s="448"/>
      <c r="F6" s="448">
        <v>113.74571999999999</v>
      </c>
      <c r="G6" s="448">
        <v>165.55419416698416</v>
      </c>
      <c r="H6" s="448">
        <v>-51.808474166984169</v>
      </c>
      <c r="I6" s="449">
        <v>0.68706033436562652</v>
      </c>
      <c r="J6" s="450" t="s">
        <v>1</v>
      </c>
    </row>
    <row r="7" spans="1:10" ht="14.4" customHeight="1" x14ac:dyDescent="0.3">
      <c r="A7" s="446" t="s">
        <v>523</v>
      </c>
      <c r="B7" s="447" t="s">
        <v>526</v>
      </c>
      <c r="C7" s="448">
        <v>0</v>
      </c>
      <c r="D7" s="448">
        <v>0</v>
      </c>
      <c r="E7" s="448"/>
      <c r="F7" s="448" t="s">
        <v>525</v>
      </c>
      <c r="G7" s="448" t="s">
        <v>525</v>
      </c>
      <c r="H7" s="448" t="s">
        <v>525</v>
      </c>
      <c r="I7" s="449" t="s">
        <v>525</v>
      </c>
      <c r="J7" s="450" t="s">
        <v>1</v>
      </c>
    </row>
    <row r="8" spans="1:10" ht="14.4" customHeight="1" x14ac:dyDescent="0.3">
      <c r="A8" s="446" t="s">
        <v>523</v>
      </c>
      <c r="B8" s="447" t="s">
        <v>527</v>
      </c>
      <c r="C8" s="448">
        <v>272.09271999999999</v>
      </c>
      <c r="D8" s="448">
        <v>154.86257999999998</v>
      </c>
      <c r="E8" s="448"/>
      <c r="F8" s="448">
        <v>113.74571999999999</v>
      </c>
      <c r="G8" s="448">
        <v>165.55419416698416</v>
      </c>
      <c r="H8" s="448">
        <v>-51.808474166984169</v>
      </c>
      <c r="I8" s="449">
        <v>0.68706033436562652</v>
      </c>
      <c r="J8" s="450" t="s">
        <v>528</v>
      </c>
    </row>
    <row r="10" spans="1:10" ht="14.4" customHeight="1" x14ac:dyDescent="0.3">
      <c r="A10" s="446" t="s">
        <v>523</v>
      </c>
      <c r="B10" s="447" t="s">
        <v>524</v>
      </c>
      <c r="C10" s="448" t="s">
        <v>525</v>
      </c>
      <c r="D10" s="448" t="s">
        <v>525</v>
      </c>
      <c r="E10" s="448"/>
      <c r="F10" s="448" t="s">
        <v>525</v>
      </c>
      <c r="G10" s="448" t="s">
        <v>525</v>
      </c>
      <c r="H10" s="448" t="s">
        <v>525</v>
      </c>
      <c r="I10" s="449" t="s">
        <v>525</v>
      </c>
      <c r="J10" s="450" t="s">
        <v>69</v>
      </c>
    </row>
    <row r="11" spans="1:10" ht="14.4" customHeight="1" x14ac:dyDescent="0.3">
      <c r="A11" s="446" t="s">
        <v>529</v>
      </c>
      <c r="B11" s="447" t="s">
        <v>530</v>
      </c>
      <c r="C11" s="448" t="s">
        <v>525</v>
      </c>
      <c r="D11" s="448" t="s">
        <v>525</v>
      </c>
      <c r="E11" s="448"/>
      <c r="F11" s="448" t="s">
        <v>525</v>
      </c>
      <c r="G11" s="448" t="s">
        <v>525</v>
      </c>
      <c r="H11" s="448" t="s">
        <v>525</v>
      </c>
      <c r="I11" s="449" t="s">
        <v>525</v>
      </c>
      <c r="J11" s="450" t="s">
        <v>0</v>
      </c>
    </row>
    <row r="12" spans="1:10" ht="14.4" customHeight="1" x14ac:dyDescent="0.3">
      <c r="A12" s="446" t="s">
        <v>529</v>
      </c>
      <c r="B12" s="447" t="s">
        <v>287</v>
      </c>
      <c r="C12" s="448">
        <v>3.8194900000000001</v>
      </c>
      <c r="D12" s="448">
        <v>0</v>
      </c>
      <c r="E12" s="448"/>
      <c r="F12" s="448">
        <v>1.78128</v>
      </c>
      <c r="G12" s="448">
        <v>0</v>
      </c>
      <c r="H12" s="448">
        <v>1.78128</v>
      </c>
      <c r="I12" s="449" t="s">
        <v>525</v>
      </c>
      <c r="J12" s="450" t="s">
        <v>1</v>
      </c>
    </row>
    <row r="13" spans="1:10" ht="14.4" customHeight="1" x14ac:dyDescent="0.3">
      <c r="A13" s="446" t="s">
        <v>529</v>
      </c>
      <c r="B13" s="447" t="s">
        <v>531</v>
      </c>
      <c r="C13" s="448">
        <v>3.8194900000000001</v>
      </c>
      <c r="D13" s="448">
        <v>0</v>
      </c>
      <c r="E13" s="448"/>
      <c r="F13" s="448">
        <v>1.78128</v>
      </c>
      <c r="G13" s="448">
        <v>0</v>
      </c>
      <c r="H13" s="448">
        <v>1.78128</v>
      </c>
      <c r="I13" s="449" t="s">
        <v>525</v>
      </c>
      <c r="J13" s="450" t="s">
        <v>532</v>
      </c>
    </row>
    <row r="14" spans="1:10" ht="14.4" customHeight="1" x14ac:dyDescent="0.3">
      <c r="A14" s="446" t="s">
        <v>525</v>
      </c>
      <c r="B14" s="447" t="s">
        <v>525</v>
      </c>
      <c r="C14" s="448" t="s">
        <v>525</v>
      </c>
      <c r="D14" s="448" t="s">
        <v>525</v>
      </c>
      <c r="E14" s="448"/>
      <c r="F14" s="448" t="s">
        <v>525</v>
      </c>
      <c r="G14" s="448" t="s">
        <v>525</v>
      </c>
      <c r="H14" s="448" t="s">
        <v>525</v>
      </c>
      <c r="I14" s="449" t="s">
        <v>525</v>
      </c>
      <c r="J14" s="450" t="s">
        <v>533</v>
      </c>
    </row>
    <row r="15" spans="1:10" ht="14.4" customHeight="1" x14ac:dyDescent="0.3">
      <c r="A15" s="446" t="s">
        <v>534</v>
      </c>
      <c r="B15" s="447" t="s">
        <v>535</v>
      </c>
      <c r="C15" s="448" t="s">
        <v>525</v>
      </c>
      <c r="D15" s="448" t="s">
        <v>525</v>
      </c>
      <c r="E15" s="448"/>
      <c r="F15" s="448" t="s">
        <v>525</v>
      </c>
      <c r="G15" s="448" t="s">
        <v>525</v>
      </c>
      <c r="H15" s="448" t="s">
        <v>525</v>
      </c>
      <c r="I15" s="449" t="s">
        <v>525</v>
      </c>
      <c r="J15" s="450" t="s">
        <v>0</v>
      </c>
    </row>
    <row r="16" spans="1:10" ht="14.4" customHeight="1" x14ac:dyDescent="0.3">
      <c r="A16" s="446" t="s">
        <v>534</v>
      </c>
      <c r="B16" s="447" t="s">
        <v>287</v>
      </c>
      <c r="C16" s="448">
        <v>268.27323000000001</v>
      </c>
      <c r="D16" s="448">
        <v>154.86257999999998</v>
      </c>
      <c r="E16" s="448"/>
      <c r="F16" s="448">
        <v>111.96444</v>
      </c>
      <c r="G16" s="448">
        <v>165.55419416698416</v>
      </c>
      <c r="H16" s="448">
        <v>-53.589754166984164</v>
      </c>
      <c r="I16" s="449">
        <v>0.67630083649266215</v>
      </c>
      <c r="J16" s="450" t="s">
        <v>1</v>
      </c>
    </row>
    <row r="17" spans="1:10" ht="14.4" customHeight="1" x14ac:dyDescent="0.3">
      <c r="A17" s="446" t="s">
        <v>534</v>
      </c>
      <c r="B17" s="447" t="s">
        <v>526</v>
      </c>
      <c r="C17" s="448">
        <v>-160</v>
      </c>
      <c r="D17" s="448">
        <v>0</v>
      </c>
      <c r="E17" s="448"/>
      <c r="F17" s="448" t="s">
        <v>525</v>
      </c>
      <c r="G17" s="448" t="s">
        <v>525</v>
      </c>
      <c r="H17" s="448" t="s">
        <v>525</v>
      </c>
      <c r="I17" s="449" t="s">
        <v>525</v>
      </c>
      <c r="J17" s="450" t="s">
        <v>1</v>
      </c>
    </row>
    <row r="18" spans="1:10" ht="14.4" customHeight="1" x14ac:dyDescent="0.3">
      <c r="A18" s="446" t="s">
        <v>534</v>
      </c>
      <c r="B18" s="447" t="s">
        <v>536</v>
      </c>
      <c r="C18" s="448">
        <v>108.27323000000001</v>
      </c>
      <c r="D18" s="448">
        <v>154.86257999999998</v>
      </c>
      <c r="E18" s="448"/>
      <c r="F18" s="448">
        <v>111.96444</v>
      </c>
      <c r="G18" s="448">
        <v>165.55419416698416</v>
      </c>
      <c r="H18" s="448">
        <v>-53.589754166984164</v>
      </c>
      <c r="I18" s="449">
        <v>0.67630083649266215</v>
      </c>
      <c r="J18" s="450" t="s">
        <v>532</v>
      </c>
    </row>
    <row r="19" spans="1:10" ht="14.4" customHeight="1" x14ac:dyDescent="0.3">
      <c r="A19" s="446" t="s">
        <v>525</v>
      </c>
      <c r="B19" s="447" t="s">
        <v>525</v>
      </c>
      <c r="C19" s="448" t="s">
        <v>525</v>
      </c>
      <c r="D19" s="448" t="s">
        <v>525</v>
      </c>
      <c r="E19" s="448"/>
      <c r="F19" s="448" t="s">
        <v>525</v>
      </c>
      <c r="G19" s="448" t="s">
        <v>525</v>
      </c>
      <c r="H19" s="448" t="s">
        <v>525</v>
      </c>
      <c r="I19" s="449" t="s">
        <v>525</v>
      </c>
      <c r="J19" s="450" t="s">
        <v>533</v>
      </c>
    </row>
    <row r="20" spans="1:10" ht="14.4" customHeight="1" x14ac:dyDescent="0.3">
      <c r="A20" s="446" t="s">
        <v>537</v>
      </c>
      <c r="B20" s="447" t="s">
        <v>538</v>
      </c>
      <c r="C20" s="448" t="s">
        <v>525</v>
      </c>
      <c r="D20" s="448" t="s">
        <v>525</v>
      </c>
      <c r="E20" s="448"/>
      <c r="F20" s="448" t="s">
        <v>525</v>
      </c>
      <c r="G20" s="448" t="s">
        <v>525</v>
      </c>
      <c r="H20" s="448" t="s">
        <v>525</v>
      </c>
      <c r="I20" s="449" t="s">
        <v>525</v>
      </c>
      <c r="J20" s="450" t="s">
        <v>0</v>
      </c>
    </row>
    <row r="21" spans="1:10" ht="14.4" customHeight="1" x14ac:dyDescent="0.3">
      <c r="A21" s="446" t="s">
        <v>537</v>
      </c>
      <c r="B21" s="447" t="s">
        <v>526</v>
      </c>
      <c r="C21" s="448">
        <v>160</v>
      </c>
      <c r="D21" s="448" t="s">
        <v>525</v>
      </c>
      <c r="E21" s="448"/>
      <c r="F21" s="448" t="s">
        <v>525</v>
      </c>
      <c r="G21" s="448" t="s">
        <v>525</v>
      </c>
      <c r="H21" s="448" t="s">
        <v>525</v>
      </c>
      <c r="I21" s="449" t="s">
        <v>525</v>
      </c>
      <c r="J21" s="450" t="s">
        <v>1</v>
      </c>
    </row>
    <row r="22" spans="1:10" ht="14.4" customHeight="1" x14ac:dyDescent="0.3">
      <c r="A22" s="446" t="s">
        <v>537</v>
      </c>
      <c r="B22" s="447" t="s">
        <v>539</v>
      </c>
      <c r="C22" s="448">
        <v>160</v>
      </c>
      <c r="D22" s="448" t="s">
        <v>525</v>
      </c>
      <c r="E22" s="448"/>
      <c r="F22" s="448" t="s">
        <v>525</v>
      </c>
      <c r="G22" s="448" t="s">
        <v>525</v>
      </c>
      <c r="H22" s="448" t="s">
        <v>525</v>
      </c>
      <c r="I22" s="449" t="s">
        <v>525</v>
      </c>
      <c r="J22" s="450" t="s">
        <v>532</v>
      </c>
    </row>
    <row r="23" spans="1:10" ht="14.4" customHeight="1" x14ac:dyDescent="0.3">
      <c r="A23" s="446" t="s">
        <v>525</v>
      </c>
      <c r="B23" s="447" t="s">
        <v>525</v>
      </c>
      <c r="C23" s="448" t="s">
        <v>525</v>
      </c>
      <c r="D23" s="448" t="s">
        <v>525</v>
      </c>
      <c r="E23" s="448"/>
      <c r="F23" s="448" t="s">
        <v>525</v>
      </c>
      <c r="G23" s="448" t="s">
        <v>525</v>
      </c>
      <c r="H23" s="448" t="s">
        <v>525</v>
      </c>
      <c r="I23" s="449" t="s">
        <v>525</v>
      </c>
      <c r="J23" s="450" t="s">
        <v>533</v>
      </c>
    </row>
    <row r="24" spans="1:10" ht="14.4" customHeight="1" x14ac:dyDescent="0.3">
      <c r="A24" s="446" t="s">
        <v>523</v>
      </c>
      <c r="B24" s="447" t="s">
        <v>527</v>
      </c>
      <c r="C24" s="448">
        <v>272.09271999999999</v>
      </c>
      <c r="D24" s="448">
        <v>154.86257999999998</v>
      </c>
      <c r="E24" s="448"/>
      <c r="F24" s="448">
        <v>113.74571999999999</v>
      </c>
      <c r="G24" s="448">
        <v>165.55419416698416</v>
      </c>
      <c r="H24" s="448">
        <v>-51.808474166984169</v>
      </c>
      <c r="I24" s="449">
        <v>0.68706033436562652</v>
      </c>
      <c r="J24" s="450" t="s">
        <v>528</v>
      </c>
    </row>
  </sheetData>
  <mergeCells count="3">
    <mergeCell ref="F3:I3"/>
    <mergeCell ref="C4:D4"/>
    <mergeCell ref="A1:I1"/>
  </mergeCells>
  <conditionalFormatting sqref="F9 F25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4">
    <cfRule type="expression" dxfId="43" priority="5">
      <formula>$H10&gt;0</formula>
    </cfRule>
  </conditionalFormatting>
  <conditionalFormatting sqref="A10:A24">
    <cfRule type="expression" dxfId="42" priority="2">
      <formula>AND($J10&lt;&gt;"mezeraKL",$J10&lt;&gt;"")</formula>
    </cfRule>
  </conditionalFormatting>
  <conditionalFormatting sqref="I10:I24">
    <cfRule type="expression" dxfId="41" priority="6">
      <formula>$I10&gt;1</formula>
    </cfRule>
  </conditionalFormatting>
  <conditionalFormatting sqref="B10:B24">
    <cfRule type="expression" dxfId="40" priority="1">
      <formula>OR($J10="NS",$J10="SumaNS",$J10="Účet")</formula>
    </cfRule>
  </conditionalFormatting>
  <conditionalFormatting sqref="A10:D24 F10:I24">
    <cfRule type="expression" dxfId="39" priority="8">
      <formula>AND($J10&lt;&gt;"",$J10&lt;&gt;"mezeraKL")</formula>
    </cfRule>
  </conditionalFormatting>
  <conditionalFormatting sqref="B10:D24 F10:I24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64.348917186817189</v>
      </c>
      <c r="M3" s="98">
        <f>SUBTOTAL(9,M5:M1048576)</f>
        <v>1620</v>
      </c>
      <c r="N3" s="99">
        <f>SUBTOTAL(9,N5:N1048576)</f>
        <v>104245.24584264385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157</v>
      </c>
    </row>
    <row r="5" spans="1:14" ht="14.4" customHeight="1" x14ac:dyDescent="0.3">
      <c r="A5" s="456" t="s">
        <v>523</v>
      </c>
      <c r="B5" s="457" t="s">
        <v>634</v>
      </c>
      <c r="C5" s="458" t="s">
        <v>534</v>
      </c>
      <c r="D5" s="459" t="s">
        <v>635</v>
      </c>
      <c r="E5" s="458" t="s">
        <v>540</v>
      </c>
      <c r="F5" s="459" t="s">
        <v>636</v>
      </c>
      <c r="G5" s="458" t="s">
        <v>541</v>
      </c>
      <c r="H5" s="458" t="s">
        <v>542</v>
      </c>
      <c r="I5" s="458" t="s">
        <v>543</v>
      </c>
      <c r="J5" s="458" t="s">
        <v>544</v>
      </c>
      <c r="K5" s="458" t="s">
        <v>545</v>
      </c>
      <c r="L5" s="460">
        <v>87.779999999999973</v>
      </c>
      <c r="M5" s="460">
        <v>2</v>
      </c>
      <c r="N5" s="461">
        <v>175.55999999999995</v>
      </c>
    </row>
    <row r="6" spans="1:14" ht="14.4" customHeight="1" x14ac:dyDescent="0.3">
      <c r="A6" s="462" t="s">
        <v>523</v>
      </c>
      <c r="B6" s="463" t="s">
        <v>634</v>
      </c>
      <c r="C6" s="464" t="s">
        <v>534</v>
      </c>
      <c r="D6" s="465" t="s">
        <v>635</v>
      </c>
      <c r="E6" s="464" t="s">
        <v>540</v>
      </c>
      <c r="F6" s="465" t="s">
        <v>636</v>
      </c>
      <c r="G6" s="464" t="s">
        <v>541</v>
      </c>
      <c r="H6" s="464" t="s">
        <v>546</v>
      </c>
      <c r="I6" s="464" t="s">
        <v>547</v>
      </c>
      <c r="J6" s="464" t="s">
        <v>548</v>
      </c>
      <c r="K6" s="464" t="s">
        <v>549</v>
      </c>
      <c r="L6" s="466">
        <v>101.5601130227236</v>
      </c>
      <c r="M6" s="466">
        <v>2</v>
      </c>
      <c r="N6" s="467">
        <v>203.1202260454472</v>
      </c>
    </row>
    <row r="7" spans="1:14" ht="14.4" customHeight="1" x14ac:dyDescent="0.3">
      <c r="A7" s="462" t="s">
        <v>523</v>
      </c>
      <c r="B7" s="463" t="s">
        <v>634</v>
      </c>
      <c r="C7" s="464" t="s">
        <v>534</v>
      </c>
      <c r="D7" s="465" t="s">
        <v>635</v>
      </c>
      <c r="E7" s="464" t="s">
        <v>540</v>
      </c>
      <c r="F7" s="465" t="s">
        <v>636</v>
      </c>
      <c r="G7" s="464" t="s">
        <v>541</v>
      </c>
      <c r="H7" s="464" t="s">
        <v>550</v>
      </c>
      <c r="I7" s="464" t="s">
        <v>551</v>
      </c>
      <c r="J7" s="464" t="s">
        <v>552</v>
      </c>
      <c r="K7" s="464" t="s">
        <v>553</v>
      </c>
      <c r="L7" s="466">
        <v>60.26</v>
      </c>
      <c r="M7" s="466">
        <v>2</v>
      </c>
      <c r="N7" s="467">
        <v>120.52</v>
      </c>
    </row>
    <row r="8" spans="1:14" ht="14.4" customHeight="1" x14ac:dyDescent="0.3">
      <c r="A8" s="462" t="s">
        <v>523</v>
      </c>
      <c r="B8" s="463" t="s">
        <v>634</v>
      </c>
      <c r="C8" s="464" t="s">
        <v>534</v>
      </c>
      <c r="D8" s="465" t="s">
        <v>635</v>
      </c>
      <c r="E8" s="464" t="s">
        <v>540</v>
      </c>
      <c r="F8" s="465" t="s">
        <v>636</v>
      </c>
      <c r="G8" s="464" t="s">
        <v>541</v>
      </c>
      <c r="H8" s="464" t="s">
        <v>554</v>
      </c>
      <c r="I8" s="464" t="s">
        <v>555</v>
      </c>
      <c r="J8" s="464" t="s">
        <v>556</v>
      </c>
      <c r="K8" s="464" t="s">
        <v>557</v>
      </c>
      <c r="L8" s="466">
        <v>67.212011555382347</v>
      </c>
      <c r="M8" s="466">
        <v>44</v>
      </c>
      <c r="N8" s="467">
        <v>2957.3285084368235</v>
      </c>
    </row>
    <row r="9" spans="1:14" ht="14.4" customHeight="1" x14ac:dyDescent="0.3">
      <c r="A9" s="462" t="s">
        <v>523</v>
      </c>
      <c r="B9" s="463" t="s">
        <v>634</v>
      </c>
      <c r="C9" s="464" t="s">
        <v>534</v>
      </c>
      <c r="D9" s="465" t="s">
        <v>635</v>
      </c>
      <c r="E9" s="464" t="s">
        <v>540</v>
      </c>
      <c r="F9" s="465" t="s">
        <v>636</v>
      </c>
      <c r="G9" s="464" t="s">
        <v>541</v>
      </c>
      <c r="H9" s="464" t="s">
        <v>558</v>
      </c>
      <c r="I9" s="464" t="s">
        <v>559</v>
      </c>
      <c r="J9" s="464" t="s">
        <v>560</v>
      </c>
      <c r="K9" s="464" t="s">
        <v>561</v>
      </c>
      <c r="L9" s="466">
        <v>44.969930819668484</v>
      </c>
      <c r="M9" s="466">
        <v>1</v>
      </c>
      <c r="N9" s="467">
        <v>44.969930819668484</v>
      </c>
    </row>
    <row r="10" spans="1:14" ht="14.4" customHeight="1" x14ac:dyDescent="0.3">
      <c r="A10" s="462" t="s">
        <v>523</v>
      </c>
      <c r="B10" s="463" t="s">
        <v>634</v>
      </c>
      <c r="C10" s="464" t="s">
        <v>534</v>
      </c>
      <c r="D10" s="465" t="s">
        <v>635</v>
      </c>
      <c r="E10" s="464" t="s">
        <v>540</v>
      </c>
      <c r="F10" s="465" t="s">
        <v>636</v>
      </c>
      <c r="G10" s="464" t="s">
        <v>541</v>
      </c>
      <c r="H10" s="464" t="s">
        <v>562</v>
      </c>
      <c r="I10" s="464" t="s">
        <v>563</v>
      </c>
      <c r="J10" s="464" t="s">
        <v>564</v>
      </c>
      <c r="K10" s="464" t="s">
        <v>565</v>
      </c>
      <c r="L10" s="466">
        <v>124.89557142857146</v>
      </c>
      <c r="M10" s="466">
        <v>70</v>
      </c>
      <c r="N10" s="467">
        <v>8742.6900000000023</v>
      </c>
    </row>
    <row r="11" spans="1:14" ht="14.4" customHeight="1" x14ac:dyDescent="0.3">
      <c r="A11" s="462" t="s">
        <v>523</v>
      </c>
      <c r="B11" s="463" t="s">
        <v>634</v>
      </c>
      <c r="C11" s="464" t="s">
        <v>534</v>
      </c>
      <c r="D11" s="465" t="s">
        <v>635</v>
      </c>
      <c r="E11" s="464" t="s">
        <v>540</v>
      </c>
      <c r="F11" s="465" t="s">
        <v>636</v>
      </c>
      <c r="G11" s="464" t="s">
        <v>541</v>
      </c>
      <c r="H11" s="464" t="s">
        <v>566</v>
      </c>
      <c r="I11" s="464" t="s">
        <v>567</v>
      </c>
      <c r="J11" s="464" t="s">
        <v>568</v>
      </c>
      <c r="K11" s="464" t="s">
        <v>569</v>
      </c>
      <c r="L11" s="466">
        <v>37.711441555712518</v>
      </c>
      <c r="M11" s="466">
        <v>21</v>
      </c>
      <c r="N11" s="467">
        <v>791.94027266996284</v>
      </c>
    </row>
    <row r="12" spans="1:14" ht="14.4" customHeight="1" x14ac:dyDescent="0.3">
      <c r="A12" s="462" t="s">
        <v>523</v>
      </c>
      <c r="B12" s="463" t="s">
        <v>634</v>
      </c>
      <c r="C12" s="464" t="s">
        <v>534</v>
      </c>
      <c r="D12" s="465" t="s">
        <v>635</v>
      </c>
      <c r="E12" s="464" t="s">
        <v>540</v>
      </c>
      <c r="F12" s="465" t="s">
        <v>636</v>
      </c>
      <c r="G12" s="464" t="s">
        <v>541</v>
      </c>
      <c r="H12" s="464" t="s">
        <v>570</v>
      </c>
      <c r="I12" s="464" t="s">
        <v>571</v>
      </c>
      <c r="J12" s="464" t="s">
        <v>572</v>
      </c>
      <c r="K12" s="464" t="s">
        <v>573</v>
      </c>
      <c r="L12" s="466">
        <v>28.134285714285717</v>
      </c>
      <c r="M12" s="466">
        <v>7</v>
      </c>
      <c r="N12" s="467">
        <v>196.94000000000003</v>
      </c>
    </row>
    <row r="13" spans="1:14" ht="14.4" customHeight="1" x14ac:dyDescent="0.3">
      <c r="A13" s="462" t="s">
        <v>523</v>
      </c>
      <c r="B13" s="463" t="s">
        <v>634</v>
      </c>
      <c r="C13" s="464" t="s">
        <v>534</v>
      </c>
      <c r="D13" s="465" t="s">
        <v>635</v>
      </c>
      <c r="E13" s="464" t="s">
        <v>540</v>
      </c>
      <c r="F13" s="465" t="s">
        <v>636</v>
      </c>
      <c r="G13" s="464" t="s">
        <v>541</v>
      </c>
      <c r="H13" s="464" t="s">
        <v>574</v>
      </c>
      <c r="I13" s="464" t="s">
        <v>186</v>
      </c>
      <c r="J13" s="464" t="s">
        <v>575</v>
      </c>
      <c r="K13" s="464"/>
      <c r="L13" s="466">
        <v>81.909895781515772</v>
      </c>
      <c r="M13" s="466">
        <v>3</v>
      </c>
      <c r="N13" s="467">
        <v>245.72968734454733</v>
      </c>
    </row>
    <row r="14" spans="1:14" ht="14.4" customHeight="1" x14ac:dyDescent="0.3">
      <c r="A14" s="462" t="s">
        <v>523</v>
      </c>
      <c r="B14" s="463" t="s">
        <v>634</v>
      </c>
      <c r="C14" s="464" t="s">
        <v>534</v>
      </c>
      <c r="D14" s="465" t="s">
        <v>635</v>
      </c>
      <c r="E14" s="464" t="s">
        <v>540</v>
      </c>
      <c r="F14" s="465" t="s">
        <v>636</v>
      </c>
      <c r="G14" s="464" t="s">
        <v>541</v>
      </c>
      <c r="H14" s="464" t="s">
        <v>576</v>
      </c>
      <c r="I14" s="464" t="s">
        <v>577</v>
      </c>
      <c r="J14" s="464" t="s">
        <v>578</v>
      </c>
      <c r="K14" s="464" t="s">
        <v>579</v>
      </c>
      <c r="L14" s="466">
        <v>327.06</v>
      </c>
      <c r="M14" s="466">
        <v>40</v>
      </c>
      <c r="N14" s="467">
        <v>13082.4</v>
      </c>
    </row>
    <row r="15" spans="1:14" ht="14.4" customHeight="1" x14ac:dyDescent="0.3">
      <c r="A15" s="462" t="s">
        <v>523</v>
      </c>
      <c r="B15" s="463" t="s">
        <v>634</v>
      </c>
      <c r="C15" s="464" t="s">
        <v>534</v>
      </c>
      <c r="D15" s="465" t="s">
        <v>635</v>
      </c>
      <c r="E15" s="464" t="s">
        <v>540</v>
      </c>
      <c r="F15" s="465" t="s">
        <v>636</v>
      </c>
      <c r="G15" s="464" t="s">
        <v>541</v>
      </c>
      <c r="H15" s="464" t="s">
        <v>580</v>
      </c>
      <c r="I15" s="464" t="s">
        <v>581</v>
      </c>
      <c r="J15" s="464" t="s">
        <v>578</v>
      </c>
      <c r="K15" s="464" t="s">
        <v>582</v>
      </c>
      <c r="L15" s="466">
        <v>246.32967340364922</v>
      </c>
      <c r="M15" s="466">
        <v>34</v>
      </c>
      <c r="N15" s="467">
        <v>8375.208895724074</v>
      </c>
    </row>
    <row r="16" spans="1:14" ht="14.4" customHeight="1" x14ac:dyDescent="0.3">
      <c r="A16" s="462" t="s">
        <v>523</v>
      </c>
      <c r="B16" s="463" t="s">
        <v>634</v>
      </c>
      <c r="C16" s="464" t="s">
        <v>534</v>
      </c>
      <c r="D16" s="465" t="s">
        <v>635</v>
      </c>
      <c r="E16" s="464" t="s">
        <v>540</v>
      </c>
      <c r="F16" s="465" t="s">
        <v>636</v>
      </c>
      <c r="G16" s="464" t="s">
        <v>541</v>
      </c>
      <c r="H16" s="464" t="s">
        <v>583</v>
      </c>
      <c r="I16" s="464" t="s">
        <v>186</v>
      </c>
      <c r="J16" s="464" t="s">
        <v>584</v>
      </c>
      <c r="K16" s="464" t="s">
        <v>585</v>
      </c>
      <c r="L16" s="466">
        <v>75.019826203796995</v>
      </c>
      <c r="M16" s="466">
        <v>1</v>
      </c>
      <c r="N16" s="467">
        <v>75.019826203796995</v>
      </c>
    </row>
    <row r="17" spans="1:14" ht="14.4" customHeight="1" x14ac:dyDescent="0.3">
      <c r="A17" s="462" t="s">
        <v>523</v>
      </c>
      <c r="B17" s="463" t="s">
        <v>634</v>
      </c>
      <c r="C17" s="464" t="s">
        <v>534</v>
      </c>
      <c r="D17" s="465" t="s">
        <v>635</v>
      </c>
      <c r="E17" s="464" t="s">
        <v>540</v>
      </c>
      <c r="F17" s="465" t="s">
        <v>636</v>
      </c>
      <c r="G17" s="464" t="s">
        <v>541</v>
      </c>
      <c r="H17" s="464" t="s">
        <v>586</v>
      </c>
      <c r="I17" s="464" t="s">
        <v>587</v>
      </c>
      <c r="J17" s="464" t="s">
        <v>588</v>
      </c>
      <c r="K17" s="464" t="s">
        <v>589</v>
      </c>
      <c r="L17" s="466">
        <v>79.455034017518102</v>
      </c>
      <c r="M17" s="466">
        <v>8</v>
      </c>
      <c r="N17" s="467">
        <v>635.64027214014482</v>
      </c>
    </row>
    <row r="18" spans="1:14" ht="14.4" customHeight="1" x14ac:dyDescent="0.3">
      <c r="A18" s="462" t="s">
        <v>523</v>
      </c>
      <c r="B18" s="463" t="s">
        <v>634</v>
      </c>
      <c r="C18" s="464" t="s">
        <v>534</v>
      </c>
      <c r="D18" s="465" t="s">
        <v>635</v>
      </c>
      <c r="E18" s="464" t="s">
        <v>540</v>
      </c>
      <c r="F18" s="465" t="s">
        <v>636</v>
      </c>
      <c r="G18" s="464" t="s">
        <v>541</v>
      </c>
      <c r="H18" s="464" t="s">
        <v>590</v>
      </c>
      <c r="I18" s="464" t="s">
        <v>591</v>
      </c>
      <c r="J18" s="464" t="s">
        <v>588</v>
      </c>
      <c r="K18" s="464" t="s">
        <v>592</v>
      </c>
      <c r="L18" s="466">
        <v>145.56000000000003</v>
      </c>
      <c r="M18" s="466">
        <v>2</v>
      </c>
      <c r="N18" s="467">
        <v>291.12000000000006</v>
      </c>
    </row>
    <row r="19" spans="1:14" ht="14.4" customHeight="1" x14ac:dyDescent="0.3">
      <c r="A19" s="462" t="s">
        <v>523</v>
      </c>
      <c r="B19" s="463" t="s">
        <v>634</v>
      </c>
      <c r="C19" s="464" t="s">
        <v>534</v>
      </c>
      <c r="D19" s="465" t="s">
        <v>635</v>
      </c>
      <c r="E19" s="464" t="s">
        <v>540</v>
      </c>
      <c r="F19" s="465" t="s">
        <v>636</v>
      </c>
      <c r="G19" s="464" t="s">
        <v>541</v>
      </c>
      <c r="H19" s="464" t="s">
        <v>593</v>
      </c>
      <c r="I19" s="464" t="s">
        <v>594</v>
      </c>
      <c r="J19" s="464" t="s">
        <v>578</v>
      </c>
      <c r="K19" s="464" t="s">
        <v>595</v>
      </c>
      <c r="L19" s="466">
        <v>210.45</v>
      </c>
      <c r="M19" s="466">
        <v>4</v>
      </c>
      <c r="N19" s="467">
        <v>841.8</v>
      </c>
    </row>
    <row r="20" spans="1:14" ht="14.4" customHeight="1" x14ac:dyDescent="0.3">
      <c r="A20" s="462" t="s">
        <v>523</v>
      </c>
      <c r="B20" s="463" t="s">
        <v>634</v>
      </c>
      <c r="C20" s="464" t="s">
        <v>534</v>
      </c>
      <c r="D20" s="465" t="s">
        <v>635</v>
      </c>
      <c r="E20" s="464" t="s">
        <v>540</v>
      </c>
      <c r="F20" s="465" t="s">
        <v>636</v>
      </c>
      <c r="G20" s="464" t="s">
        <v>541</v>
      </c>
      <c r="H20" s="464" t="s">
        <v>596</v>
      </c>
      <c r="I20" s="464" t="s">
        <v>186</v>
      </c>
      <c r="J20" s="464" t="s">
        <v>597</v>
      </c>
      <c r="K20" s="464" t="s">
        <v>598</v>
      </c>
      <c r="L20" s="466">
        <v>90.93115951037403</v>
      </c>
      <c r="M20" s="466">
        <v>1</v>
      </c>
      <c r="N20" s="467">
        <v>90.93115951037403</v>
      </c>
    </row>
    <row r="21" spans="1:14" ht="14.4" customHeight="1" x14ac:dyDescent="0.3">
      <c r="A21" s="462" t="s">
        <v>523</v>
      </c>
      <c r="B21" s="463" t="s">
        <v>634</v>
      </c>
      <c r="C21" s="464" t="s">
        <v>534</v>
      </c>
      <c r="D21" s="465" t="s">
        <v>635</v>
      </c>
      <c r="E21" s="464" t="s">
        <v>540</v>
      </c>
      <c r="F21" s="465" t="s">
        <v>636</v>
      </c>
      <c r="G21" s="464" t="s">
        <v>541</v>
      </c>
      <c r="H21" s="464" t="s">
        <v>599</v>
      </c>
      <c r="I21" s="464" t="s">
        <v>186</v>
      </c>
      <c r="J21" s="464" t="s">
        <v>600</v>
      </c>
      <c r="K21" s="464"/>
      <c r="L21" s="466">
        <v>152.58381685679035</v>
      </c>
      <c r="M21" s="466">
        <v>29</v>
      </c>
      <c r="N21" s="467">
        <v>4424.93068884692</v>
      </c>
    </row>
    <row r="22" spans="1:14" ht="14.4" customHeight="1" x14ac:dyDescent="0.3">
      <c r="A22" s="462" t="s">
        <v>523</v>
      </c>
      <c r="B22" s="463" t="s">
        <v>634</v>
      </c>
      <c r="C22" s="464" t="s">
        <v>534</v>
      </c>
      <c r="D22" s="465" t="s">
        <v>635</v>
      </c>
      <c r="E22" s="464" t="s">
        <v>540</v>
      </c>
      <c r="F22" s="465" t="s">
        <v>636</v>
      </c>
      <c r="G22" s="464" t="s">
        <v>541</v>
      </c>
      <c r="H22" s="464" t="s">
        <v>601</v>
      </c>
      <c r="I22" s="464" t="s">
        <v>186</v>
      </c>
      <c r="J22" s="464" t="s">
        <v>602</v>
      </c>
      <c r="K22" s="464"/>
      <c r="L22" s="466">
        <v>605.50306216115916</v>
      </c>
      <c r="M22" s="466">
        <v>46</v>
      </c>
      <c r="N22" s="467">
        <v>27853.140859413321</v>
      </c>
    </row>
    <row r="23" spans="1:14" ht="14.4" customHeight="1" x14ac:dyDescent="0.3">
      <c r="A23" s="462" t="s">
        <v>523</v>
      </c>
      <c r="B23" s="463" t="s">
        <v>634</v>
      </c>
      <c r="C23" s="464" t="s">
        <v>534</v>
      </c>
      <c r="D23" s="465" t="s">
        <v>635</v>
      </c>
      <c r="E23" s="464" t="s">
        <v>540</v>
      </c>
      <c r="F23" s="465" t="s">
        <v>636</v>
      </c>
      <c r="G23" s="464" t="s">
        <v>541</v>
      </c>
      <c r="H23" s="464" t="s">
        <v>603</v>
      </c>
      <c r="I23" s="464" t="s">
        <v>604</v>
      </c>
      <c r="J23" s="464" t="s">
        <v>605</v>
      </c>
      <c r="K23" s="464"/>
      <c r="L23" s="466">
        <v>61.71</v>
      </c>
      <c r="M23" s="466">
        <v>1</v>
      </c>
      <c r="N23" s="467">
        <v>61.71</v>
      </c>
    </row>
    <row r="24" spans="1:14" ht="14.4" customHeight="1" x14ac:dyDescent="0.3">
      <c r="A24" s="462" t="s">
        <v>523</v>
      </c>
      <c r="B24" s="463" t="s">
        <v>634</v>
      </c>
      <c r="C24" s="464" t="s">
        <v>534</v>
      </c>
      <c r="D24" s="465" t="s">
        <v>635</v>
      </c>
      <c r="E24" s="464" t="s">
        <v>540</v>
      </c>
      <c r="F24" s="465" t="s">
        <v>636</v>
      </c>
      <c r="G24" s="464" t="s">
        <v>541</v>
      </c>
      <c r="H24" s="464" t="s">
        <v>606</v>
      </c>
      <c r="I24" s="464" t="s">
        <v>186</v>
      </c>
      <c r="J24" s="464" t="s">
        <v>607</v>
      </c>
      <c r="K24" s="464" t="s">
        <v>608</v>
      </c>
      <c r="L24" s="466">
        <v>85.873632568194211</v>
      </c>
      <c r="M24" s="466">
        <v>1</v>
      </c>
      <c r="N24" s="467">
        <v>85.873632568194211</v>
      </c>
    </row>
    <row r="25" spans="1:14" ht="14.4" customHeight="1" x14ac:dyDescent="0.3">
      <c r="A25" s="462" t="s">
        <v>523</v>
      </c>
      <c r="B25" s="463" t="s">
        <v>634</v>
      </c>
      <c r="C25" s="464" t="s">
        <v>534</v>
      </c>
      <c r="D25" s="465" t="s">
        <v>635</v>
      </c>
      <c r="E25" s="464" t="s">
        <v>540</v>
      </c>
      <c r="F25" s="465" t="s">
        <v>636</v>
      </c>
      <c r="G25" s="464" t="s">
        <v>541</v>
      </c>
      <c r="H25" s="464" t="s">
        <v>609</v>
      </c>
      <c r="I25" s="464" t="s">
        <v>610</v>
      </c>
      <c r="J25" s="464" t="s">
        <v>611</v>
      </c>
      <c r="K25" s="464" t="s">
        <v>612</v>
      </c>
      <c r="L25" s="466">
        <v>30.710000000000008</v>
      </c>
      <c r="M25" s="466">
        <v>2</v>
      </c>
      <c r="N25" s="467">
        <v>61.420000000000016</v>
      </c>
    </row>
    <row r="26" spans="1:14" ht="14.4" customHeight="1" x14ac:dyDescent="0.3">
      <c r="A26" s="462" t="s">
        <v>523</v>
      </c>
      <c r="B26" s="463" t="s">
        <v>634</v>
      </c>
      <c r="C26" s="464" t="s">
        <v>534</v>
      </c>
      <c r="D26" s="465" t="s">
        <v>635</v>
      </c>
      <c r="E26" s="464" t="s">
        <v>540</v>
      </c>
      <c r="F26" s="465" t="s">
        <v>636</v>
      </c>
      <c r="G26" s="464" t="s">
        <v>541</v>
      </c>
      <c r="H26" s="464" t="s">
        <v>613</v>
      </c>
      <c r="I26" s="464" t="s">
        <v>186</v>
      </c>
      <c r="J26" s="464" t="s">
        <v>614</v>
      </c>
      <c r="K26" s="464" t="s">
        <v>615</v>
      </c>
      <c r="L26" s="466">
        <v>206.99000000000004</v>
      </c>
      <c r="M26" s="466">
        <v>21</v>
      </c>
      <c r="N26" s="467">
        <v>4346.7900000000009</v>
      </c>
    </row>
    <row r="27" spans="1:14" ht="14.4" customHeight="1" x14ac:dyDescent="0.3">
      <c r="A27" s="462" t="s">
        <v>523</v>
      </c>
      <c r="B27" s="463" t="s">
        <v>634</v>
      </c>
      <c r="C27" s="464" t="s">
        <v>534</v>
      </c>
      <c r="D27" s="465" t="s">
        <v>635</v>
      </c>
      <c r="E27" s="464" t="s">
        <v>540</v>
      </c>
      <c r="F27" s="465" t="s">
        <v>636</v>
      </c>
      <c r="G27" s="464" t="s">
        <v>541</v>
      </c>
      <c r="H27" s="464" t="s">
        <v>616</v>
      </c>
      <c r="I27" s="464" t="s">
        <v>617</v>
      </c>
      <c r="J27" s="464" t="s">
        <v>618</v>
      </c>
      <c r="K27" s="464" t="s">
        <v>619</v>
      </c>
      <c r="L27" s="466">
        <v>57.12201162941372</v>
      </c>
      <c r="M27" s="466">
        <v>70</v>
      </c>
      <c r="N27" s="467">
        <v>3998.5408140589602</v>
      </c>
    </row>
    <row r="28" spans="1:14" ht="14.4" customHeight="1" x14ac:dyDescent="0.3">
      <c r="A28" s="462" t="s">
        <v>523</v>
      </c>
      <c r="B28" s="463" t="s">
        <v>634</v>
      </c>
      <c r="C28" s="464" t="s">
        <v>534</v>
      </c>
      <c r="D28" s="465" t="s">
        <v>635</v>
      </c>
      <c r="E28" s="464" t="s">
        <v>540</v>
      </c>
      <c r="F28" s="465" t="s">
        <v>636</v>
      </c>
      <c r="G28" s="464" t="s">
        <v>541</v>
      </c>
      <c r="H28" s="464" t="s">
        <v>620</v>
      </c>
      <c r="I28" s="464" t="s">
        <v>620</v>
      </c>
      <c r="J28" s="464" t="s">
        <v>621</v>
      </c>
      <c r="K28" s="464" t="s">
        <v>622</v>
      </c>
      <c r="L28" s="466">
        <v>96.320032913370625</v>
      </c>
      <c r="M28" s="466">
        <v>2</v>
      </c>
      <c r="N28" s="467">
        <v>192.64006582674125</v>
      </c>
    </row>
    <row r="29" spans="1:14" ht="14.4" customHeight="1" x14ac:dyDescent="0.3">
      <c r="A29" s="462" t="s">
        <v>523</v>
      </c>
      <c r="B29" s="463" t="s">
        <v>634</v>
      </c>
      <c r="C29" s="464" t="s">
        <v>534</v>
      </c>
      <c r="D29" s="465" t="s">
        <v>635</v>
      </c>
      <c r="E29" s="464" t="s">
        <v>540</v>
      </c>
      <c r="F29" s="465" t="s">
        <v>636</v>
      </c>
      <c r="G29" s="464" t="s">
        <v>541</v>
      </c>
      <c r="H29" s="464" t="s">
        <v>623</v>
      </c>
      <c r="I29" s="464" t="s">
        <v>623</v>
      </c>
      <c r="J29" s="464" t="s">
        <v>552</v>
      </c>
      <c r="K29" s="464" t="s">
        <v>624</v>
      </c>
      <c r="L29" s="466">
        <v>60.093935724754758</v>
      </c>
      <c r="M29" s="466">
        <v>4</v>
      </c>
      <c r="N29" s="467">
        <v>240.37574289901903</v>
      </c>
    </row>
    <row r="30" spans="1:14" ht="14.4" customHeight="1" x14ac:dyDescent="0.3">
      <c r="A30" s="462" t="s">
        <v>523</v>
      </c>
      <c r="B30" s="463" t="s">
        <v>634</v>
      </c>
      <c r="C30" s="464" t="s">
        <v>534</v>
      </c>
      <c r="D30" s="465" t="s">
        <v>635</v>
      </c>
      <c r="E30" s="464" t="s">
        <v>540</v>
      </c>
      <c r="F30" s="465" t="s">
        <v>636</v>
      </c>
      <c r="G30" s="464" t="s">
        <v>541</v>
      </c>
      <c r="H30" s="464" t="s">
        <v>625</v>
      </c>
      <c r="I30" s="464" t="s">
        <v>625</v>
      </c>
      <c r="J30" s="464" t="s">
        <v>626</v>
      </c>
      <c r="K30" s="464" t="s">
        <v>627</v>
      </c>
      <c r="L30" s="466">
        <v>21.671237716779871</v>
      </c>
      <c r="M30" s="466">
        <v>1200</v>
      </c>
      <c r="N30" s="467">
        <v>26005.485260135843</v>
      </c>
    </row>
    <row r="31" spans="1:14" ht="14.4" customHeight="1" x14ac:dyDescent="0.3">
      <c r="A31" s="462" t="s">
        <v>523</v>
      </c>
      <c r="B31" s="463" t="s">
        <v>634</v>
      </c>
      <c r="C31" s="464" t="s">
        <v>534</v>
      </c>
      <c r="D31" s="465" t="s">
        <v>635</v>
      </c>
      <c r="E31" s="464" t="s">
        <v>540</v>
      </c>
      <c r="F31" s="465" t="s">
        <v>636</v>
      </c>
      <c r="G31" s="464" t="s">
        <v>541</v>
      </c>
      <c r="H31" s="464" t="s">
        <v>628</v>
      </c>
      <c r="I31" s="464" t="s">
        <v>628</v>
      </c>
      <c r="J31" s="464" t="s">
        <v>629</v>
      </c>
      <c r="K31" s="464" t="s">
        <v>630</v>
      </c>
      <c r="L31" s="466">
        <v>66.850000000000009</v>
      </c>
      <c r="M31" s="466">
        <v>1</v>
      </c>
      <c r="N31" s="467">
        <v>66.850000000000009</v>
      </c>
    </row>
    <row r="32" spans="1:14" ht="14.4" customHeight="1" thickBot="1" x14ac:dyDescent="0.35">
      <c r="A32" s="468" t="s">
        <v>523</v>
      </c>
      <c r="B32" s="469" t="s">
        <v>634</v>
      </c>
      <c r="C32" s="470" t="s">
        <v>534</v>
      </c>
      <c r="D32" s="471" t="s">
        <v>635</v>
      </c>
      <c r="E32" s="470" t="s">
        <v>540</v>
      </c>
      <c r="F32" s="471" t="s">
        <v>636</v>
      </c>
      <c r="G32" s="470" t="s">
        <v>541</v>
      </c>
      <c r="H32" s="470" t="s">
        <v>631</v>
      </c>
      <c r="I32" s="470" t="s">
        <v>186</v>
      </c>
      <c r="J32" s="470" t="s">
        <v>632</v>
      </c>
      <c r="K32" s="470" t="s">
        <v>633</v>
      </c>
      <c r="L32" s="472">
        <v>36.570000000000007</v>
      </c>
      <c r="M32" s="472">
        <v>1</v>
      </c>
      <c r="N32" s="473">
        <v>36.570000000000007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263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277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254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85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265</v>
      </c>
      <c r="C4" s="377"/>
      <c r="D4" s="377"/>
      <c r="E4" s="378"/>
      <c r="F4" s="373" t="s">
        <v>270</v>
      </c>
      <c r="G4" s="374"/>
      <c r="H4" s="374"/>
      <c r="I4" s="375"/>
      <c r="J4" s="376" t="s">
        <v>271</v>
      </c>
      <c r="K4" s="377"/>
      <c r="L4" s="377"/>
      <c r="M4" s="378"/>
      <c r="N4" s="373" t="s">
        <v>272</v>
      </c>
      <c r="O4" s="374"/>
      <c r="P4" s="374"/>
      <c r="Q4" s="375"/>
    </row>
    <row r="5" spans="1:17" ht="14.4" customHeight="1" thickBot="1" x14ac:dyDescent="0.35">
      <c r="A5" s="474" t="s">
        <v>264</v>
      </c>
      <c r="B5" s="475" t="s">
        <v>266</v>
      </c>
      <c r="C5" s="475" t="s">
        <v>267</v>
      </c>
      <c r="D5" s="475" t="s">
        <v>268</v>
      </c>
      <c r="E5" s="476" t="s">
        <v>269</v>
      </c>
      <c r="F5" s="477" t="s">
        <v>266</v>
      </c>
      <c r="G5" s="478" t="s">
        <v>267</v>
      </c>
      <c r="H5" s="478" t="s">
        <v>268</v>
      </c>
      <c r="I5" s="479" t="s">
        <v>269</v>
      </c>
      <c r="J5" s="475" t="s">
        <v>266</v>
      </c>
      <c r="K5" s="475" t="s">
        <v>267</v>
      </c>
      <c r="L5" s="475" t="s">
        <v>268</v>
      </c>
      <c r="M5" s="476" t="s">
        <v>269</v>
      </c>
      <c r="N5" s="477" t="s">
        <v>266</v>
      </c>
      <c r="O5" s="478" t="s">
        <v>267</v>
      </c>
      <c r="P5" s="478" t="s">
        <v>268</v>
      </c>
      <c r="Q5" s="479" t="s">
        <v>269</v>
      </c>
    </row>
    <row r="6" spans="1:17" ht="14.4" customHeight="1" x14ac:dyDescent="0.3">
      <c r="A6" s="484" t="s">
        <v>637</v>
      </c>
      <c r="B6" s="488"/>
      <c r="C6" s="460"/>
      <c r="D6" s="460"/>
      <c r="E6" s="461"/>
      <c r="F6" s="486"/>
      <c r="G6" s="480"/>
      <c r="H6" s="480"/>
      <c r="I6" s="490"/>
      <c r="J6" s="488"/>
      <c r="K6" s="460"/>
      <c r="L6" s="460"/>
      <c r="M6" s="461"/>
      <c r="N6" s="486"/>
      <c r="O6" s="480"/>
      <c r="P6" s="480"/>
      <c r="Q6" s="481"/>
    </row>
    <row r="7" spans="1:17" ht="14.4" customHeight="1" thickBot="1" x14ac:dyDescent="0.35">
      <c r="A7" s="485" t="s">
        <v>638</v>
      </c>
      <c r="B7" s="489">
        <v>254</v>
      </c>
      <c r="C7" s="472"/>
      <c r="D7" s="472"/>
      <c r="E7" s="473"/>
      <c r="F7" s="487">
        <v>1</v>
      </c>
      <c r="G7" s="482">
        <v>0</v>
      </c>
      <c r="H7" s="482">
        <v>0</v>
      </c>
      <c r="I7" s="491">
        <v>0</v>
      </c>
      <c r="J7" s="489">
        <v>85</v>
      </c>
      <c r="K7" s="472"/>
      <c r="L7" s="472"/>
      <c r="M7" s="473"/>
      <c r="N7" s="487">
        <v>1</v>
      </c>
      <c r="O7" s="482">
        <v>0</v>
      </c>
      <c r="P7" s="482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2014-11-23T12:58:14Z</dcterms:modified>
</cp:coreProperties>
</file>