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02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Žádanky'!$A$3:$G$3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Žádanky'!$A$3:$G$3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E6" i="419"/>
  <c r="K6" i="419"/>
  <c r="G6" i="419"/>
  <c r="D6" i="419"/>
  <c r="B6" i="419"/>
  <c r="J6" i="419"/>
  <c r="F6" i="419"/>
  <c r="C6" i="419"/>
  <c r="I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C17" i="414"/>
  <c r="D4" i="414"/>
  <c r="D14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N3" i="220"/>
  <c r="L3" i="220" s="1"/>
  <c r="C20" i="414"/>
  <c r="D20" i="414"/>
  <c r="Q3" i="377" l="1"/>
  <c r="U3" i="347"/>
  <c r="Q3" i="347"/>
  <c r="F13" i="339"/>
  <c r="E13" i="339"/>
  <c r="E15" i="339" s="1"/>
  <c r="H12" i="339"/>
  <c r="G12" i="339"/>
  <c r="K3" i="390"/>
  <c r="A11" i="383"/>
  <c r="A4" i="383"/>
  <c r="A26" i="383"/>
  <c r="A25" i="383"/>
  <c r="A24" i="383"/>
  <c r="A23" i="383"/>
  <c r="A20" i="383"/>
  <c r="A19" i="383"/>
  <c r="A18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14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<sst xmlns="http://schemas.openxmlformats.org/spreadsheetml/2006/main" count="5190" uniqueCount="1106">
  <si>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</si>
  <si>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</si>
  <si>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</si>
  <si>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</si>
  <si>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</si>
  <si>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</si>
  <si>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</si>
  <si>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</si>
  <si>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</si>
  <si>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</si>
  <si>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</si>
  <si>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</si>
  <si>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</si>
  <si>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</si>
  <si>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</si>
  <si>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</si>
  <si>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</si>
  <si>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</si>
  <si>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</si>
  <si>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</si>
  <si>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</si>
  <si>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</si>
  <si>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</si>
  <si>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</si>
  <si>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</si>
  <si>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</si>
  <si>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</si>
  <si>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</si>
  <si>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</si>
  <si>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</si>
  <si>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</si>
  <si>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</si>
  <si>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</si>
  <si>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</si>
  <si>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</si>
  <si>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</si>
  <si>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</si>
  <si>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</si>
  <si>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</si>
  <si>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</si>
  <si>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</si>
  <si>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</si>
  <si>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</si>
  <si>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</si>
  <si>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</si>
  <si>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</si>
  <si>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</si>
  <si>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</si>
  <si>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</si>
  <si>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</si>
  <si>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</si>
  <si>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</si>
  <si>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</si>
  <si>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</si>
  <si>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</si>
  <si>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</si>
  <si>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</si>
  <si>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</si>
  <si>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</si>
  <si>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</si>
  <si>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</si>
  <si>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</si>
  <si>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</si>
  <si>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</si>
  <si>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</si>
  <si>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</si>
  <si>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</si>
  <si>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</si>
  <si>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</si>
  <si>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</si>
  <si>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</si>
  <si>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</si>
  <si>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</si>
  <si>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</si>
  <si>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</si>
  <si>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</si>
  <si>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</si>
  <si>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</si>
  <si>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</si>
  <si>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</si>
  <si>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</si>
  <si>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</si>
  <si>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</si>
  <si>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</si>
  <si>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</si>
  <si>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</si>
  <si>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</si>
  <si>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</si>
  <si>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</si>
  <si>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</si>
  <si>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</si>
  <si>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</si>
  <si>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</si>
  <si>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</si>
  <si>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</si>
  <si>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</si>
  <si>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</si>
  <si>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</si>
  <si>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</si>
  <si>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</si>
  <si>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</si>
  <si>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</si>
  <si>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</si>
  <si>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</si>
  <si>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</si>
  <si>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</si>
  <si>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</si>
  <si>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</si>
  <si>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</si>
  <si>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</si>
  <si>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</si>
  <si>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</si>
  <si>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</si>
  <si>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</si>
  <si>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</si>
  <si>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</si>
  <si>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</si>
  <si>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</si>
  <si>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</si>
  <si>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</si>
  <si>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</si>
  <si>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</si>
  <si>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</si>
  <si>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</si>
  <si>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</si>
  <si>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</si>
  <si>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</si>
  <si>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</si>
  <si>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</si>
  <si>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</si>
  <si>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</si>
  <si>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</si>
  <si>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</si>
  <si>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</si>
  <si>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</si>
  <si>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</si>
  <si>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</si>
  <si>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</si>
  <si>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</si>
  <si>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</si>
  <si>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</si>
  <si>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</si>
  <si>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</si>
  <si>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</si>
  <si>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</si>
  <si>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</si>
  <si>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Přečerpáno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</si>
  <si>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</si>
  <si>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</si>
  <si>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</si>
  <si>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</si>
  <si>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</si>
  <si>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</si>
  <si>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</si>
  <si>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</si>
  <si>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</si>
  <si>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</si>
  <si>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</si>
  <si>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</si>
  <si>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</si>
  <si>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</si>
  <si>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</si>
  <si>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</si>
  <si>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</si>
  <si>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</si>
  <si>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</si>
  <si>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</si>
  <si>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</si>
  <si>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</si>
  <si>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</si>
  <si>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</si>
  <si>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</si>
  <si>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</si>
  <si>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</si>
  <si>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</si>
  <si>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</si>
  <si>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</si>
  <si>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</si>
  <si>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</si>
  <si>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</si>
  <si>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</si>
  <si>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</si>
  <si>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</si>
  <si>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</si>
  <si>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</si>
  <si>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</si>
  <si>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</si>
  <si>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</si>
  <si>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</si>
  <si>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</si>
  <si>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</si>
  <si>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</si>
  <si>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</si>
  <si>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</si>
  <si>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</si>
  <si>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</si>
  <si>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</si>
  <si>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</si>
  <si>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</si>
  <si>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</si>
  <si>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</si>
  <si>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</si>
  <si>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</si>
  <si>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</si>
  <si>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</si>
  <si>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</si>
  <si>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</si>
  <si>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</si>
  <si>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</si>
  <si>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</si>
  <si>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</si>
  <si>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</si>
  <si>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</si>
  <si>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</si>
  <si>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</si>
  <si>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</si>
  <si>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</si>
  <si>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</si>
  <si>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</si>
  <si>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</si>
  <si>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</si>
  <si>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</si>
  <si>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</si>
  <si>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</si>
  <si>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</si>
  <si>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</si>
  <si>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</si>
  <si>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</si>
  <si>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</si>
  <si>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</si>
  <si>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</si>
  <si>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</si>
  <si>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</si>
  <si>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</si>
  <si>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</si>
  <si>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</si>
  <si>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</si>
  <si>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</si>
  <si>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</si>
  <si>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</si>
  <si>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</si>
  <si>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</si>
  <si>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</si>
  <si>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</si>
  <si>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</si>
  <si>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</si>
  <si>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</si>
  <si>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</si>
  <si>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</si>
  <si>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</si>
  <si>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</si>
  <si>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</si>
  <si>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</si>
  <si>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</si>
  <si>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</si>
  <si>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</si>
  <si>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</si>
  <si>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</si>
  <si>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</si>
  <si>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</si>
  <si>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</si>
  <si>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</si>
  <si>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</si>
  <si>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</si>
  <si>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</si>
  <si>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</si>
  <si>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</si>
  <si>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</si>
  <si>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</si>
  <si>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</si>
  <si>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</si>
  <si>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</si>
  <si>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</si>
  <si>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</si>
  <si>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</si>
  <si>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</si>
  <si>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</si>
  <si>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</si>
  <si>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</si>
  <si>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</si>
  <si>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</si>
  <si>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</si>
  <si>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</si>
  <si>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</si>
  <si>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</si>
  <si>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</si>
  <si>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</si>
  <si>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</si>
  <si>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</si>
  <si>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</si>
  <si>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</si>
  <si>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</si>
  <si>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</si>
  <si>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</si>
  <si>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</si>
  <si>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</si>
  <si>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</si>
  <si>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</si>
  <si>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</si>
  <si>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</si>
  <si>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</si>
  <si>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</si>
  <si>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</si>
  <si>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</si>
  <si>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</si>
  <si>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</si>
  <si>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</si>
  <si>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</si>
  <si>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</si>
  <si>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</si>
  <si>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</si>
  <si>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</si>
  <si>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</si>
  <si>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</si>
  <si>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</si>
  <si>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</si>
  <si>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</si>
  <si>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</si>
  <si>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</si>
  <si>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</si>
  <si>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</si>
  <si>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</si>
  <si>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</si>
  <si>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</si>
  <si>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</si>
  <si>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</si>
  <si>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</si>
  <si>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</si>
  <si>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</si>
  <si>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</si>
  <si>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</si>
  <si>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</si>
  <si>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</si>
  <si>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</si>
  <si>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</si>
  <si>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</si>
  <si>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</si>
  <si>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</si>
  <si>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</si>
  <si>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</si>
  <si>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</si>
  <si>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</si>
  <si>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</si>
  <si>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</si>
  <si>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</si>
  <si>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</si>
  <si>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</si>
  <si>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</si>
  <si>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</si>
  <si>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</si>
  <si>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</si>
  <si>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</si>
  <si>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</si>
  <si>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</si>
  <si>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</si>
  <si>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</si>
  <si>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</si>
  <si>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</si>
  <si>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</si>
  <si>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</si>
  <si>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</si>
  <si>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</si>
  <si>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</si>
  <si>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</si>
  <si>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</si>
  <si>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</si>
  <si>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</si>
  <si>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</si>
  <si>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</si>
  <si>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</si>
  <si>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</si>
  <si>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</si>
  <si>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</si>
  <si>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</si>
  <si>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</si>
  <si>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</si>
  <si>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</si>
  <si>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</si>
  <si>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</si>
  <si>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</si>
  <si>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</si>
  <si>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</si>
  <si>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</si>
  <si>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</si>
  <si>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</si>
  <si>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</si>
  <si>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</si>
  <si>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</si>
  <si>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</si>
  <si>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</si>
  <si>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</si>
  <si>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</si>
  <si>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</si>
  <si>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</si>
  <si>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</si>
  <si>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</si>
  <si>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</si>
  <si>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</si>
  <si>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</si>
  <si>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</si>
  <si>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</si>
  <si>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</si>
  <si>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</si>
  <si>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</si>
  <si>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</si>
  <si>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</si>
  <si>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</si>
  <si>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</si>
  <si>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</si>
  <si>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</si>
  <si>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</si>
  <si>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</si>
  <si>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</si>
  <si>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</si>
  <si>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</si>
  <si>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</si>
  <si>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</si>
  <si>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</si>
  <si>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</si>
  <si>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</si>
  <si>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</si>
  <si>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</si>
  <si>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</si>
  <si>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</si>
  <si>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</si>
  <si>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</si>
  <si>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</si>
  <si>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</si>
  <si>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</si>
  <si>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</si>
  <si>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</si>
  <si>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</si>
  <si>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</si>
  <si>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</si>
  <si>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</si>
  <si>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</si>
  <si>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</si>
  <si>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</si>
  <si>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</si>
  <si>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</si>
  <si>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</si>
  <si>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</si>
  <si>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</si>
  <si>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</si>
  <si>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</si>
  <si>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</si>
  <si>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</si>
  <si>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</si>
  <si>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</si>
  <si>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</si>
  <si>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</si>
  <si>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</si>
  <si>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</si>
  <si>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</si>
  <si>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</si>
  <si>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</si>
  <si>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</si>
  <si>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</si>
  <si>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</si>
  <si>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</si>
  <si>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</si>
  <si>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</si>
  <si>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</si>
  <si>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</si>
  <si>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</si>
  <si>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</si>
  <si>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</si>
  <si>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</si>
  <si>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</si>
  <si>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</si>
  <si>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</si>
  <si>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</si>
  <si>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</si>
  <si>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/>
  </si>
  <si>
    <t>Transfůzní oddělení</t>
  </si>
  <si>
    <t>50113001</t>
  </si>
  <si>
    <t>Lékárna - léčiva</t>
  </si>
  <si>
    <t>SumaKL</t>
  </si>
  <si>
    <t>3590</t>
  </si>
  <si>
    <t>Transfuzní oddělení, výroba</t>
  </si>
  <si>
    <t>SumaNS</t>
  </si>
  <si>
    <t>mezeraNS</t>
  </si>
  <si>
    <t>O</t>
  </si>
  <si>
    <t>100802</t>
  </si>
  <si>
    <t>802</t>
  </si>
  <si>
    <t>OPHTHALMO-SEPTONEX</t>
  </si>
  <si>
    <t>GTT OPH 1X10ML</t>
  </si>
  <si>
    <t>849941</t>
  </si>
  <si>
    <t>162142</t>
  </si>
  <si>
    <t>PARALEN 500</t>
  </si>
  <si>
    <t>POR TBL NOB 24X500MG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</si>
  <si>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</si>
  <si>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</si>
  <si>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</si>
  <si>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</si>
  <si>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</si>
  <si>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</si>
  <si>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</si>
  <si>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</si>
  <si>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</si>
  <si>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FYZIOLOGICKÝ ROZTOK VIAFLO</t>
  </si>
  <si>
    <t>INF SOL 10X1000ML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</si>
  <si>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</si>
  <si>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</si>
  <si>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</si>
  <si>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</si>
  <si>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</si>
  <si>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</si>
  <si>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</si>
  <si>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</si>
  <si>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</si>
  <si>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</si>
  <si>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900106</t>
  </si>
  <si>
    <t>IR  0.9%SOD.CHLOR.FOR IRR. 6X1000 ML</t>
  </si>
  <si>
    <t>IR-Fres. 6X1000 ML</t>
  </si>
  <si>
    <t>905047</t>
  </si>
  <si>
    <t>DZ SPITADERM 1 l</t>
  </si>
  <si>
    <t>UN 1219</t>
  </si>
  <si>
    <t>107291</t>
  </si>
  <si>
    <t>0.9% SODIUM CHLORIDE IN WATER FOR INJECTION 'FRESE</t>
  </si>
  <si>
    <t>INF SOL 1X500ML-PE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</si>
  <si>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</si>
  <si>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</si>
  <si>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</si>
  <si>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</si>
  <si>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</si>
  <si>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</si>
  <si>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</si>
  <si>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</si>
  <si>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Budesonid</t>
  </si>
  <si>
    <t>54267</t>
  </si>
  <si>
    <t>RHINOCORT AQUA 64 MCG</t>
  </si>
  <si>
    <t>NAS SPR SUS 120X64RG</t>
  </si>
  <si>
    <t>Klindamycin, kombinace</t>
  </si>
  <si>
    <t>169740</t>
  </si>
  <si>
    <t>DUAC GEL</t>
  </si>
  <si>
    <t>DRM GEL 15 GM</t>
  </si>
  <si>
    <t>Multienzymové přípravky (lipáza, proteáza apod.)</t>
  </si>
  <si>
    <t>14815</t>
  </si>
  <si>
    <t>KREON 10 000</t>
  </si>
  <si>
    <t>POR CPS ETD 100</t>
  </si>
  <si>
    <t>Prokinetika</t>
  </si>
  <si>
    <t>166760</t>
  </si>
  <si>
    <t>KINITO 50 MG, POTAHOVANÉ TABLETY</t>
  </si>
  <si>
    <t>POR TBL FLM 100X50MG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</si>
  <si>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</si>
  <si>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</si>
  <si>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</si>
  <si>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</si>
  <si>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</si>
  <si>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</si>
  <si>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</si>
  <si>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</si>
  <si>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</si>
  <si>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Diklofenak</t>
  </si>
  <si>
    <t>125121</t>
  </si>
  <si>
    <t>APO-DICLO SR 100</t>
  </si>
  <si>
    <t>POR TBL RET 30X100MG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</si>
  <si>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</si>
  <si>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</si>
  <si>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</si>
  <si>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</si>
  <si>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</si>
  <si>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</si>
  <si>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</si>
  <si>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</si>
  <si>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</si>
  <si>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</si>
  <si>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Dabigatran-etexilát</t>
  </si>
  <si>
    <t>29328</t>
  </si>
  <si>
    <t>PRADAXA 110 MG</t>
  </si>
  <si>
    <t>POR CPS DUR 60X1X110MG</t>
  </si>
  <si>
    <t>Diosmin, kombinace</t>
  </si>
  <si>
    <t>14075</t>
  </si>
  <si>
    <t>DETRALEX</t>
  </si>
  <si>
    <t>POR TBL FLM 60X500MG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</si>
  <si>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</si>
  <si>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</si>
  <si>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</si>
  <si>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</si>
  <si>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</si>
  <si>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</si>
  <si>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</si>
  <si>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</si>
  <si>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Klíšťová encefalitida, inaktivovaný celý virus</t>
  </si>
  <si>
    <t>55111</t>
  </si>
  <si>
    <t>FSME-IMMUN 0,5 ML BAXTER</t>
  </si>
  <si>
    <t>INJ SUS ISP 1X0.5ML/DÁV+ INTJ</t>
  </si>
  <si>
    <t>Omeprazol</t>
  </si>
  <si>
    <t>10246</t>
  </si>
  <si>
    <t>OMEPRAZOL AL 20</t>
  </si>
  <si>
    <t>POR CPS ETD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</si>
  <si>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</si>
  <si>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</si>
  <si>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</si>
  <si>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</si>
  <si>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</si>
  <si>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</si>
  <si>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</si>
  <si>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</si>
  <si>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</si>
  <si>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</si>
  <si>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</si>
  <si>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</si>
  <si>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Simvastatin</t>
  </si>
  <si>
    <t>125086</t>
  </si>
  <si>
    <t>APO-SIMVA 20</t>
  </si>
  <si>
    <t>POR TBL FLM 100X20MG</t>
  </si>
  <si>
    <t>Tolterodin</t>
  </si>
  <si>
    <t>32641</t>
  </si>
  <si>
    <t>DETRUSITOL SR 4 MG</t>
  </si>
  <si>
    <t>POR CPS PRO 28X4MG</t>
  </si>
  <si>
    <t>Zolpidem</t>
  </si>
  <si>
    <t>94292</t>
  </si>
  <si>
    <t>ZOLPIDEM-RATIOPHARM 10 MG</t>
  </si>
  <si>
    <t>POR TBL FLM 20X10MG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</si>
  <si>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</si>
  <si>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</si>
  <si>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</si>
  <si>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</si>
  <si>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A03FA - Prokinetika</t>
  </si>
  <si>
    <t>C10AA01 - Simvastatin</t>
  </si>
  <si>
    <t>B01AE07 - Dabigatran-etexilát</t>
  </si>
  <si>
    <t>A03FA</t>
  </si>
  <si>
    <t>B01AE07</t>
  </si>
  <si>
    <t>C10AA01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</si>
  <si>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</si>
  <si>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</si>
  <si>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</si>
  <si>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</si>
  <si>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</si>
  <si>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</si>
  <si>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</si>
  <si>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</si>
  <si>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</si>
  <si>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</si>
  <si>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</si>
  <si>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</si>
  <si>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</si>
  <si>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</si>
  <si>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</si>
  <si>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3541</t>
  </si>
  <si>
    <t>Transfuzní oddělení, laboratoř - SVLS</t>
  </si>
  <si>
    <t>ZA446</t>
  </si>
  <si>
    <t>Vata buničitá přířezy 20 x 30 cm 1230200129</t>
  </si>
  <si>
    <t>ZA450</t>
  </si>
  <si>
    <t>Náplast omniplast hospital 1,25 cm x 9,1 m 9004520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</si>
  <si>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</si>
  <si>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</si>
  <si>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</si>
  <si>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</si>
  <si>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</si>
  <si>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</si>
  <si>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</si>
  <si>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</si>
  <si>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</si>
  <si>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</si>
  <si>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</si>
  <si>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</si>
  <si>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</si>
  <si>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</si>
  <si>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</si>
  <si>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</si>
  <si>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</si>
  <si>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</si>
  <si>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</si>
  <si>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</si>
  <si>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</si>
  <si>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</si>
  <si>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</si>
  <si>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</si>
  <si>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</si>
  <si>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</si>
  <si>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</si>
  <si>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</si>
  <si>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</si>
  <si>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</si>
  <si>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</si>
  <si>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</si>
  <si>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</si>
  <si>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</si>
  <si>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</si>
  <si>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</si>
  <si>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</si>
  <si>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</si>
  <si>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</si>
  <si>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</si>
  <si>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</si>
  <si>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</si>
  <si>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</si>
  <si>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</si>
  <si>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</si>
  <si>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</si>
  <si>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</si>
  <si>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</si>
  <si>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</si>
  <si>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</si>
  <si>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</si>
  <si>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</si>
  <si>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</si>
  <si>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</si>
  <si>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</si>
  <si>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</si>
  <si>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</si>
  <si>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</si>
  <si>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</si>
  <si>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</si>
  <si>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</si>
  <si>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</si>
  <si>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</si>
  <si>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</si>
  <si>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</si>
  <si>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</si>
  <si>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</si>
  <si>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</si>
  <si>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</si>
  <si>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</si>
  <si>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</si>
  <si>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</si>
  <si>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</si>
  <si>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</si>
  <si>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</si>
  <si>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</si>
  <si>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</si>
  <si>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</si>
  <si>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</si>
  <si>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</si>
  <si>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</si>
  <si>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</si>
  <si>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</si>
  <si>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</si>
  <si>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</si>
  <si>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</si>
  <si>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</si>
  <si>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</si>
  <si>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</si>
  <si>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</si>
  <si>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</si>
  <si>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</si>
  <si>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</si>
  <si>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</si>
  <si>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</si>
  <si>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</si>
  <si>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</si>
  <si>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</si>
  <si>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</si>
  <si>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</si>
  <si>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</si>
  <si>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</si>
  <si>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</si>
  <si>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</si>
  <si>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DA600</t>
  </si>
  <si>
    <t>ANTI-Fya 1x12 (bez sera)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</si>
  <si>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</si>
  <si>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</si>
  <si>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</si>
  <si>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</si>
  <si>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</si>
  <si>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</si>
  <si>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</si>
  <si>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</si>
  <si>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DE090</t>
  </si>
  <si>
    <t>ANTI-Cw 1x12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</si>
  <si>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</si>
  <si>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</si>
  <si>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</si>
  <si>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</si>
  <si>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</si>
  <si>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</si>
  <si>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</si>
  <si>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</si>
  <si>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</si>
  <si>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</si>
  <si>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</si>
  <si>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</si>
  <si>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</si>
  <si>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</si>
  <si>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</si>
  <si>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</si>
  <si>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</si>
  <si>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</si>
  <si>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</si>
  <si>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</si>
  <si>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</si>
  <si>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</si>
  <si>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</si>
  <si>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20 x 19 cm nesterilní stáčený 1320300404</t>
  </si>
  <si>
    <t>ZA466</t>
  </si>
  <si>
    <t>Tyčinka vatová sterilní 14 cm 9679501</t>
  </si>
  <si>
    <t>ZB404</t>
  </si>
  <si>
    <t>Náplast cosmos 8 cm x 1m 5403353</t>
  </si>
  <si>
    <t>ZC128</t>
  </si>
  <si>
    <t>Tampon gáza 30 x 30 nesterilní stáčený karton á 2500 ks 1320300405</t>
  </si>
  <si>
    <t>ZD104</t>
  </si>
  <si>
    <t>Náplast omniplast 10,0 cm x 10,0 m 9004472 (900535)</t>
  </si>
  <si>
    <t>ZA790</t>
  </si>
  <si>
    <t>Stříkačka injekční   5 ml 4606051V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</si>
  <si>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</si>
  <si>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</si>
  <si>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</si>
  <si>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</si>
  <si>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</si>
  <si>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</si>
  <si>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</si>
  <si>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</si>
  <si>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</si>
  <si>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</si>
  <si>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ZF192</t>
  </si>
  <si>
    <t>Nádoba na kontaminovaný odpad 4 l 15-0004</t>
  </si>
  <si>
    <t>ZI179</t>
  </si>
  <si>
    <t>Zkumavka s mediem+ flovakovaný tampon eSwab růžový 490CE.A</t>
  </si>
  <si>
    <t>ZB640</t>
  </si>
  <si>
    <t>Zkumavka Kep ARC reaction vessels 8 x 500 á 4000 ks 7C1502</t>
  </si>
  <si>
    <t>ZB500</t>
  </si>
  <si>
    <t>Zkumavka vacutainer BD 3 ml Est 75 x 13 H bal . á 100 ks čirá 362725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</si>
  <si>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</si>
  <si>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</si>
  <si>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</si>
  <si>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</si>
  <si>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</si>
  <si>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</si>
  <si>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</si>
  <si>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</si>
  <si>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</si>
  <si>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</si>
  <si>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</si>
  <si>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</si>
  <si>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</si>
  <si>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</si>
  <si>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</si>
  <si>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</si>
  <si>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</si>
  <si>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</si>
  <si>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</si>
  <si>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</si>
  <si>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</si>
  <si>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</si>
  <si>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</si>
  <si>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</si>
  <si>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</si>
  <si>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</si>
  <si>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</si>
  <si>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</si>
  <si>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</si>
  <si>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</si>
  <si>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</si>
  <si>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 ATSBC1PSL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</si>
  <si>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</si>
  <si>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</si>
  <si>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</si>
  <si>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</si>
  <si>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</si>
  <si>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</si>
  <si>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</si>
  <si>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</si>
  <si>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</si>
  <si>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</si>
  <si>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</si>
  <si>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</si>
  <si>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ZK830</t>
  </si>
  <si>
    <t>SAG Manitol 100 ml bal. á 48 ks 777968100</t>
  </si>
  <si>
    <t>ZB556</t>
  </si>
  <si>
    <t>Jehla injekční 1,2 x   40 mm růžová 4665120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</si>
  <si>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</si>
  <si>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</si>
  <si>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</si>
  <si>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</si>
  <si>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</si>
  <si>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</si>
  <si>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</si>
  <si>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</si>
  <si>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</si>
  <si>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</si>
  <si>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</si>
  <si>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</si>
  <si>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</si>
  <si>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</si>
  <si>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</si>
  <si>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</si>
  <si>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</si>
  <si>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</si>
  <si>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</si>
  <si>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</si>
  <si>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</si>
  <si>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</si>
  <si>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</si>
  <si>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</si>
  <si>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</si>
  <si>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</si>
  <si>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</si>
  <si>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</si>
  <si>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</si>
  <si>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</si>
  <si>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</si>
  <si>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</si>
  <si>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</si>
  <si>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</si>
  <si>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</si>
  <si>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</si>
  <si>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</si>
  <si>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</si>
  <si>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</si>
  <si>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</si>
  <si>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</si>
  <si>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</si>
  <si>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</si>
  <si>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</si>
  <si>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</si>
  <si>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</si>
  <si>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</si>
  <si>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</si>
  <si>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</si>
  <si>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</si>
  <si>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DC235</t>
  </si>
  <si>
    <t>DILUENT 2 1X500</t>
  </si>
  <si>
    <t>DE783</t>
  </si>
  <si>
    <t>MP A-B-AB-D-D-ctl/A1-B, 12 STK</t>
  </si>
  <si>
    <t>DE784</t>
  </si>
  <si>
    <t>MP A-B-D-ctl/A-B-D-ctl</t>
  </si>
  <si>
    <t>DD102</t>
  </si>
  <si>
    <t>DILUENT 1 1x500 ML</t>
  </si>
  <si>
    <t>DD182</t>
  </si>
  <si>
    <t>LISS/COOMBS 112X12</t>
  </si>
  <si>
    <t>DC999</t>
  </si>
  <si>
    <t>Waschlosung A 10x100 ml</t>
  </si>
  <si>
    <t>DC943</t>
  </si>
  <si>
    <t>NACL/ENZYM/KALTE 112X12</t>
  </si>
  <si>
    <t>DC856</t>
  </si>
  <si>
    <t>ARC Probe Conditioning Solution</t>
  </si>
  <si>
    <t>DB619</t>
  </si>
  <si>
    <t>ID-DIAPANEL 11X4</t>
  </si>
  <si>
    <t>DC098</t>
  </si>
  <si>
    <t>ID-PAPAIN 1X10 ML</t>
  </si>
  <si>
    <t>DF035</t>
  </si>
  <si>
    <t>ANTI-S 1x12 (+diag. serum)</t>
  </si>
  <si>
    <t>DB622</t>
  </si>
  <si>
    <t>DC-SCREENING II 1X12</t>
  </si>
  <si>
    <t>DC694</t>
  </si>
  <si>
    <t>ARC HIV COMBO CONTROL</t>
  </si>
  <si>
    <t>DB530</t>
  </si>
  <si>
    <t>STROMATOLYSER-WH 3x500 ml</t>
  </si>
  <si>
    <t>DD067</t>
  </si>
  <si>
    <t>GEGENPROBE 112X12</t>
  </si>
  <si>
    <t>DC458</t>
  </si>
  <si>
    <t>Waschlosung B 10x100 ml</t>
  </si>
  <si>
    <t>DG542</t>
  </si>
  <si>
    <t>Diagnostické sérum anti-s</t>
  </si>
  <si>
    <t>DB621</t>
  </si>
  <si>
    <t>ID-DIACELL I-II-III 3X10</t>
  </si>
  <si>
    <t>DB620</t>
  </si>
  <si>
    <t>ID PANEL P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</si>
  <si>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</si>
  <si>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</si>
  <si>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</si>
  <si>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</si>
  <si>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</si>
  <si>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</si>
  <si>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</si>
  <si>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</si>
  <si>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</si>
  <si>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</si>
  <si>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DB700</t>
  </si>
  <si>
    <t>CELLPACK 20 l</t>
  </si>
  <si>
    <t>DB957</t>
  </si>
  <si>
    <t>CELLCLEAN 50 ml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</si>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</sst>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39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2" xfId="0" applyNumberFormat="1" applyFont="1" applyFill="1" applyBorder="1"/>
    <xf numFmtId="3" fontId="53" fillId="8" borderId="73" xfId="0" applyNumberFormat="1" applyFont="1" applyFill="1" applyBorder="1"/>
    <xf numFmtId="3" fontId="53" fillId="8" borderId="7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6" xfId="0" applyNumberFormat="1" applyFont="1" applyFill="1" applyBorder="1" applyAlignment="1">
      <alignment horizontal="center" vertical="center"/>
    </xf>
    <xf numFmtId="0" fontId="40" fillId="2" borderId="77" xfId="0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79" xfId="0" applyNumberFormat="1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/>
    <xf numFmtId="0" fontId="40" fillId="2" borderId="84" xfId="0" applyFont="1" applyFill="1" applyBorder="1" applyAlignment="1">
      <alignment horizontal="left" indent="1"/>
    </xf>
    <xf numFmtId="0" fontId="40" fillId="2" borderId="90" xfId="0" applyFont="1" applyFill="1" applyBorder="1" applyAlignment="1">
      <alignment horizontal="left" indent="1"/>
    </xf>
    <xf numFmtId="0" fontId="40" fillId="4" borderId="82" xfId="0" applyFont="1" applyFill="1" applyBorder="1" applyAlignment="1"/>
    <xf numFmtId="0" fontId="40" fillId="4" borderId="84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2" borderId="84" xfId="0" quotePrefix="1" applyFont="1" applyFill="1" applyBorder="1" applyAlignment="1">
      <alignment horizontal="left" indent="2"/>
    </xf>
    <xf numFmtId="0" fontId="33" fillId="2" borderId="90" xfId="0" quotePrefix="1" applyFont="1" applyFill="1" applyBorder="1" applyAlignment="1">
      <alignment horizontal="left" indent="2"/>
    </xf>
    <xf numFmtId="0" fontId="40" fillId="2" borderId="82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90" xfId="0" applyFont="1" applyFill="1" applyBorder="1" applyAlignment="1">
      <alignment horizontal="left" indent="1"/>
    </xf>
    <xf numFmtId="0" fontId="33" fillId="0" borderId="100" xfId="0" applyFont="1" applyBorder="1"/>
    <xf numFmtId="3" fontId="33" fillId="0" borderId="100" xfId="0" applyNumberFormat="1" applyFont="1" applyBorder="1"/>
    <xf numFmtId="0" fontId="40" fillId="4" borderId="74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9" xfId="0" applyNumberFormat="1" applyFont="1" applyFill="1" applyBorder="1" applyAlignment="1">
      <alignment horizontal="center" vertical="center"/>
    </xf>
    <xf numFmtId="3" fontId="55" fillId="2" borderId="97" xfId="0" applyNumberFormat="1" applyFont="1" applyFill="1" applyBorder="1" applyAlignment="1">
      <alignment horizontal="center" vertical="center" wrapText="1"/>
    </xf>
    <xf numFmtId="174" fontId="40" fillId="4" borderId="83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0" borderId="85" xfId="0" applyNumberFormat="1" applyFont="1" applyBorder="1"/>
    <xf numFmtId="174" fontId="33" fillId="0" borderId="89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80" xfId="0" applyNumberFormat="1" applyFont="1" applyBorder="1"/>
    <xf numFmtId="174" fontId="33" fillId="0" borderId="81" xfId="0" applyNumberFormat="1" applyFont="1" applyBorder="1"/>
    <xf numFmtId="174" fontId="40" fillId="2" borderId="98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0" borderId="91" xfId="0" applyNumberFormat="1" applyFont="1" applyBorder="1"/>
    <xf numFmtId="174" fontId="33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40" fillId="0" borderId="83" xfId="0" applyNumberFormat="1" applyFont="1" applyBorder="1"/>
    <xf numFmtId="174" fontId="33" fillId="0" borderId="99" xfId="0" applyNumberFormat="1" applyFont="1" applyBorder="1"/>
    <xf numFmtId="174" fontId="33" fillId="0" borderId="77" xfId="0" applyNumberFormat="1" applyFont="1" applyBorder="1"/>
    <xf numFmtId="174" fontId="33" fillId="0" borderId="78" xfId="0" applyNumberFormat="1" applyFont="1" applyBorder="1"/>
    <xf numFmtId="174" fontId="33" fillId="0" borderId="86" xfId="0" applyNumberFormat="1" applyFont="1" applyBorder="1"/>
    <xf numFmtId="174" fontId="33" fillId="0" borderId="79" xfId="0" applyNumberFormat="1" applyFont="1" applyBorder="1"/>
    <xf numFmtId="175" fontId="40" fillId="2" borderId="83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40" fillId="0" borderId="85" xfId="0" applyNumberFormat="1" applyFont="1" applyBorder="1"/>
    <xf numFmtId="175" fontId="33" fillId="0" borderId="86" xfId="0" applyNumberFormat="1" applyFont="1" applyBorder="1"/>
    <xf numFmtId="175" fontId="33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40" fillId="0" borderId="91" xfId="0" applyNumberFormat="1" applyFont="1" applyBorder="1"/>
    <xf numFmtId="175" fontId="33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0" fontId="26" fillId="2" borderId="16" xfId="1" applyFill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174" fontId="33" fillId="0" borderId="80" xfId="0" applyNumberFormat="1" applyFont="1" applyBorder="1" applyAlignment="1"/>
    <xf numFmtId="174" fontId="33" fillId="0" borderId="87" xfId="0" applyNumberFormat="1" applyFont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74" fontId="33" fillId="0" borderId="80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40" fillId="2" borderId="75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4" fontId="33" fillId="0" borderId="87" xfId="0" applyNumberFormat="1" applyFont="1" applyBorder="1" applyAlignment="1"/>
    <xf numFmtId="174" fontId="40" fillId="4" borderId="7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05" xfId="0" applyNumberFormat="1" applyFont="1" applyFill="1" applyBorder="1" applyAlignment="1">
      <alignment horizontal="right" vertical="top"/>
    </xf>
    <xf numFmtId="3" fontId="34" fillId="9" borderId="106" xfId="0" applyNumberFormat="1" applyFont="1" applyFill="1" applyBorder="1" applyAlignment="1">
      <alignment horizontal="right" vertical="top"/>
    </xf>
    <xf numFmtId="176" fontId="34" fillId="9" borderId="107" xfId="0" applyNumberFormat="1" applyFont="1" applyFill="1" applyBorder="1" applyAlignment="1">
      <alignment horizontal="right" vertical="top"/>
    </xf>
    <xf numFmtId="3" fontId="34" fillId="0" borderId="105" xfId="0" applyNumberFormat="1" applyFont="1" applyBorder="1" applyAlignment="1">
      <alignment horizontal="right" vertical="top"/>
    </xf>
    <xf numFmtId="176" fontId="34" fillId="9" borderId="108" xfId="0" applyNumberFormat="1" applyFont="1" applyFill="1" applyBorder="1" applyAlignment="1">
      <alignment horizontal="right" vertical="top"/>
    </xf>
    <xf numFmtId="3" fontId="36" fillId="9" borderId="110" xfId="0" applyNumberFormat="1" applyFont="1" applyFill="1" applyBorder="1" applyAlignment="1">
      <alignment horizontal="right" vertical="top"/>
    </xf>
    <xf numFmtId="3" fontId="36" fillId="9" borderId="111" xfId="0" applyNumberFormat="1" applyFont="1" applyFill="1" applyBorder="1" applyAlignment="1">
      <alignment horizontal="right" vertical="top"/>
    </xf>
    <xf numFmtId="0" fontId="36" fillId="9" borderId="112" xfId="0" applyFont="1" applyFill="1" applyBorder="1" applyAlignment="1">
      <alignment horizontal="right" vertical="top"/>
    </xf>
    <xf numFmtId="3" fontId="36" fillId="0" borderId="110" xfId="0" applyNumberFormat="1" applyFont="1" applyBorder="1" applyAlignment="1">
      <alignment horizontal="right" vertical="top"/>
    </xf>
    <xf numFmtId="0" fontId="36" fillId="9" borderId="113" xfId="0" applyFont="1" applyFill="1" applyBorder="1" applyAlignment="1">
      <alignment horizontal="right" vertical="top"/>
    </xf>
    <xf numFmtId="0" fontId="34" fillId="9" borderId="107" xfId="0" applyFont="1" applyFill="1" applyBorder="1" applyAlignment="1">
      <alignment horizontal="right" vertical="top"/>
    </xf>
    <xf numFmtId="0" fontId="34" fillId="9" borderId="108" xfId="0" applyFont="1" applyFill="1" applyBorder="1" applyAlignment="1">
      <alignment horizontal="right" vertical="top"/>
    </xf>
    <xf numFmtId="176" fontId="36" fillId="9" borderId="112" xfId="0" applyNumberFormat="1" applyFont="1" applyFill="1" applyBorder="1" applyAlignment="1">
      <alignment horizontal="right" vertical="top"/>
    </xf>
    <xf numFmtId="176" fontId="36" fillId="9" borderId="113" xfId="0" applyNumberFormat="1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0" borderId="116" xfId="0" applyFont="1" applyBorder="1" applyAlignment="1">
      <alignment horizontal="right" vertical="top"/>
    </xf>
    <xf numFmtId="176" fontId="36" fillId="9" borderId="117" xfId="0" applyNumberFormat="1" applyFont="1" applyFill="1" applyBorder="1" applyAlignment="1">
      <alignment horizontal="right" vertical="top"/>
    </xf>
    <xf numFmtId="0" fontId="38" fillId="10" borderId="104" xfId="0" applyFont="1" applyFill="1" applyBorder="1" applyAlignment="1">
      <alignment vertical="top"/>
    </xf>
    <xf numFmtId="0" fontId="38" fillId="10" borderId="104" xfId="0" applyFont="1" applyFill="1" applyBorder="1" applyAlignment="1">
      <alignment vertical="top" indent="2"/>
    </xf>
    <xf numFmtId="0" fontId="38" fillId="10" borderId="104" xfId="0" applyFont="1" applyFill="1" applyBorder="1" applyAlignment="1">
      <alignment vertical="top" indent="4"/>
    </xf>
    <xf numFmtId="0" fontId="39" fillId="10" borderId="109" xfId="0" applyFont="1" applyFill="1" applyBorder="1" applyAlignment="1">
      <alignment vertical="top" indent="6"/>
    </xf>
    <xf numFmtId="0" fontId="38" fillId="10" borderId="104" xfId="0" applyFont="1" applyFill="1" applyBorder="1" applyAlignment="1">
      <alignment vertical="top" indent="8"/>
    </xf>
    <xf numFmtId="0" fontId="39" fillId="10" borderId="109" xfId="0" applyFont="1" applyFill="1" applyBorder="1" applyAlignment="1">
      <alignment vertical="top" indent="4"/>
    </xf>
    <xf numFmtId="0" fontId="39" fillId="10" borderId="109" xfId="0" applyFont="1" applyFill="1" applyBorder="1" applyAlignment="1">
      <alignment vertical="top" indent="2"/>
    </xf>
    <xf numFmtId="0" fontId="38" fillId="10" borderId="104" xfId="0" applyFont="1" applyFill="1" applyBorder="1" applyAlignment="1">
      <alignment vertical="top" indent="6"/>
    </xf>
    <xf numFmtId="0" fontId="39" fillId="10" borderId="109" xfId="0" applyFont="1" applyFill="1" applyBorder="1" applyAlignment="1">
      <alignment vertical="top"/>
    </xf>
    <xf numFmtId="0" fontId="33" fillId="10" borderId="104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165" fontId="32" fillId="2" borderId="118" xfId="53" applyNumberFormat="1" applyFont="1" applyFill="1" applyBorder="1" applyAlignment="1">
      <alignment horizontal="left"/>
    </xf>
    <xf numFmtId="165" fontId="32" fillId="2" borderId="119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5" fontId="33" fillId="0" borderId="77" xfId="0" applyNumberFormat="1" applyFont="1" applyFill="1" applyBorder="1"/>
    <xf numFmtId="165" fontId="33" fillId="0" borderId="77" xfId="0" applyNumberFormat="1" applyFont="1" applyFill="1" applyBorder="1" applyAlignment="1">
      <alignment horizontal="right"/>
    </xf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5" fontId="33" fillId="0" borderId="87" xfId="0" applyNumberFormat="1" applyFont="1" applyFill="1" applyBorder="1"/>
    <xf numFmtId="165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5" fontId="33" fillId="0" borderId="80" xfId="0" applyNumberFormat="1" applyFont="1" applyFill="1" applyBorder="1"/>
    <xf numFmtId="165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18" xfId="79" applyFont="1" applyFill="1" applyBorder="1" applyAlignment="1">
      <alignment horizontal="left"/>
    </xf>
    <xf numFmtId="0" fontId="40" fillId="10" borderId="121" xfId="0" applyFont="1" applyFill="1" applyBorder="1"/>
    <xf numFmtId="0" fontId="40" fillId="10" borderId="122" xfId="0" applyFont="1" applyFill="1" applyBorder="1"/>
    <xf numFmtId="0" fontId="40" fillId="10" borderId="123" xfId="0" applyFont="1" applyFill="1" applyBorder="1"/>
    <xf numFmtId="3" fontId="3" fillId="2" borderId="93" xfId="80" applyNumberFormat="1" applyFont="1" applyFill="1" applyBorder="1"/>
    <xf numFmtId="0" fontId="3" fillId="2" borderId="93" xfId="80" applyFont="1" applyFill="1" applyBorder="1"/>
    <xf numFmtId="3" fontId="33" fillId="0" borderId="76" xfId="0" applyNumberFormat="1" applyFont="1" applyFill="1" applyBorder="1"/>
    <xf numFmtId="3" fontId="33" fillId="0" borderId="86" xfId="0" applyNumberFormat="1" applyFont="1" applyFill="1" applyBorder="1"/>
    <xf numFmtId="3" fontId="33" fillId="0" borderId="79" xfId="0" applyNumberFormat="1" applyFont="1" applyFill="1" applyBorder="1"/>
    <xf numFmtId="3" fontId="33" fillId="0" borderId="103" xfId="0" applyNumberFormat="1" applyFont="1" applyFill="1" applyBorder="1"/>
    <xf numFmtId="3" fontId="33" fillId="0" borderId="101" xfId="0" applyNumberFormat="1" applyFont="1" applyFill="1" applyBorder="1"/>
    <xf numFmtId="3" fontId="33" fillId="0" borderId="102" xfId="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33" fillId="0" borderId="121" xfId="0" applyFont="1" applyFill="1" applyBorder="1"/>
    <xf numFmtId="0" fontId="33" fillId="0" borderId="122" xfId="0" applyFont="1" applyFill="1" applyBorder="1"/>
    <xf numFmtId="0" fontId="33" fillId="0" borderId="123" xfId="0" applyFont="1" applyFill="1" applyBorder="1"/>
    <xf numFmtId="3" fontId="33" fillId="0" borderId="99" xfId="0" applyNumberFormat="1" applyFont="1" applyFill="1" applyBorder="1"/>
    <xf numFmtId="3" fontId="33" fillId="0" borderId="89" xfId="0" applyNumberFormat="1" applyFont="1" applyFill="1" applyBorder="1"/>
    <xf numFmtId="3" fontId="33" fillId="0" borderId="9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6" fontId="33" fillId="0" borderId="87" xfId="0" applyNumberFormat="1" applyFont="1" applyFill="1" applyBorder="1"/>
    <xf numFmtId="0" fontId="33" fillId="0" borderId="80" xfId="0" applyFont="1" applyFill="1" applyBorder="1" applyAlignment="1">
      <alignment horizontal="right"/>
    </xf>
    <xf numFmtId="0" fontId="33" fillId="0" borderId="80" xfId="0" applyFont="1" applyFill="1" applyBorder="1" applyAlignment="1">
      <alignment horizontal="left"/>
    </xf>
    <xf numFmtId="166" fontId="33" fillId="0" borderId="80" xfId="0" applyNumberFormat="1" applyFont="1" applyFill="1" applyBorder="1"/>
    <xf numFmtId="0" fontId="40" fillId="2" borderId="51" xfId="0" applyFont="1" applyFill="1" applyBorder="1"/>
    <xf numFmtId="3" fontId="40" fillId="2" borderId="120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24" xfId="0" applyNumberFormat="1" applyFont="1" applyFill="1" applyBorder="1"/>
    <xf numFmtId="3" fontId="33" fillId="0" borderId="93" xfId="0" applyNumberFormat="1" applyFont="1" applyFill="1" applyBorder="1"/>
    <xf numFmtId="9" fontId="33" fillId="0" borderId="93" xfId="0" applyNumberFormat="1" applyFont="1" applyFill="1" applyBorder="1"/>
    <xf numFmtId="3" fontId="33" fillId="0" borderId="94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128" xfId="0" applyFont="1" applyFill="1" applyBorder="1"/>
    <xf numFmtId="0" fontId="33" fillId="5" borderId="9" xfId="0" applyFont="1" applyFill="1" applyBorder="1" applyAlignment="1">
      <alignment wrapText="1"/>
    </xf>
    <xf numFmtId="0" fontId="40" fillId="0" borderId="86" xfId="0" applyFont="1" applyFill="1" applyBorder="1"/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74" fontId="40" fillId="4" borderId="28" xfId="0" applyNumberFormat="1" applyFont="1" applyFill="1" applyBorder="1" applyAlignment="1">
      <alignment horizontal="center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8" xfId="0" applyNumberFormat="1" applyFont="1" applyFill="1" applyBorder="1"/>
    <xf numFmtId="170" fontId="33" fillId="0" borderId="80" xfId="0" applyNumberFormat="1" applyFont="1" applyFill="1" applyBorder="1"/>
    <xf numFmtId="0" fontId="40" fillId="0" borderId="7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87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8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0.72069806723837604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3552"/>
        <c:axId val="8973680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0.4090780245470485</c:v>
                </c:pt>
                <c:pt idx="1">
                  <c:v>0.4090780245470485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70368"/>
        <c:axId val="907165696"/>
      </c:scatterChart>
      <c:catAx>
        <c:axId val="88122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73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368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1223552"/>
        <c:crosses val="autoZero"/>
        <c:crossBetween val="between"/>
      </c:valAx>
      <c:valAx>
        <c:axId val="8973703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7165696"/>
        <c:crosses val="max"/>
        <c:crossBetween val="midCat"/>
      </c:valAx>
      <c:valAx>
        <c:axId val="907165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73703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98.6640625" style="133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3" t="s">
        <v>112</v>
      </c>
      <c r="B1" s="313"/>
    </row>
    <row r="2" spans="1:3" ht="14.4" customHeight="1" thickBot="1" x14ac:dyDescent="0.35">
      <c r="A2" s="238" t="s">
        <v>245</v>
      </c>
      <c r="B2" s="46"/>
    </row>
    <row r="3" spans="1:3" ht="14.4" customHeight="1" thickBot="1" x14ac:dyDescent="0.35">
      <c r="A3" s="309" t="s">
        <v>144</v>
      </c>
      <c r="B3" s="310"/>
    </row>
    <row r="4" spans="1:3" ht="14.4" customHeight="1" x14ac:dyDescent="0.3">
      <c r="A4" s="148" t="str">
        <f t="shared" ref="A4:A8" si="0">HYPERLINK("#'"&amp;C4&amp;"'!A1",C4)</f>
        <v>Motivace</v>
      </c>
      <c r="B4" s="88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89" t="s">
        <v>140</v>
      </c>
      <c r="C5" s="47" t="s">
        <v>115</v>
      </c>
    </row>
    <row r="6" spans="1:3" ht="14.4" customHeight="1" x14ac:dyDescent="0.3">
      <c r="A6" s="150" t="str">
        <f t="shared" si="0"/>
        <v>HI Graf</v>
      </c>
      <c r="B6" s="90" t="s">
        <v>108</v>
      </c>
      <c r="C6" s="47" t="s">
        <v>116</v>
      </c>
    </row>
    <row r="7" spans="1:3" ht="14.4" customHeight="1" x14ac:dyDescent="0.3">
      <c r="A7" s="150" t="str">
        <f t="shared" si="0"/>
        <v>Man Tab</v>
      </c>
      <c r="B7" s="90" t="s">
        <v>247</v>
      </c>
      <c r="C7" s="47" t="s">
        <v>117</v>
      </c>
    </row>
    <row r="8" spans="1:3" ht="14.4" customHeight="1" thickBot="1" x14ac:dyDescent="0.35">
      <c r="A8" s="151" t="str">
        <f t="shared" si="0"/>
        <v>HV</v>
      </c>
      <c r="B8" s="91" t="s">
        <v>64</v>
      </c>
      <c r="C8" s="47" t="s">
        <v>69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1" t="s">
        <v>113</v>
      </c>
      <c r="B10" s="310"/>
    </row>
    <row r="11" spans="1:3" ht="14.4" customHeight="1" x14ac:dyDescent="0.3">
      <c r="A11" s="152" t="str">
        <f t="shared" ref="A11:A20" si="1">HYPERLINK("#'"&amp;C11&amp;"'!A1",C11)</f>
        <v>Léky Žádanky</v>
      </c>
      <c r="B11" s="89" t="s">
        <v>141</v>
      </c>
      <c r="C11" s="47" t="s">
        <v>118</v>
      </c>
    </row>
    <row r="12" spans="1:3" ht="14.4" customHeight="1" x14ac:dyDescent="0.3">
      <c r="A12" s="150" t="str">
        <f t="shared" si="1"/>
        <v>LŽ Detail</v>
      </c>
      <c r="B12" s="90" t="s">
        <v>167</v>
      </c>
      <c r="C12" s="47" t="s">
        <v>119</v>
      </c>
    </row>
    <row r="13" spans="1:3" ht="14.4" customHeight="1" x14ac:dyDescent="0.3">
      <c r="A13" s="150" t="str">
        <f t="shared" si="1"/>
        <v>Léky Recepty</v>
      </c>
      <c r="B13" s="90" t="s">
        <v>142</v>
      </c>
      <c r="C13" s="47" t="s">
        <v>120</v>
      </c>
    </row>
    <row r="14" spans="1:3" ht="14.4" customHeight="1" x14ac:dyDescent="0.3">
      <c r="A14" s="150" t="str">
        <f t="shared" si="1"/>
        <v>LRp Lékaři</v>
      </c>
      <c r="B14" s="90" t="s">
        <v>151</v>
      </c>
      <c r="C14" s="47" t="s">
        <v>152</v>
      </c>
    </row>
    <row r="15" spans="1:3" ht="14.4" customHeight="1" x14ac:dyDescent="0.3">
      <c r="A15" s="150" t="str">
        <f t="shared" si="1"/>
        <v>LRp Detail</v>
      </c>
      <c r="B15" s="90" t="s">
        <v>618</v>
      </c>
      <c r="C15" s="47" t="s">
        <v>121</v>
      </c>
    </row>
    <row r="16" spans="1:3" ht="28.8" customHeight="1" x14ac:dyDescent="0.3">
      <c r="A16" s="150" t="str">
        <f t="shared" si="1"/>
        <v>LRp PL</v>
      </c>
      <c r="B16" s="507" t="s">
        <v>619</v>
      </c>
      <c r="C16" s="47" t="s">
        <v>148</v>
      </c>
    </row>
    <row r="17" spans="1:3" ht="14.4" customHeight="1" x14ac:dyDescent="0.3">
      <c r="A17" s="150" t="str">
        <f>HYPERLINK("#'"&amp;C17&amp;"'!A1",C17)</f>
        <v>LRp PL Detail</v>
      </c>
      <c r="B17" s="90" t="s">
        <v>626</v>
      </c>
      <c r="C17" s="47" t="s">
        <v>149</v>
      </c>
    </row>
    <row r="18" spans="1:3" ht="14.4" customHeight="1" x14ac:dyDescent="0.3">
      <c r="A18" s="152" t="str">
        <f t="shared" si="1"/>
        <v>Materiál Žádanky</v>
      </c>
      <c r="B18" s="90" t="s">
        <v>143</v>
      </c>
      <c r="C18" s="47" t="s">
        <v>122</v>
      </c>
    </row>
    <row r="19" spans="1:3" ht="14.4" customHeight="1" x14ac:dyDescent="0.3">
      <c r="A19" s="150" t="str">
        <f t="shared" si="1"/>
        <v>MŽ Detail</v>
      </c>
      <c r="B19" s="90" t="s">
        <v>965</v>
      </c>
      <c r="C19" s="47" t="s">
        <v>123</v>
      </c>
    </row>
    <row r="20" spans="1:3" ht="14.4" customHeight="1" thickBot="1" x14ac:dyDescent="0.35">
      <c r="A20" s="152" t="str">
        <f t="shared" si="1"/>
        <v>Osobní náklady</v>
      </c>
      <c r="B20" s="90" t="s">
        <v>110</v>
      </c>
      <c r="C20" s="47" t="s">
        <v>124</v>
      </c>
    </row>
    <row r="21" spans="1:3" ht="14.4" customHeight="1" thickBot="1" x14ac:dyDescent="0.35">
      <c r="A21" s="93"/>
      <c r="B21" s="93"/>
    </row>
    <row r="22" spans="1:3" ht="14.4" customHeight="1" thickBot="1" x14ac:dyDescent="0.35">
      <c r="A22" s="312" t="s">
        <v>114</v>
      </c>
      <c r="B22" s="310"/>
    </row>
    <row r="23" spans="1:3" ht="14.4" customHeight="1" x14ac:dyDescent="0.3">
      <c r="A23" s="153" t="str">
        <f t="shared" ref="A23:A26" si="2">HYPERLINK("#'"&amp;C23&amp;"'!A1",C23)</f>
        <v>ZV Vykáz.-A</v>
      </c>
      <c r="B23" s="89" t="s">
        <v>971</v>
      </c>
      <c r="C23" s="47" t="s">
        <v>127</v>
      </c>
    </row>
    <row r="24" spans="1:3" ht="14.4" customHeight="1" x14ac:dyDescent="0.3">
      <c r="A24" s="150" t="str">
        <f t="shared" si="2"/>
        <v>ZV Vykáz.-A Detail</v>
      </c>
      <c r="B24" s="90" t="s">
        <v>1048</v>
      </c>
      <c r="C24" s="47" t="s">
        <v>128</v>
      </c>
    </row>
    <row r="25" spans="1:3" ht="14.4" customHeight="1" x14ac:dyDescent="0.3">
      <c r="A25" s="150" t="str">
        <f t="shared" si="2"/>
        <v>ZV Vykáz.-H</v>
      </c>
      <c r="B25" s="90" t="s">
        <v>131</v>
      </c>
      <c r="C25" s="47" t="s">
        <v>129</v>
      </c>
    </row>
    <row r="26" spans="1:3" ht="14.4" customHeight="1" x14ac:dyDescent="0.3">
      <c r="A26" s="150" t="str">
        <f t="shared" si="2"/>
        <v>ZV Vykáz.-H Detail</v>
      </c>
      <c r="B26" s="90" t="s">
        <v>1105</v>
      </c>
      <c r="C26" s="47" t="s">
        <v>130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5" t="s">
        <v>151</v>
      </c>
      <c r="B1" s="345"/>
      <c r="C1" s="345"/>
      <c r="D1" s="345"/>
      <c r="E1" s="345"/>
      <c r="F1" s="345"/>
      <c r="G1" s="345"/>
      <c r="H1" s="345"/>
      <c r="I1" s="345"/>
      <c r="J1" s="314"/>
      <c r="K1" s="314"/>
      <c r="L1" s="314"/>
      <c r="M1" s="314"/>
    </row>
    <row r="2" spans="1:13" ht="14.4" customHeight="1" thickBot="1" x14ac:dyDescent="0.35">
      <c r="A2" s="238" t="s">
        <v>245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56" t="s">
        <v>18</v>
      </c>
      <c r="C3" s="358"/>
      <c r="D3" s="355"/>
      <c r="E3" s="146"/>
      <c r="F3" s="355" t="s">
        <v>19</v>
      </c>
      <c r="G3" s="355"/>
      <c r="H3" s="355"/>
      <c r="I3" s="355"/>
      <c r="J3" s="355" t="s">
        <v>150</v>
      </c>
      <c r="K3" s="355"/>
      <c r="L3" s="355"/>
      <c r="M3" s="357"/>
    </row>
    <row r="4" spans="1:13" ht="14.4" customHeight="1" thickBot="1" x14ac:dyDescent="0.35">
      <c r="A4" s="449" t="s">
        <v>139</v>
      </c>
      <c r="B4" s="453" t="s">
        <v>22</v>
      </c>
      <c r="C4" s="454"/>
      <c r="D4" s="453" t="s">
        <v>23</v>
      </c>
      <c r="E4" s="454"/>
      <c r="F4" s="453" t="s">
        <v>22</v>
      </c>
      <c r="G4" s="461" t="s">
        <v>5</v>
      </c>
      <c r="H4" s="453" t="s">
        <v>23</v>
      </c>
      <c r="I4" s="461" t="s">
        <v>5</v>
      </c>
      <c r="J4" s="453" t="s">
        <v>22</v>
      </c>
      <c r="K4" s="461" t="s">
        <v>5</v>
      </c>
      <c r="L4" s="453" t="s">
        <v>23</v>
      </c>
      <c r="M4" s="462" t="s">
        <v>5</v>
      </c>
    </row>
    <row r="5" spans="1:13" ht="14.4" customHeight="1" x14ac:dyDescent="0.3">
      <c r="A5" s="450" t="s">
        <v>526</v>
      </c>
      <c r="B5" s="455">
        <v>487.53</v>
      </c>
      <c r="C5" s="432">
        <v>1</v>
      </c>
      <c r="D5" s="458">
        <v>5</v>
      </c>
      <c r="E5" s="469" t="s">
        <v>526</v>
      </c>
      <c r="F5" s="455">
        <v>487.53</v>
      </c>
      <c r="G5" s="463">
        <v>1</v>
      </c>
      <c r="H5" s="435">
        <v>5</v>
      </c>
      <c r="I5" s="464">
        <v>1</v>
      </c>
      <c r="J5" s="472"/>
      <c r="K5" s="463">
        <v>0</v>
      </c>
      <c r="L5" s="435"/>
      <c r="M5" s="464">
        <v>0</v>
      </c>
    </row>
    <row r="6" spans="1:13" ht="14.4" customHeight="1" x14ac:dyDescent="0.3">
      <c r="A6" s="451" t="s">
        <v>527</v>
      </c>
      <c r="B6" s="456">
        <v>270.39</v>
      </c>
      <c r="C6" s="438">
        <v>1</v>
      </c>
      <c r="D6" s="459">
        <v>4</v>
      </c>
      <c r="E6" s="470" t="s">
        <v>527</v>
      </c>
      <c r="F6" s="456">
        <v>270.39</v>
      </c>
      <c r="G6" s="465">
        <v>1</v>
      </c>
      <c r="H6" s="441">
        <v>4</v>
      </c>
      <c r="I6" s="466">
        <v>1</v>
      </c>
      <c r="J6" s="473"/>
      <c r="K6" s="465">
        <v>0</v>
      </c>
      <c r="L6" s="441"/>
      <c r="M6" s="466">
        <v>0</v>
      </c>
    </row>
    <row r="7" spans="1:13" ht="14.4" customHeight="1" thickBot="1" x14ac:dyDescent="0.35">
      <c r="A7" s="452" t="s">
        <v>528</v>
      </c>
      <c r="B7" s="457">
        <v>5491.0999999999995</v>
      </c>
      <c r="C7" s="444">
        <v>1</v>
      </c>
      <c r="D7" s="460">
        <v>14</v>
      </c>
      <c r="E7" s="471" t="s">
        <v>528</v>
      </c>
      <c r="F7" s="457">
        <v>5260.4999999999991</v>
      </c>
      <c r="G7" s="467">
        <v>0.95800477135728712</v>
      </c>
      <c r="H7" s="447">
        <v>13</v>
      </c>
      <c r="I7" s="468">
        <v>0.9285714285714286</v>
      </c>
      <c r="J7" s="474">
        <v>230.6</v>
      </c>
      <c r="K7" s="467">
        <v>4.1995228642712754E-2</v>
      </c>
      <c r="L7" s="447">
        <v>1</v>
      </c>
      <c r="M7" s="468">
        <v>7.1428571428571425E-2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1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37" t="s">
        <v>618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</row>
    <row r="2" spans="1:21" ht="14.4" customHeight="1" thickBot="1" x14ac:dyDescent="0.35">
      <c r="A2" s="238" t="s">
        <v>245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62"/>
      <c r="B3" s="363"/>
      <c r="C3" s="363"/>
      <c r="D3" s="363"/>
      <c r="E3" s="363"/>
      <c r="F3" s="363"/>
      <c r="G3" s="363"/>
      <c r="H3" s="363"/>
      <c r="I3" s="363"/>
      <c r="J3" s="363"/>
      <c r="K3" s="364" t="s">
        <v>132</v>
      </c>
      <c r="L3" s="365"/>
      <c r="M3" s="66">
        <f>SUBTOTAL(9,M7:M1048576)</f>
        <v>6249.0199999999995</v>
      </c>
      <c r="N3" s="66">
        <f>SUBTOTAL(9,N7:N1048576)</f>
        <v>35</v>
      </c>
      <c r="O3" s="66">
        <f>SUBTOTAL(9,O7:O1048576)</f>
        <v>23</v>
      </c>
      <c r="P3" s="66">
        <f>SUBTOTAL(9,P7:P1048576)</f>
        <v>6018.42</v>
      </c>
      <c r="Q3" s="67">
        <f>IF(M3=0,0,P3/M3)</f>
        <v>0.96309821379992389</v>
      </c>
      <c r="R3" s="66">
        <f>SUBTOTAL(9,R7:R1048576)</f>
        <v>33</v>
      </c>
      <c r="S3" s="67">
        <f>IF(N3=0,0,R3/N3)</f>
        <v>0.94285714285714284</v>
      </c>
      <c r="T3" s="66">
        <f>SUBTOTAL(9,T7:T1048576)</f>
        <v>22</v>
      </c>
      <c r="U3" s="68">
        <f>IF(O3=0,0,T3/O3)</f>
        <v>0.95652173913043481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6" t="s">
        <v>18</v>
      </c>
      <c r="N4" s="367"/>
      <c r="O4" s="367"/>
      <c r="P4" s="368" t="s">
        <v>24</v>
      </c>
      <c r="Q4" s="367"/>
      <c r="R4" s="367"/>
      <c r="S4" s="367"/>
      <c r="T4" s="367"/>
      <c r="U4" s="369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25</v>
      </c>
      <c r="N5" s="86" t="s">
        <v>16</v>
      </c>
      <c r="O5" s="86" t="s">
        <v>23</v>
      </c>
      <c r="P5" s="359" t="s">
        <v>25</v>
      </c>
      <c r="Q5" s="360"/>
      <c r="R5" s="359" t="s">
        <v>16</v>
      </c>
      <c r="S5" s="360"/>
      <c r="T5" s="359" t="s">
        <v>23</v>
      </c>
      <c r="U5" s="361"/>
    </row>
    <row r="6" spans="1:21" s="212" customFormat="1" ht="14.4" customHeight="1" thickBot="1" x14ac:dyDescent="0.35">
      <c r="A6" s="475" t="s">
        <v>26</v>
      </c>
      <c r="B6" s="476" t="s">
        <v>8</v>
      </c>
      <c r="C6" s="475" t="s">
        <v>27</v>
      </c>
      <c r="D6" s="476" t="s">
        <v>9</v>
      </c>
      <c r="E6" s="476" t="s">
        <v>153</v>
      </c>
      <c r="F6" s="476" t="s">
        <v>28</v>
      </c>
      <c r="G6" s="476" t="s">
        <v>29</v>
      </c>
      <c r="H6" s="476" t="s">
        <v>11</v>
      </c>
      <c r="I6" s="476" t="s">
        <v>13</v>
      </c>
      <c r="J6" s="476" t="s">
        <v>14</v>
      </c>
      <c r="K6" s="476" t="s">
        <v>15</v>
      </c>
      <c r="L6" s="476" t="s">
        <v>30</v>
      </c>
      <c r="M6" s="477" t="s">
        <v>17</v>
      </c>
      <c r="N6" s="478" t="s">
        <v>31</v>
      </c>
      <c r="O6" s="478" t="s">
        <v>31</v>
      </c>
      <c r="P6" s="478" t="s">
        <v>17</v>
      </c>
      <c r="Q6" s="478" t="s">
        <v>5</v>
      </c>
      <c r="R6" s="478" t="s">
        <v>31</v>
      </c>
      <c r="S6" s="478" t="s">
        <v>5</v>
      </c>
      <c r="T6" s="478" t="s">
        <v>31</v>
      </c>
      <c r="U6" s="479" t="s">
        <v>5</v>
      </c>
    </row>
    <row r="7" spans="1:21" ht="14.4" customHeight="1" x14ac:dyDescent="0.3">
      <c r="A7" s="480">
        <v>35</v>
      </c>
      <c r="B7" s="481" t="s">
        <v>474</v>
      </c>
      <c r="C7" s="481">
        <v>89301356</v>
      </c>
      <c r="D7" s="482" t="s">
        <v>616</v>
      </c>
      <c r="E7" s="483" t="s">
        <v>526</v>
      </c>
      <c r="F7" s="481" t="s">
        <v>521</v>
      </c>
      <c r="G7" s="481" t="s">
        <v>529</v>
      </c>
      <c r="H7" s="481" t="s">
        <v>473</v>
      </c>
      <c r="I7" s="481" t="s">
        <v>530</v>
      </c>
      <c r="J7" s="481" t="s">
        <v>531</v>
      </c>
      <c r="K7" s="481" t="s">
        <v>532</v>
      </c>
      <c r="L7" s="484">
        <v>124.19</v>
      </c>
      <c r="M7" s="484">
        <v>124.19</v>
      </c>
      <c r="N7" s="481">
        <v>1</v>
      </c>
      <c r="O7" s="485">
        <v>0.5</v>
      </c>
      <c r="P7" s="484">
        <v>124.19</v>
      </c>
      <c r="Q7" s="486">
        <v>1</v>
      </c>
      <c r="R7" s="481">
        <v>1</v>
      </c>
      <c r="S7" s="486">
        <v>1</v>
      </c>
      <c r="T7" s="485">
        <v>0.5</v>
      </c>
      <c r="U7" s="125">
        <v>1</v>
      </c>
    </row>
    <row r="8" spans="1:21" ht="14.4" customHeight="1" x14ac:dyDescent="0.3">
      <c r="A8" s="437">
        <v>35</v>
      </c>
      <c r="B8" s="438" t="s">
        <v>474</v>
      </c>
      <c r="C8" s="438">
        <v>89301356</v>
      </c>
      <c r="D8" s="487" t="s">
        <v>616</v>
      </c>
      <c r="E8" s="488" t="s">
        <v>526</v>
      </c>
      <c r="F8" s="438" t="s">
        <v>521</v>
      </c>
      <c r="G8" s="438" t="s">
        <v>533</v>
      </c>
      <c r="H8" s="438" t="s">
        <v>473</v>
      </c>
      <c r="I8" s="438" t="s">
        <v>534</v>
      </c>
      <c r="J8" s="438" t="s">
        <v>535</v>
      </c>
      <c r="K8" s="438" t="s">
        <v>536</v>
      </c>
      <c r="L8" s="439">
        <v>59.82</v>
      </c>
      <c r="M8" s="439">
        <v>59.82</v>
      </c>
      <c r="N8" s="438">
        <v>1</v>
      </c>
      <c r="O8" s="489">
        <v>0.5</v>
      </c>
      <c r="P8" s="439">
        <v>59.82</v>
      </c>
      <c r="Q8" s="465">
        <v>1</v>
      </c>
      <c r="R8" s="438">
        <v>1</v>
      </c>
      <c r="S8" s="465">
        <v>1</v>
      </c>
      <c r="T8" s="489">
        <v>0.5</v>
      </c>
      <c r="U8" s="466">
        <v>1</v>
      </c>
    </row>
    <row r="9" spans="1:21" ht="14.4" customHeight="1" x14ac:dyDescent="0.3">
      <c r="A9" s="437">
        <v>35</v>
      </c>
      <c r="B9" s="438" t="s">
        <v>474</v>
      </c>
      <c r="C9" s="438">
        <v>89301356</v>
      </c>
      <c r="D9" s="487" t="s">
        <v>616</v>
      </c>
      <c r="E9" s="488" t="s">
        <v>526</v>
      </c>
      <c r="F9" s="438" t="s">
        <v>521</v>
      </c>
      <c r="G9" s="438" t="s">
        <v>537</v>
      </c>
      <c r="H9" s="438" t="s">
        <v>473</v>
      </c>
      <c r="I9" s="438" t="s">
        <v>538</v>
      </c>
      <c r="J9" s="438" t="s">
        <v>539</v>
      </c>
      <c r="K9" s="438" t="s">
        <v>540</v>
      </c>
      <c r="L9" s="439">
        <v>0</v>
      </c>
      <c r="M9" s="439">
        <v>0</v>
      </c>
      <c r="N9" s="438">
        <v>1</v>
      </c>
      <c r="O9" s="489">
        <v>0.5</v>
      </c>
      <c r="P9" s="439">
        <v>0</v>
      </c>
      <c r="Q9" s="465"/>
      <c r="R9" s="438">
        <v>1</v>
      </c>
      <c r="S9" s="465">
        <v>1</v>
      </c>
      <c r="T9" s="489">
        <v>0.5</v>
      </c>
      <c r="U9" s="466">
        <v>1</v>
      </c>
    </row>
    <row r="10" spans="1:21" ht="14.4" customHeight="1" x14ac:dyDescent="0.3">
      <c r="A10" s="437">
        <v>35</v>
      </c>
      <c r="B10" s="438" t="s">
        <v>474</v>
      </c>
      <c r="C10" s="438">
        <v>89301356</v>
      </c>
      <c r="D10" s="487" t="s">
        <v>616</v>
      </c>
      <c r="E10" s="488" t="s">
        <v>526</v>
      </c>
      <c r="F10" s="438" t="s">
        <v>521</v>
      </c>
      <c r="G10" s="438" t="s">
        <v>541</v>
      </c>
      <c r="H10" s="438" t="s">
        <v>617</v>
      </c>
      <c r="I10" s="438" t="s">
        <v>542</v>
      </c>
      <c r="J10" s="438" t="s">
        <v>543</v>
      </c>
      <c r="K10" s="438" t="s">
        <v>544</v>
      </c>
      <c r="L10" s="439">
        <v>140.03</v>
      </c>
      <c r="M10" s="439">
        <v>280.06</v>
      </c>
      <c r="N10" s="438">
        <v>2</v>
      </c>
      <c r="O10" s="489">
        <v>0.5</v>
      </c>
      <c r="P10" s="439">
        <v>280.06</v>
      </c>
      <c r="Q10" s="465">
        <v>1</v>
      </c>
      <c r="R10" s="438">
        <v>2</v>
      </c>
      <c r="S10" s="465">
        <v>1</v>
      </c>
      <c r="T10" s="489">
        <v>0.5</v>
      </c>
      <c r="U10" s="466">
        <v>1</v>
      </c>
    </row>
    <row r="11" spans="1:21" ht="14.4" customHeight="1" x14ac:dyDescent="0.3">
      <c r="A11" s="437">
        <v>35</v>
      </c>
      <c r="B11" s="438" t="s">
        <v>474</v>
      </c>
      <c r="C11" s="438">
        <v>89301356</v>
      </c>
      <c r="D11" s="487" t="s">
        <v>616</v>
      </c>
      <c r="E11" s="488" t="s">
        <v>526</v>
      </c>
      <c r="F11" s="438" t="s">
        <v>521</v>
      </c>
      <c r="G11" s="438" t="s">
        <v>545</v>
      </c>
      <c r="H11" s="438" t="s">
        <v>473</v>
      </c>
      <c r="I11" s="438" t="s">
        <v>546</v>
      </c>
      <c r="J11" s="438" t="s">
        <v>547</v>
      </c>
      <c r="K11" s="438" t="s">
        <v>548</v>
      </c>
      <c r="L11" s="439">
        <v>23.46</v>
      </c>
      <c r="M11" s="439">
        <v>23.46</v>
      </c>
      <c r="N11" s="438">
        <v>1</v>
      </c>
      <c r="O11" s="489">
        <v>1</v>
      </c>
      <c r="P11" s="439">
        <v>23.46</v>
      </c>
      <c r="Q11" s="465">
        <v>1</v>
      </c>
      <c r="R11" s="438">
        <v>1</v>
      </c>
      <c r="S11" s="465">
        <v>1</v>
      </c>
      <c r="T11" s="489">
        <v>1</v>
      </c>
      <c r="U11" s="466">
        <v>1</v>
      </c>
    </row>
    <row r="12" spans="1:21" ht="14.4" customHeight="1" x14ac:dyDescent="0.3">
      <c r="A12" s="437">
        <v>35</v>
      </c>
      <c r="B12" s="438" t="s">
        <v>474</v>
      </c>
      <c r="C12" s="438">
        <v>89301356</v>
      </c>
      <c r="D12" s="487" t="s">
        <v>616</v>
      </c>
      <c r="E12" s="488" t="s">
        <v>526</v>
      </c>
      <c r="F12" s="438" t="s">
        <v>522</v>
      </c>
      <c r="G12" s="438" t="s">
        <v>549</v>
      </c>
      <c r="H12" s="438" t="s">
        <v>473</v>
      </c>
      <c r="I12" s="438" t="s">
        <v>550</v>
      </c>
      <c r="J12" s="438" t="s">
        <v>551</v>
      </c>
      <c r="K12" s="438"/>
      <c r="L12" s="439">
        <v>0</v>
      </c>
      <c r="M12" s="439">
        <v>0</v>
      </c>
      <c r="N12" s="438">
        <v>1</v>
      </c>
      <c r="O12" s="489">
        <v>0.5</v>
      </c>
      <c r="P12" s="439">
        <v>0</v>
      </c>
      <c r="Q12" s="465"/>
      <c r="R12" s="438">
        <v>1</v>
      </c>
      <c r="S12" s="465">
        <v>1</v>
      </c>
      <c r="T12" s="489">
        <v>0.5</v>
      </c>
      <c r="U12" s="466">
        <v>1</v>
      </c>
    </row>
    <row r="13" spans="1:21" ht="14.4" customHeight="1" x14ac:dyDescent="0.3">
      <c r="A13" s="437">
        <v>35</v>
      </c>
      <c r="B13" s="438" t="s">
        <v>474</v>
      </c>
      <c r="C13" s="438">
        <v>89301356</v>
      </c>
      <c r="D13" s="487" t="s">
        <v>616</v>
      </c>
      <c r="E13" s="488" t="s">
        <v>526</v>
      </c>
      <c r="F13" s="438" t="s">
        <v>522</v>
      </c>
      <c r="G13" s="438" t="s">
        <v>549</v>
      </c>
      <c r="H13" s="438" t="s">
        <v>473</v>
      </c>
      <c r="I13" s="438" t="s">
        <v>552</v>
      </c>
      <c r="J13" s="438" t="s">
        <v>551</v>
      </c>
      <c r="K13" s="438"/>
      <c r="L13" s="439">
        <v>0</v>
      </c>
      <c r="M13" s="439">
        <v>0</v>
      </c>
      <c r="N13" s="438">
        <v>1</v>
      </c>
      <c r="O13" s="489">
        <v>0.5</v>
      </c>
      <c r="P13" s="439">
        <v>0</v>
      </c>
      <c r="Q13" s="465"/>
      <c r="R13" s="438">
        <v>1</v>
      </c>
      <c r="S13" s="465">
        <v>1</v>
      </c>
      <c r="T13" s="489">
        <v>0.5</v>
      </c>
      <c r="U13" s="466">
        <v>1</v>
      </c>
    </row>
    <row r="14" spans="1:21" ht="14.4" customHeight="1" x14ac:dyDescent="0.3">
      <c r="A14" s="437">
        <v>35</v>
      </c>
      <c r="B14" s="438" t="s">
        <v>474</v>
      </c>
      <c r="C14" s="438">
        <v>89301356</v>
      </c>
      <c r="D14" s="487" t="s">
        <v>616</v>
      </c>
      <c r="E14" s="488" t="s">
        <v>526</v>
      </c>
      <c r="F14" s="438" t="s">
        <v>522</v>
      </c>
      <c r="G14" s="438" t="s">
        <v>549</v>
      </c>
      <c r="H14" s="438" t="s">
        <v>473</v>
      </c>
      <c r="I14" s="438" t="s">
        <v>553</v>
      </c>
      <c r="J14" s="438" t="s">
        <v>551</v>
      </c>
      <c r="K14" s="438"/>
      <c r="L14" s="439">
        <v>0</v>
      </c>
      <c r="M14" s="439">
        <v>0</v>
      </c>
      <c r="N14" s="438">
        <v>1</v>
      </c>
      <c r="O14" s="489">
        <v>1</v>
      </c>
      <c r="P14" s="439">
        <v>0</v>
      </c>
      <c r="Q14" s="465"/>
      <c r="R14" s="438">
        <v>1</v>
      </c>
      <c r="S14" s="465">
        <v>1</v>
      </c>
      <c r="T14" s="489">
        <v>1</v>
      </c>
      <c r="U14" s="466">
        <v>1</v>
      </c>
    </row>
    <row r="15" spans="1:21" ht="14.4" customHeight="1" x14ac:dyDescent="0.3">
      <c r="A15" s="437">
        <v>35</v>
      </c>
      <c r="B15" s="438" t="s">
        <v>474</v>
      </c>
      <c r="C15" s="438">
        <v>89301356</v>
      </c>
      <c r="D15" s="487" t="s">
        <v>616</v>
      </c>
      <c r="E15" s="488" t="s">
        <v>527</v>
      </c>
      <c r="F15" s="438" t="s">
        <v>521</v>
      </c>
      <c r="G15" s="438" t="s">
        <v>554</v>
      </c>
      <c r="H15" s="438" t="s">
        <v>473</v>
      </c>
      <c r="I15" s="438" t="s">
        <v>555</v>
      </c>
      <c r="J15" s="438" t="s">
        <v>556</v>
      </c>
      <c r="K15" s="438" t="s">
        <v>557</v>
      </c>
      <c r="L15" s="439">
        <v>106.49</v>
      </c>
      <c r="M15" s="439">
        <v>106.49</v>
      </c>
      <c r="N15" s="438">
        <v>1</v>
      </c>
      <c r="O15" s="489">
        <v>1</v>
      </c>
      <c r="P15" s="439">
        <v>106.49</v>
      </c>
      <c r="Q15" s="465">
        <v>1</v>
      </c>
      <c r="R15" s="438">
        <v>1</v>
      </c>
      <c r="S15" s="465">
        <v>1</v>
      </c>
      <c r="T15" s="489">
        <v>1</v>
      </c>
      <c r="U15" s="466">
        <v>1</v>
      </c>
    </row>
    <row r="16" spans="1:21" ht="14.4" customHeight="1" x14ac:dyDescent="0.3">
      <c r="A16" s="437">
        <v>35</v>
      </c>
      <c r="B16" s="438" t="s">
        <v>474</v>
      </c>
      <c r="C16" s="438">
        <v>89301356</v>
      </c>
      <c r="D16" s="487" t="s">
        <v>616</v>
      </c>
      <c r="E16" s="488" t="s">
        <v>527</v>
      </c>
      <c r="F16" s="438" t="s">
        <v>521</v>
      </c>
      <c r="G16" s="438" t="s">
        <v>558</v>
      </c>
      <c r="H16" s="438" t="s">
        <v>473</v>
      </c>
      <c r="I16" s="438" t="s">
        <v>559</v>
      </c>
      <c r="J16" s="438" t="s">
        <v>560</v>
      </c>
      <c r="K16" s="438" t="s">
        <v>561</v>
      </c>
      <c r="L16" s="439">
        <v>0</v>
      </c>
      <c r="M16" s="439">
        <v>0</v>
      </c>
      <c r="N16" s="438">
        <v>1</v>
      </c>
      <c r="O16" s="489">
        <v>1</v>
      </c>
      <c r="P16" s="439">
        <v>0</v>
      </c>
      <c r="Q16" s="465"/>
      <c r="R16" s="438">
        <v>1</v>
      </c>
      <c r="S16" s="465">
        <v>1</v>
      </c>
      <c r="T16" s="489">
        <v>1</v>
      </c>
      <c r="U16" s="466">
        <v>1</v>
      </c>
    </row>
    <row r="17" spans="1:21" ht="14.4" customHeight="1" x14ac:dyDescent="0.3">
      <c r="A17" s="437">
        <v>35</v>
      </c>
      <c r="B17" s="438" t="s">
        <v>474</v>
      </c>
      <c r="C17" s="438">
        <v>89301356</v>
      </c>
      <c r="D17" s="487" t="s">
        <v>616</v>
      </c>
      <c r="E17" s="488" t="s">
        <v>527</v>
      </c>
      <c r="F17" s="438" t="s">
        <v>521</v>
      </c>
      <c r="G17" s="438" t="s">
        <v>558</v>
      </c>
      <c r="H17" s="438" t="s">
        <v>473</v>
      </c>
      <c r="I17" s="438" t="s">
        <v>562</v>
      </c>
      <c r="J17" s="438" t="s">
        <v>563</v>
      </c>
      <c r="K17" s="438" t="s">
        <v>561</v>
      </c>
      <c r="L17" s="439">
        <v>0</v>
      </c>
      <c r="M17" s="439">
        <v>0</v>
      </c>
      <c r="N17" s="438">
        <v>1</v>
      </c>
      <c r="O17" s="489">
        <v>1</v>
      </c>
      <c r="P17" s="439">
        <v>0</v>
      </c>
      <c r="Q17" s="465"/>
      <c r="R17" s="438">
        <v>1</v>
      </c>
      <c r="S17" s="465">
        <v>1</v>
      </c>
      <c r="T17" s="489">
        <v>1</v>
      </c>
      <c r="U17" s="466">
        <v>1</v>
      </c>
    </row>
    <row r="18" spans="1:21" ht="14.4" customHeight="1" x14ac:dyDescent="0.3">
      <c r="A18" s="437">
        <v>35</v>
      </c>
      <c r="B18" s="438" t="s">
        <v>474</v>
      </c>
      <c r="C18" s="438">
        <v>89301356</v>
      </c>
      <c r="D18" s="487" t="s">
        <v>616</v>
      </c>
      <c r="E18" s="488" t="s">
        <v>527</v>
      </c>
      <c r="F18" s="438" t="s">
        <v>521</v>
      </c>
      <c r="G18" s="438" t="s">
        <v>564</v>
      </c>
      <c r="H18" s="438" t="s">
        <v>473</v>
      </c>
      <c r="I18" s="438" t="s">
        <v>565</v>
      </c>
      <c r="J18" s="438" t="s">
        <v>566</v>
      </c>
      <c r="K18" s="438" t="s">
        <v>567</v>
      </c>
      <c r="L18" s="439">
        <v>163.9</v>
      </c>
      <c r="M18" s="439">
        <v>163.9</v>
      </c>
      <c r="N18" s="438">
        <v>1</v>
      </c>
      <c r="O18" s="489">
        <v>1</v>
      </c>
      <c r="P18" s="439">
        <v>163.9</v>
      </c>
      <c r="Q18" s="465">
        <v>1</v>
      </c>
      <c r="R18" s="438">
        <v>1</v>
      </c>
      <c r="S18" s="465">
        <v>1</v>
      </c>
      <c r="T18" s="489">
        <v>1</v>
      </c>
      <c r="U18" s="466">
        <v>1</v>
      </c>
    </row>
    <row r="19" spans="1:21" ht="14.4" customHeight="1" x14ac:dyDescent="0.3">
      <c r="A19" s="437">
        <v>35</v>
      </c>
      <c r="B19" s="438" t="s">
        <v>474</v>
      </c>
      <c r="C19" s="438">
        <v>89301356</v>
      </c>
      <c r="D19" s="487" t="s">
        <v>616</v>
      </c>
      <c r="E19" s="488" t="s">
        <v>528</v>
      </c>
      <c r="F19" s="438" t="s">
        <v>521</v>
      </c>
      <c r="G19" s="438" t="s">
        <v>568</v>
      </c>
      <c r="H19" s="438" t="s">
        <v>617</v>
      </c>
      <c r="I19" s="438" t="s">
        <v>569</v>
      </c>
      <c r="J19" s="438" t="s">
        <v>570</v>
      </c>
      <c r="K19" s="438" t="s">
        <v>571</v>
      </c>
      <c r="L19" s="439">
        <v>2118.4299999999998</v>
      </c>
      <c r="M19" s="439">
        <v>2118.4299999999998</v>
      </c>
      <c r="N19" s="438">
        <v>1</v>
      </c>
      <c r="O19" s="489">
        <v>1</v>
      </c>
      <c r="P19" s="439">
        <v>2118.4299999999998</v>
      </c>
      <c r="Q19" s="465">
        <v>1</v>
      </c>
      <c r="R19" s="438">
        <v>1</v>
      </c>
      <c r="S19" s="465">
        <v>1</v>
      </c>
      <c r="T19" s="489">
        <v>1</v>
      </c>
      <c r="U19" s="466">
        <v>1</v>
      </c>
    </row>
    <row r="20" spans="1:21" ht="14.4" customHeight="1" x14ac:dyDescent="0.3">
      <c r="A20" s="437">
        <v>35</v>
      </c>
      <c r="B20" s="438" t="s">
        <v>474</v>
      </c>
      <c r="C20" s="438">
        <v>89301356</v>
      </c>
      <c r="D20" s="487" t="s">
        <v>616</v>
      </c>
      <c r="E20" s="488" t="s">
        <v>528</v>
      </c>
      <c r="F20" s="438" t="s">
        <v>521</v>
      </c>
      <c r="G20" s="438" t="s">
        <v>572</v>
      </c>
      <c r="H20" s="438" t="s">
        <v>473</v>
      </c>
      <c r="I20" s="438" t="s">
        <v>573</v>
      </c>
      <c r="J20" s="438" t="s">
        <v>574</v>
      </c>
      <c r="K20" s="438" t="s">
        <v>575</v>
      </c>
      <c r="L20" s="439">
        <v>115.3</v>
      </c>
      <c r="M20" s="439">
        <v>345.9</v>
      </c>
      <c r="N20" s="438">
        <v>3</v>
      </c>
      <c r="O20" s="489">
        <v>2</v>
      </c>
      <c r="P20" s="439">
        <v>115.3</v>
      </c>
      <c r="Q20" s="465">
        <v>0.33333333333333337</v>
      </c>
      <c r="R20" s="438">
        <v>1</v>
      </c>
      <c r="S20" s="465">
        <v>0.33333333333333331</v>
      </c>
      <c r="T20" s="489">
        <v>1</v>
      </c>
      <c r="U20" s="466">
        <v>0.5</v>
      </c>
    </row>
    <row r="21" spans="1:21" ht="14.4" customHeight="1" x14ac:dyDescent="0.3">
      <c r="A21" s="437">
        <v>35</v>
      </c>
      <c r="B21" s="438" t="s">
        <v>474</v>
      </c>
      <c r="C21" s="438">
        <v>89301356</v>
      </c>
      <c r="D21" s="487" t="s">
        <v>616</v>
      </c>
      <c r="E21" s="488" t="s">
        <v>528</v>
      </c>
      <c r="F21" s="438" t="s">
        <v>521</v>
      </c>
      <c r="G21" s="438" t="s">
        <v>576</v>
      </c>
      <c r="H21" s="438" t="s">
        <v>473</v>
      </c>
      <c r="I21" s="438" t="s">
        <v>577</v>
      </c>
      <c r="J21" s="438" t="s">
        <v>578</v>
      </c>
      <c r="K21" s="438" t="s">
        <v>579</v>
      </c>
      <c r="L21" s="439">
        <v>128.9</v>
      </c>
      <c r="M21" s="439">
        <v>128.9</v>
      </c>
      <c r="N21" s="438">
        <v>1</v>
      </c>
      <c r="O21" s="489">
        <v>1</v>
      </c>
      <c r="P21" s="439">
        <v>128.9</v>
      </c>
      <c r="Q21" s="465">
        <v>1</v>
      </c>
      <c r="R21" s="438">
        <v>1</v>
      </c>
      <c r="S21" s="465">
        <v>1</v>
      </c>
      <c r="T21" s="489">
        <v>1</v>
      </c>
      <c r="U21" s="466">
        <v>1</v>
      </c>
    </row>
    <row r="22" spans="1:21" ht="14.4" customHeight="1" x14ac:dyDescent="0.3">
      <c r="A22" s="437">
        <v>35</v>
      </c>
      <c r="B22" s="438" t="s">
        <v>474</v>
      </c>
      <c r="C22" s="438">
        <v>89301356</v>
      </c>
      <c r="D22" s="487" t="s">
        <v>616</v>
      </c>
      <c r="E22" s="488" t="s">
        <v>528</v>
      </c>
      <c r="F22" s="438" t="s">
        <v>521</v>
      </c>
      <c r="G22" s="438" t="s">
        <v>576</v>
      </c>
      <c r="H22" s="438" t="s">
        <v>473</v>
      </c>
      <c r="I22" s="438" t="s">
        <v>580</v>
      </c>
      <c r="J22" s="438" t="s">
        <v>578</v>
      </c>
      <c r="K22" s="438" t="s">
        <v>581</v>
      </c>
      <c r="L22" s="439">
        <v>0</v>
      </c>
      <c r="M22" s="439">
        <v>0</v>
      </c>
      <c r="N22" s="438">
        <v>1</v>
      </c>
      <c r="O22" s="489">
        <v>1</v>
      </c>
      <c r="P22" s="439">
        <v>0</v>
      </c>
      <c r="Q22" s="465"/>
      <c r="R22" s="438">
        <v>1</v>
      </c>
      <c r="S22" s="465">
        <v>1</v>
      </c>
      <c r="T22" s="489">
        <v>1</v>
      </c>
      <c r="U22" s="466">
        <v>1</v>
      </c>
    </row>
    <row r="23" spans="1:21" ht="14.4" customHeight="1" x14ac:dyDescent="0.3">
      <c r="A23" s="437">
        <v>35</v>
      </c>
      <c r="B23" s="438" t="s">
        <v>474</v>
      </c>
      <c r="C23" s="438">
        <v>89301356</v>
      </c>
      <c r="D23" s="487" t="s">
        <v>616</v>
      </c>
      <c r="E23" s="488" t="s">
        <v>528</v>
      </c>
      <c r="F23" s="438" t="s">
        <v>521</v>
      </c>
      <c r="G23" s="438" t="s">
        <v>576</v>
      </c>
      <c r="H23" s="438" t="s">
        <v>473</v>
      </c>
      <c r="I23" s="438" t="s">
        <v>582</v>
      </c>
      <c r="J23" s="438" t="s">
        <v>578</v>
      </c>
      <c r="K23" s="438" t="s">
        <v>583</v>
      </c>
      <c r="L23" s="439">
        <v>386.72</v>
      </c>
      <c r="M23" s="439">
        <v>386.72</v>
      </c>
      <c r="N23" s="438">
        <v>1</v>
      </c>
      <c r="O23" s="489">
        <v>1</v>
      </c>
      <c r="P23" s="439">
        <v>386.72</v>
      </c>
      <c r="Q23" s="465">
        <v>1</v>
      </c>
      <c r="R23" s="438">
        <v>1</v>
      </c>
      <c r="S23" s="465">
        <v>1</v>
      </c>
      <c r="T23" s="489">
        <v>1</v>
      </c>
      <c r="U23" s="466">
        <v>1</v>
      </c>
    </row>
    <row r="24" spans="1:21" ht="14.4" customHeight="1" x14ac:dyDescent="0.3">
      <c r="A24" s="437">
        <v>35</v>
      </c>
      <c r="B24" s="438" t="s">
        <v>474</v>
      </c>
      <c r="C24" s="438">
        <v>89301356</v>
      </c>
      <c r="D24" s="487" t="s">
        <v>616</v>
      </c>
      <c r="E24" s="488" t="s">
        <v>528</v>
      </c>
      <c r="F24" s="438" t="s">
        <v>521</v>
      </c>
      <c r="G24" s="438" t="s">
        <v>584</v>
      </c>
      <c r="H24" s="438" t="s">
        <v>473</v>
      </c>
      <c r="I24" s="438" t="s">
        <v>585</v>
      </c>
      <c r="J24" s="438" t="s">
        <v>586</v>
      </c>
      <c r="K24" s="438" t="s">
        <v>587</v>
      </c>
      <c r="L24" s="439">
        <v>0</v>
      </c>
      <c r="M24" s="439">
        <v>0</v>
      </c>
      <c r="N24" s="438">
        <v>2</v>
      </c>
      <c r="O24" s="489">
        <v>2</v>
      </c>
      <c r="P24" s="439">
        <v>0</v>
      </c>
      <c r="Q24" s="465"/>
      <c r="R24" s="438">
        <v>2</v>
      </c>
      <c r="S24" s="465">
        <v>1</v>
      </c>
      <c r="T24" s="489">
        <v>2</v>
      </c>
      <c r="U24" s="466">
        <v>1</v>
      </c>
    </row>
    <row r="25" spans="1:21" ht="14.4" customHeight="1" x14ac:dyDescent="0.3">
      <c r="A25" s="437">
        <v>35</v>
      </c>
      <c r="B25" s="438" t="s">
        <v>474</v>
      </c>
      <c r="C25" s="438">
        <v>89301356</v>
      </c>
      <c r="D25" s="487" t="s">
        <v>616</v>
      </c>
      <c r="E25" s="488" t="s">
        <v>528</v>
      </c>
      <c r="F25" s="438" t="s">
        <v>521</v>
      </c>
      <c r="G25" s="438" t="s">
        <v>588</v>
      </c>
      <c r="H25" s="438" t="s">
        <v>473</v>
      </c>
      <c r="I25" s="438" t="s">
        <v>589</v>
      </c>
      <c r="J25" s="438" t="s">
        <v>590</v>
      </c>
      <c r="K25" s="438" t="s">
        <v>591</v>
      </c>
      <c r="L25" s="439">
        <v>349.88</v>
      </c>
      <c r="M25" s="439">
        <v>699.76</v>
      </c>
      <c r="N25" s="438">
        <v>2</v>
      </c>
      <c r="O25" s="489">
        <v>1</v>
      </c>
      <c r="P25" s="439">
        <v>699.76</v>
      </c>
      <c r="Q25" s="465">
        <v>1</v>
      </c>
      <c r="R25" s="438">
        <v>2</v>
      </c>
      <c r="S25" s="465">
        <v>1</v>
      </c>
      <c r="T25" s="489">
        <v>1</v>
      </c>
      <c r="U25" s="466">
        <v>1</v>
      </c>
    </row>
    <row r="26" spans="1:21" ht="14.4" customHeight="1" x14ac:dyDescent="0.3">
      <c r="A26" s="437">
        <v>35</v>
      </c>
      <c r="B26" s="438" t="s">
        <v>474</v>
      </c>
      <c r="C26" s="438">
        <v>89301356</v>
      </c>
      <c r="D26" s="487" t="s">
        <v>616</v>
      </c>
      <c r="E26" s="488" t="s">
        <v>528</v>
      </c>
      <c r="F26" s="438" t="s">
        <v>521</v>
      </c>
      <c r="G26" s="438" t="s">
        <v>592</v>
      </c>
      <c r="H26" s="438" t="s">
        <v>473</v>
      </c>
      <c r="I26" s="438" t="s">
        <v>593</v>
      </c>
      <c r="J26" s="438" t="s">
        <v>594</v>
      </c>
      <c r="K26" s="438" t="s">
        <v>595</v>
      </c>
      <c r="L26" s="439">
        <v>481.8</v>
      </c>
      <c r="M26" s="439">
        <v>481.8</v>
      </c>
      <c r="N26" s="438">
        <v>1</v>
      </c>
      <c r="O26" s="489">
        <v>0.5</v>
      </c>
      <c r="P26" s="439">
        <v>481.8</v>
      </c>
      <c r="Q26" s="465">
        <v>1</v>
      </c>
      <c r="R26" s="438">
        <v>1</v>
      </c>
      <c r="S26" s="465">
        <v>1</v>
      </c>
      <c r="T26" s="489">
        <v>0.5</v>
      </c>
      <c r="U26" s="466">
        <v>1</v>
      </c>
    </row>
    <row r="27" spans="1:21" ht="14.4" customHeight="1" x14ac:dyDescent="0.3">
      <c r="A27" s="437">
        <v>35</v>
      </c>
      <c r="B27" s="438" t="s">
        <v>474</v>
      </c>
      <c r="C27" s="438">
        <v>89301356</v>
      </c>
      <c r="D27" s="487" t="s">
        <v>616</v>
      </c>
      <c r="E27" s="488" t="s">
        <v>528</v>
      </c>
      <c r="F27" s="438" t="s">
        <v>521</v>
      </c>
      <c r="G27" s="438" t="s">
        <v>596</v>
      </c>
      <c r="H27" s="438" t="s">
        <v>473</v>
      </c>
      <c r="I27" s="438" t="s">
        <v>597</v>
      </c>
      <c r="J27" s="438" t="s">
        <v>598</v>
      </c>
      <c r="K27" s="438" t="s">
        <v>599</v>
      </c>
      <c r="L27" s="439">
        <v>101.68</v>
      </c>
      <c r="M27" s="439">
        <v>305.04000000000002</v>
      </c>
      <c r="N27" s="438">
        <v>3</v>
      </c>
      <c r="O27" s="489">
        <v>0.5</v>
      </c>
      <c r="P27" s="439">
        <v>305.04000000000002</v>
      </c>
      <c r="Q27" s="465">
        <v>1</v>
      </c>
      <c r="R27" s="438">
        <v>3</v>
      </c>
      <c r="S27" s="465">
        <v>1</v>
      </c>
      <c r="T27" s="489">
        <v>0.5</v>
      </c>
      <c r="U27" s="466">
        <v>1</v>
      </c>
    </row>
    <row r="28" spans="1:21" ht="14.4" customHeight="1" x14ac:dyDescent="0.3">
      <c r="A28" s="437">
        <v>35</v>
      </c>
      <c r="B28" s="438" t="s">
        <v>474</v>
      </c>
      <c r="C28" s="438">
        <v>89301356</v>
      </c>
      <c r="D28" s="487" t="s">
        <v>616</v>
      </c>
      <c r="E28" s="488" t="s">
        <v>528</v>
      </c>
      <c r="F28" s="438" t="s">
        <v>521</v>
      </c>
      <c r="G28" s="438" t="s">
        <v>600</v>
      </c>
      <c r="H28" s="438" t="s">
        <v>473</v>
      </c>
      <c r="I28" s="438" t="s">
        <v>601</v>
      </c>
      <c r="J28" s="438" t="s">
        <v>602</v>
      </c>
      <c r="K28" s="438" t="s">
        <v>603</v>
      </c>
      <c r="L28" s="439">
        <v>56.69</v>
      </c>
      <c r="M28" s="439">
        <v>56.69</v>
      </c>
      <c r="N28" s="438">
        <v>1</v>
      </c>
      <c r="O28" s="489">
        <v>1</v>
      </c>
      <c r="P28" s="439">
        <v>56.69</v>
      </c>
      <c r="Q28" s="465">
        <v>1</v>
      </c>
      <c r="R28" s="438">
        <v>1</v>
      </c>
      <c r="S28" s="465">
        <v>1</v>
      </c>
      <c r="T28" s="489">
        <v>1</v>
      </c>
      <c r="U28" s="466">
        <v>1</v>
      </c>
    </row>
    <row r="29" spans="1:21" ht="14.4" customHeight="1" x14ac:dyDescent="0.3">
      <c r="A29" s="437">
        <v>35</v>
      </c>
      <c r="B29" s="438" t="s">
        <v>474</v>
      </c>
      <c r="C29" s="438">
        <v>89301356</v>
      </c>
      <c r="D29" s="487" t="s">
        <v>616</v>
      </c>
      <c r="E29" s="488" t="s">
        <v>528</v>
      </c>
      <c r="F29" s="438" t="s">
        <v>521</v>
      </c>
      <c r="G29" s="438" t="s">
        <v>604</v>
      </c>
      <c r="H29" s="438" t="s">
        <v>617</v>
      </c>
      <c r="I29" s="438" t="s">
        <v>605</v>
      </c>
      <c r="J29" s="438" t="s">
        <v>606</v>
      </c>
      <c r="K29" s="438" t="s">
        <v>607</v>
      </c>
      <c r="L29" s="439">
        <v>217.65</v>
      </c>
      <c r="M29" s="439">
        <v>217.65</v>
      </c>
      <c r="N29" s="438">
        <v>1</v>
      </c>
      <c r="O29" s="489">
        <v>1</v>
      </c>
      <c r="P29" s="439">
        <v>217.65</v>
      </c>
      <c r="Q29" s="465">
        <v>1</v>
      </c>
      <c r="R29" s="438">
        <v>1</v>
      </c>
      <c r="S29" s="465">
        <v>1</v>
      </c>
      <c r="T29" s="489">
        <v>1</v>
      </c>
      <c r="U29" s="466">
        <v>1</v>
      </c>
    </row>
    <row r="30" spans="1:21" ht="14.4" customHeight="1" x14ac:dyDescent="0.3">
      <c r="A30" s="437">
        <v>35</v>
      </c>
      <c r="B30" s="438" t="s">
        <v>474</v>
      </c>
      <c r="C30" s="438">
        <v>89301356</v>
      </c>
      <c r="D30" s="487" t="s">
        <v>616</v>
      </c>
      <c r="E30" s="488" t="s">
        <v>528</v>
      </c>
      <c r="F30" s="438" t="s">
        <v>521</v>
      </c>
      <c r="G30" s="438" t="s">
        <v>608</v>
      </c>
      <c r="H30" s="438" t="s">
        <v>473</v>
      </c>
      <c r="I30" s="438" t="s">
        <v>609</v>
      </c>
      <c r="J30" s="438" t="s">
        <v>610</v>
      </c>
      <c r="K30" s="438" t="s">
        <v>611</v>
      </c>
      <c r="L30" s="439">
        <v>250.07</v>
      </c>
      <c r="M30" s="439">
        <v>750.21</v>
      </c>
      <c r="N30" s="438">
        <v>3</v>
      </c>
      <c r="O30" s="489">
        <v>1</v>
      </c>
      <c r="P30" s="439">
        <v>750.21</v>
      </c>
      <c r="Q30" s="465">
        <v>1</v>
      </c>
      <c r="R30" s="438">
        <v>3</v>
      </c>
      <c r="S30" s="465">
        <v>1</v>
      </c>
      <c r="T30" s="489">
        <v>1</v>
      </c>
      <c r="U30" s="466">
        <v>1</v>
      </c>
    </row>
    <row r="31" spans="1:21" ht="14.4" customHeight="1" thickBot="1" x14ac:dyDescent="0.35">
      <c r="A31" s="443">
        <v>35</v>
      </c>
      <c r="B31" s="444" t="s">
        <v>474</v>
      </c>
      <c r="C31" s="444">
        <v>89301356</v>
      </c>
      <c r="D31" s="490" t="s">
        <v>616</v>
      </c>
      <c r="E31" s="491" t="s">
        <v>528</v>
      </c>
      <c r="F31" s="444" t="s">
        <v>521</v>
      </c>
      <c r="G31" s="444" t="s">
        <v>612</v>
      </c>
      <c r="H31" s="444" t="s">
        <v>473</v>
      </c>
      <c r="I31" s="444" t="s">
        <v>613</v>
      </c>
      <c r="J31" s="444" t="s">
        <v>614</v>
      </c>
      <c r="K31" s="444" t="s">
        <v>615</v>
      </c>
      <c r="L31" s="445">
        <v>0</v>
      </c>
      <c r="M31" s="445">
        <v>0</v>
      </c>
      <c r="N31" s="444">
        <v>2</v>
      </c>
      <c r="O31" s="492">
        <v>1</v>
      </c>
      <c r="P31" s="445">
        <v>0</v>
      </c>
      <c r="Q31" s="467"/>
      <c r="R31" s="444">
        <v>2</v>
      </c>
      <c r="S31" s="467">
        <v>1</v>
      </c>
      <c r="T31" s="492">
        <v>1</v>
      </c>
      <c r="U31" s="46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4" t="s">
        <v>619</v>
      </c>
      <c r="B1" s="345"/>
      <c r="C1" s="345"/>
      <c r="D1" s="345"/>
      <c r="E1" s="345"/>
      <c r="F1" s="345"/>
    </row>
    <row r="2" spans="1:6" ht="14.4" customHeight="1" thickBot="1" x14ac:dyDescent="0.35">
      <c r="A2" s="238" t="s">
        <v>245</v>
      </c>
      <c r="B2" s="63"/>
      <c r="C2" s="64"/>
      <c r="D2" s="65"/>
      <c r="E2" s="64"/>
      <c r="F2" s="65"/>
    </row>
    <row r="3" spans="1:6" ht="14.4" customHeight="1" thickBot="1" x14ac:dyDescent="0.35">
      <c r="A3" s="103"/>
      <c r="B3" s="346" t="s">
        <v>134</v>
      </c>
      <c r="C3" s="347"/>
      <c r="D3" s="348" t="s">
        <v>133</v>
      </c>
      <c r="E3" s="347"/>
      <c r="F3" s="80" t="s">
        <v>6</v>
      </c>
    </row>
    <row r="4" spans="1:6" ht="14.4" customHeight="1" thickBot="1" x14ac:dyDescent="0.35">
      <c r="A4" s="493" t="s">
        <v>191</v>
      </c>
      <c r="B4" s="494" t="s">
        <v>17</v>
      </c>
      <c r="C4" s="495" t="s">
        <v>5</v>
      </c>
      <c r="D4" s="494" t="s">
        <v>17</v>
      </c>
      <c r="E4" s="495" t="s">
        <v>5</v>
      </c>
      <c r="F4" s="496" t="s">
        <v>17</v>
      </c>
    </row>
    <row r="5" spans="1:6" ht="14.4" customHeight="1" x14ac:dyDescent="0.3">
      <c r="A5" s="505" t="s">
        <v>528</v>
      </c>
      <c r="B5" s="119"/>
      <c r="C5" s="486">
        <v>0</v>
      </c>
      <c r="D5" s="119">
        <v>2336.08</v>
      </c>
      <c r="E5" s="486">
        <v>1</v>
      </c>
      <c r="F5" s="497">
        <v>2336.08</v>
      </c>
    </row>
    <row r="6" spans="1:6" ht="14.4" customHeight="1" thickBot="1" x14ac:dyDescent="0.35">
      <c r="A6" s="506" t="s">
        <v>526</v>
      </c>
      <c r="B6" s="498"/>
      <c r="C6" s="499">
        <v>0</v>
      </c>
      <c r="D6" s="498">
        <v>280.06</v>
      </c>
      <c r="E6" s="499">
        <v>1</v>
      </c>
      <c r="F6" s="500">
        <v>280.06</v>
      </c>
    </row>
    <row r="7" spans="1:6" ht="14.4" customHeight="1" thickBot="1" x14ac:dyDescent="0.35">
      <c r="A7" s="501" t="s">
        <v>6</v>
      </c>
      <c r="B7" s="502"/>
      <c r="C7" s="503">
        <v>0</v>
      </c>
      <c r="D7" s="502">
        <v>2616.14</v>
      </c>
      <c r="E7" s="503">
        <v>1</v>
      </c>
      <c r="F7" s="504">
        <v>2616.14</v>
      </c>
    </row>
    <row r="8" spans="1:6" ht="14.4" customHeight="1" thickBot="1" x14ac:dyDescent="0.35"/>
    <row r="9" spans="1:6" ht="14.4" customHeight="1" x14ac:dyDescent="0.3">
      <c r="A9" s="505" t="s">
        <v>620</v>
      </c>
      <c r="B9" s="119"/>
      <c r="C9" s="486">
        <v>0</v>
      </c>
      <c r="D9" s="119">
        <v>280.06</v>
      </c>
      <c r="E9" s="486">
        <v>1</v>
      </c>
      <c r="F9" s="497">
        <v>280.06</v>
      </c>
    </row>
    <row r="10" spans="1:6" ht="14.4" customHeight="1" x14ac:dyDescent="0.3">
      <c r="A10" s="508" t="s">
        <v>621</v>
      </c>
      <c r="B10" s="441"/>
      <c r="C10" s="465">
        <v>0</v>
      </c>
      <c r="D10" s="441">
        <v>217.65</v>
      </c>
      <c r="E10" s="465">
        <v>1</v>
      </c>
      <c r="F10" s="442">
        <v>217.65</v>
      </c>
    </row>
    <row r="11" spans="1:6" ht="14.4" customHeight="1" thickBot="1" x14ac:dyDescent="0.35">
      <c r="A11" s="506" t="s">
        <v>622</v>
      </c>
      <c r="B11" s="498"/>
      <c r="C11" s="499">
        <v>0</v>
      </c>
      <c r="D11" s="498">
        <v>2118.4299999999998</v>
      </c>
      <c r="E11" s="499">
        <v>1</v>
      </c>
      <c r="F11" s="500">
        <v>2118.4299999999998</v>
      </c>
    </row>
    <row r="12" spans="1:6" ht="14.4" customHeight="1" thickBot="1" x14ac:dyDescent="0.35">
      <c r="A12" s="501" t="s">
        <v>6</v>
      </c>
      <c r="B12" s="502"/>
      <c r="C12" s="503">
        <v>0</v>
      </c>
      <c r="D12" s="502">
        <v>2616.14</v>
      </c>
      <c r="E12" s="503">
        <v>1</v>
      </c>
      <c r="F12" s="504">
        <v>2616.14</v>
      </c>
    </row>
  </sheetData>
  <mergeCells count="3">
    <mergeCell ref="A1:F1"/>
    <mergeCell ref="B3:C3"/>
    <mergeCell ref="D3:E3"/>
  </mergeCells>
  <conditionalFormatting sqref="C5:C1048576">
    <cfRule type="cellIs" dxfId="16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{A8EC8C9B-CC0D-48A6-A195-1BF90CC44419}</x14:id>
        </ext>
      </extLst>
    </cfRule>
  </conditionalFormatting>
  <conditionalFormatting sqref="F9:F1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{17471640-409A-44A9-9C70-A79B40A6C6A1}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EC8C9B-CC0D-48A6-A195-1BF90CC444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17471640-409A-44A9-9C70-A79B40A6C6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45" t="s">
        <v>626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13"/>
      <c r="M1" s="313"/>
    </row>
    <row r="2" spans="1:13" ht="14.4" customHeight="1" thickBot="1" x14ac:dyDescent="0.35">
      <c r="A2" s="238" t="s">
        <v>245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2616.14</v>
      </c>
      <c r="K3" s="44">
        <f>IF(M3=0,0,J3/M3)</f>
        <v>1</v>
      </c>
      <c r="L3" s="43">
        <f>SUBTOTAL(9,L6:L1048576)</f>
        <v>4</v>
      </c>
      <c r="M3" s="45">
        <f>SUBTOTAL(9,M6:M1048576)</f>
        <v>2616.14</v>
      </c>
    </row>
    <row r="4" spans="1:13" ht="14.4" customHeight="1" thickBot="1" x14ac:dyDescent="0.35">
      <c r="A4" s="41"/>
      <c r="B4" s="41"/>
      <c r="C4" s="41"/>
      <c r="D4" s="41"/>
      <c r="E4" s="42"/>
      <c r="F4" s="349" t="s">
        <v>134</v>
      </c>
      <c r="G4" s="350"/>
      <c r="H4" s="351"/>
      <c r="I4" s="352" t="s">
        <v>133</v>
      </c>
      <c r="J4" s="350"/>
      <c r="K4" s="351"/>
      <c r="L4" s="353" t="s">
        <v>6</v>
      </c>
      <c r="M4" s="354"/>
    </row>
    <row r="5" spans="1:13" ht="14.4" customHeight="1" thickBot="1" x14ac:dyDescent="0.35">
      <c r="A5" s="493" t="s">
        <v>139</v>
      </c>
      <c r="B5" s="509" t="s">
        <v>135</v>
      </c>
      <c r="C5" s="509" t="s">
        <v>74</v>
      </c>
      <c r="D5" s="509" t="s">
        <v>136</v>
      </c>
      <c r="E5" s="509" t="s">
        <v>137</v>
      </c>
      <c r="F5" s="510" t="s">
        <v>31</v>
      </c>
      <c r="G5" s="510" t="s">
        <v>17</v>
      </c>
      <c r="H5" s="495" t="s">
        <v>138</v>
      </c>
      <c r="I5" s="494" t="s">
        <v>31</v>
      </c>
      <c r="J5" s="510" t="s">
        <v>17</v>
      </c>
      <c r="K5" s="495" t="s">
        <v>138</v>
      </c>
      <c r="L5" s="494" t="s">
        <v>31</v>
      </c>
      <c r="M5" s="511" t="s">
        <v>17</v>
      </c>
    </row>
    <row r="6" spans="1:13" ht="14.4" customHeight="1" x14ac:dyDescent="0.3">
      <c r="A6" s="480" t="s">
        <v>526</v>
      </c>
      <c r="B6" s="481" t="s">
        <v>623</v>
      </c>
      <c r="C6" s="481" t="s">
        <v>542</v>
      </c>
      <c r="D6" s="481" t="s">
        <v>543</v>
      </c>
      <c r="E6" s="481" t="s">
        <v>544</v>
      </c>
      <c r="F6" s="119"/>
      <c r="G6" s="119"/>
      <c r="H6" s="486">
        <v>0</v>
      </c>
      <c r="I6" s="119">
        <v>2</v>
      </c>
      <c r="J6" s="119">
        <v>280.06</v>
      </c>
      <c r="K6" s="486">
        <v>1</v>
      </c>
      <c r="L6" s="119">
        <v>2</v>
      </c>
      <c r="M6" s="497">
        <v>280.06</v>
      </c>
    </row>
    <row r="7" spans="1:13" ht="14.4" customHeight="1" x14ac:dyDescent="0.3">
      <c r="A7" s="437" t="s">
        <v>528</v>
      </c>
      <c r="B7" s="438" t="s">
        <v>624</v>
      </c>
      <c r="C7" s="438" t="s">
        <v>569</v>
      </c>
      <c r="D7" s="438" t="s">
        <v>570</v>
      </c>
      <c r="E7" s="438" t="s">
        <v>571</v>
      </c>
      <c r="F7" s="441"/>
      <c r="G7" s="441"/>
      <c r="H7" s="465">
        <v>0</v>
      </c>
      <c r="I7" s="441">
        <v>1</v>
      </c>
      <c r="J7" s="441">
        <v>2118.4299999999998</v>
      </c>
      <c r="K7" s="465">
        <v>1</v>
      </c>
      <c r="L7" s="441">
        <v>1</v>
      </c>
      <c r="M7" s="442">
        <v>2118.4299999999998</v>
      </c>
    </row>
    <row r="8" spans="1:13" ht="14.4" customHeight="1" thickBot="1" x14ac:dyDescent="0.35">
      <c r="A8" s="443" t="s">
        <v>528</v>
      </c>
      <c r="B8" s="444" t="s">
        <v>625</v>
      </c>
      <c r="C8" s="444" t="s">
        <v>605</v>
      </c>
      <c r="D8" s="444" t="s">
        <v>606</v>
      </c>
      <c r="E8" s="444" t="s">
        <v>607</v>
      </c>
      <c r="F8" s="447"/>
      <c r="G8" s="447"/>
      <c r="H8" s="467">
        <v>0</v>
      </c>
      <c r="I8" s="447">
        <v>1</v>
      </c>
      <c r="J8" s="447">
        <v>217.65</v>
      </c>
      <c r="K8" s="467">
        <v>1</v>
      </c>
      <c r="L8" s="447">
        <v>1</v>
      </c>
      <c r="M8" s="448">
        <v>217.65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2" bestFit="1" customWidth="1"/>
    <col min="2" max="2" width="9.33203125" style="212" customWidth="1"/>
    <col min="3" max="3" width="28.88671875" style="133" bestFit="1" customWidth="1"/>
    <col min="4" max="5" width="11.109375" style="213" customWidth="1"/>
    <col min="6" max="6" width="6.6640625" style="214" customWidth="1"/>
    <col min="7" max="7" width="12.21875" style="211" bestFit="1" customWidth="1"/>
    <col min="8" max="8" width="0" style="133" hidden="1" customWidth="1"/>
    <col min="9" max="16384" width="8.88671875" style="133"/>
  </cols>
  <sheetData>
    <row r="1" spans="1:9" ht="18.600000000000001" customHeight="1" thickBot="1" x14ac:dyDescent="0.4">
      <c r="A1" s="337" t="s">
        <v>143</v>
      </c>
      <c r="B1" s="338"/>
      <c r="C1" s="338"/>
      <c r="D1" s="338"/>
      <c r="E1" s="338"/>
      <c r="F1" s="338"/>
      <c r="G1" s="314"/>
    </row>
    <row r="2" spans="1:9" ht="14.4" customHeight="1" thickBot="1" x14ac:dyDescent="0.35">
      <c r="A2" s="238" t="s">
        <v>245</v>
      </c>
      <c r="B2" s="210"/>
      <c r="C2" s="210"/>
      <c r="D2" s="210"/>
      <c r="E2" s="210"/>
      <c r="F2" s="210"/>
    </row>
    <row r="3" spans="1:9" ht="14.4" customHeight="1" thickBot="1" x14ac:dyDescent="0.35">
      <c r="A3" s="81" t="s">
        <v>0</v>
      </c>
      <c r="B3" s="82" t="s">
        <v>1</v>
      </c>
      <c r="C3" s="98" t="s">
        <v>2</v>
      </c>
      <c r="D3" s="99" t="s">
        <v>3</v>
      </c>
      <c r="E3" s="99" t="s">
        <v>4</v>
      </c>
      <c r="F3" s="99" t="s">
        <v>5</v>
      </c>
      <c r="G3" s="100" t="s">
        <v>146</v>
      </c>
    </row>
    <row r="4" spans="1:9" ht="14.4" customHeight="1" x14ac:dyDescent="0.3">
      <c r="A4" s="422" t="s">
        <v>472</v>
      </c>
      <c r="B4" s="423" t="s">
        <v>473</v>
      </c>
      <c r="C4" s="424" t="s">
        <v>474</v>
      </c>
      <c r="D4" s="424" t="s">
        <v>473</v>
      </c>
      <c r="E4" s="424" t="s">
        <v>473</v>
      </c>
      <c r="F4" s="425" t="s">
        <v>473</v>
      </c>
      <c r="G4" s="424" t="s">
        <v>473</v>
      </c>
      <c r="H4" s="424" t="s">
        <v>72</v>
      </c>
      <c r="I4"/>
    </row>
    <row r="5" spans="1:9" ht="14.4" customHeight="1" x14ac:dyDescent="0.3">
      <c r="A5" s="422" t="s">
        <v>472</v>
      </c>
      <c r="B5" s="423" t="s">
        <v>627</v>
      </c>
      <c r="C5" s="424" t="s">
        <v>628</v>
      </c>
      <c r="D5" s="424">
        <v>3117837.7693995964</v>
      </c>
      <c r="E5" s="424">
        <v>919.6</v>
      </c>
      <c r="F5" s="425">
        <v>2.94947995378569E-4</v>
      </c>
      <c r="G5" s="424">
        <v>-3116918.1693995963</v>
      </c>
      <c r="H5" s="424" t="s">
        <v>2</v>
      </c>
      <c r="I5"/>
    </row>
    <row r="6" spans="1:9" ht="14.4" customHeight="1" x14ac:dyDescent="0.3">
      <c r="A6" s="422" t="s">
        <v>472</v>
      </c>
      <c r="B6" s="423" t="s">
        <v>627</v>
      </c>
      <c r="C6" s="424" t="s">
        <v>628</v>
      </c>
      <c r="D6" s="424">
        <v>3117837.7693995964</v>
      </c>
      <c r="E6" s="424">
        <v>20872.5</v>
      </c>
      <c r="F6" s="425">
        <v>6.6945433161583094E-3</v>
      </c>
      <c r="G6" s="424">
        <v>-3096965.2693995964</v>
      </c>
      <c r="H6" s="424" t="s">
        <v>2</v>
      </c>
      <c r="I6"/>
    </row>
    <row r="7" spans="1:9" ht="14.4" customHeight="1" x14ac:dyDescent="0.3">
      <c r="A7" s="422" t="s">
        <v>472</v>
      </c>
      <c r="B7" s="423" t="s">
        <v>627</v>
      </c>
      <c r="C7" s="424" t="s">
        <v>628</v>
      </c>
      <c r="D7" s="424">
        <v>3117837.7693995964</v>
      </c>
      <c r="E7" s="424">
        <v>2459266.41</v>
      </c>
      <c r="F7" s="425">
        <v>0.78877305103452588</v>
      </c>
      <c r="G7" s="424">
        <v>-658571.35939959623</v>
      </c>
      <c r="H7" s="424" t="s">
        <v>2</v>
      </c>
      <c r="I7"/>
    </row>
    <row r="8" spans="1:9" ht="14.4" customHeight="1" x14ac:dyDescent="0.3">
      <c r="A8" s="422" t="s">
        <v>472</v>
      </c>
      <c r="B8" s="423" t="s">
        <v>629</v>
      </c>
      <c r="C8" s="424" t="s">
        <v>630</v>
      </c>
      <c r="D8" s="424">
        <v>33195.127296784638</v>
      </c>
      <c r="E8" s="424">
        <v>41467.040000000001</v>
      </c>
      <c r="F8" s="425">
        <v>1.2491905703285735</v>
      </c>
      <c r="G8" s="424">
        <v>8271.9127032153629</v>
      </c>
      <c r="H8" s="424" t="s">
        <v>2</v>
      </c>
      <c r="I8"/>
    </row>
    <row r="9" spans="1:9" ht="14.4" customHeight="1" x14ac:dyDescent="0.3">
      <c r="A9" s="422" t="s">
        <v>472</v>
      </c>
      <c r="B9" s="423" t="s">
        <v>631</v>
      </c>
      <c r="C9" s="424" t="s">
        <v>632</v>
      </c>
      <c r="D9" s="424">
        <v>65109.276172644059</v>
      </c>
      <c r="E9" s="424">
        <v>60919.939999999995</v>
      </c>
      <c r="F9" s="425">
        <v>0.93565684616834632</v>
      </c>
      <c r="G9" s="424">
        <v>-4189.3361726440635</v>
      </c>
      <c r="H9" s="424" t="s">
        <v>2</v>
      </c>
      <c r="I9"/>
    </row>
    <row r="10" spans="1:9" ht="14.4" customHeight="1" x14ac:dyDescent="0.3">
      <c r="A10" s="422" t="s">
        <v>472</v>
      </c>
      <c r="B10" s="423" t="s">
        <v>633</v>
      </c>
      <c r="C10" s="424" t="s">
        <v>634</v>
      </c>
      <c r="D10" s="424">
        <v>59837.115890297398</v>
      </c>
      <c r="E10" s="424">
        <v>43608.26</v>
      </c>
      <c r="F10" s="425">
        <v>0.72878278558661436</v>
      </c>
      <c r="G10" s="424">
        <v>-16228.855890297396</v>
      </c>
      <c r="H10" s="424" t="s">
        <v>2</v>
      </c>
      <c r="I10"/>
    </row>
    <row r="11" spans="1:9" ht="14.4" customHeight="1" x14ac:dyDescent="0.3">
      <c r="A11" s="422" t="s">
        <v>472</v>
      </c>
      <c r="B11" s="423" t="s">
        <v>635</v>
      </c>
      <c r="C11" s="424" t="s">
        <v>636</v>
      </c>
      <c r="D11" s="424">
        <v>3498038.8121839501</v>
      </c>
      <c r="E11" s="424">
        <v>3612339.93</v>
      </c>
      <c r="F11" s="425">
        <v>1.032675771754713</v>
      </c>
      <c r="G11" s="424">
        <v>114301.11781605007</v>
      </c>
      <c r="H11" s="424" t="s">
        <v>2</v>
      </c>
      <c r="I11"/>
    </row>
    <row r="12" spans="1:9" ht="14.4" customHeight="1" x14ac:dyDescent="0.3">
      <c r="A12" s="422" t="s">
        <v>472</v>
      </c>
      <c r="B12" s="423" t="s">
        <v>637</v>
      </c>
      <c r="C12" s="424" t="s">
        <v>638</v>
      </c>
      <c r="D12" s="424">
        <v>118.13978231458799</v>
      </c>
      <c r="E12" s="424">
        <v>31</v>
      </c>
      <c r="F12" s="425">
        <v>0.26240102523171904</v>
      </c>
      <c r="G12" s="424">
        <v>-87.13978231458799</v>
      </c>
      <c r="H12" s="424" t="s">
        <v>2</v>
      </c>
      <c r="I12"/>
    </row>
    <row r="13" spans="1:9" ht="14.4" customHeight="1" x14ac:dyDescent="0.3">
      <c r="A13" s="422" t="s">
        <v>472</v>
      </c>
      <c r="B13" s="423" t="s">
        <v>639</v>
      </c>
      <c r="C13" s="424" t="s">
        <v>640</v>
      </c>
      <c r="D13" s="424">
        <v>14032.969236074918</v>
      </c>
      <c r="E13" s="424">
        <v>13336</v>
      </c>
      <c r="F13" s="425">
        <v>0.95033344516403551</v>
      </c>
      <c r="G13" s="424">
        <v>-696.96923607491772</v>
      </c>
      <c r="H13" s="424" t="s">
        <v>2</v>
      </c>
      <c r="I13"/>
    </row>
    <row r="14" spans="1:9" ht="14.4" customHeight="1" x14ac:dyDescent="0.3">
      <c r="A14" s="422" t="s">
        <v>472</v>
      </c>
      <c r="B14" s="423" t="s">
        <v>6</v>
      </c>
      <c r="C14" s="424" t="s">
        <v>474</v>
      </c>
      <c r="D14" s="424">
        <v>6788169.209961663</v>
      </c>
      <c r="E14" s="424">
        <v>6252760.6799999997</v>
      </c>
      <c r="F14" s="425">
        <v>0.92112622514242137</v>
      </c>
      <c r="G14" s="424">
        <v>-535408.5299616633</v>
      </c>
      <c r="H14" s="424" t="s">
        <v>477</v>
      </c>
      <c r="I14"/>
    </row>
    <row r="16" spans="1:9" ht="14.4" customHeight="1" x14ac:dyDescent="0.3">
      <c r="A16" s="422" t="s">
        <v>472</v>
      </c>
      <c r="B16" s="423" t="s">
        <v>473</v>
      </c>
      <c r="C16" s="424" t="s">
        <v>474</v>
      </c>
      <c r="D16" s="424" t="s">
        <v>473</v>
      </c>
      <c r="E16" s="424" t="s">
        <v>473</v>
      </c>
      <c r="F16" s="425" t="s">
        <v>473</v>
      </c>
      <c r="G16" s="424" t="s">
        <v>473</v>
      </c>
      <c r="H16" s="424" t="s">
        <v>72</v>
      </c>
      <c r="I16"/>
    </row>
    <row r="17" spans="1:9" ht="14.4" customHeight="1" x14ac:dyDescent="0.3">
      <c r="A17" s="422" t="s">
        <v>641</v>
      </c>
      <c r="B17" s="423" t="s">
        <v>627</v>
      </c>
      <c r="C17" s="424" t="s">
        <v>628</v>
      </c>
      <c r="D17" s="424">
        <v>264076.34196942998</v>
      </c>
      <c r="E17" s="424">
        <v>171182</v>
      </c>
      <c r="F17" s="425">
        <v>0.64822921554940494</v>
      </c>
      <c r="G17" s="424">
        <v>-92894.341969429981</v>
      </c>
      <c r="H17" s="424" t="s">
        <v>2</v>
      </c>
      <c r="I17"/>
    </row>
    <row r="18" spans="1:9" ht="14.4" customHeight="1" x14ac:dyDescent="0.3">
      <c r="A18" s="422" t="s">
        <v>641</v>
      </c>
      <c r="B18" s="423" t="s">
        <v>473</v>
      </c>
      <c r="C18" s="424" t="e">
        <v>#N/A</v>
      </c>
      <c r="D18" s="424" t="s">
        <v>473</v>
      </c>
      <c r="E18" s="424" t="s">
        <v>473</v>
      </c>
      <c r="F18" s="425" t="s">
        <v>473</v>
      </c>
      <c r="G18" s="424" t="s">
        <v>473</v>
      </c>
      <c r="H18" s="424" t="s">
        <v>72</v>
      </c>
      <c r="I18"/>
    </row>
    <row r="19" spans="1:9" ht="14.4" customHeight="1" x14ac:dyDescent="0.3">
      <c r="A19" s="422" t="s">
        <v>641</v>
      </c>
      <c r="B19" s="423" t="s">
        <v>629</v>
      </c>
      <c r="C19" s="424" t="s">
        <v>630</v>
      </c>
      <c r="D19" s="424">
        <v>305.22251689213999</v>
      </c>
      <c r="E19" s="424">
        <v>492.59000000000003</v>
      </c>
      <c r="F19" s="425">
        <v>1.6138717582689754</v>
      </c>
      <c r="G19" s="424">
        <v>187.36748310786004</v>
      </c>
      <c r="H19" s="424" t="s">
        <v>2</v>
      </c>
      <c r="I19"/>
    </row>
    <row r="20" spans="1:9" ht="14.4" customHeight="1" x14ac:dyDescent="0.3">
      <c r="A20" s="422" t="s">
        <v>641</v>
      </c>
      <c r="B20" s="423" t="s">
        <v>631</v>
      </c>
      <c r="C20" s="424" t="s">
        <v>632</v>
      </c>
      <c r="D20" s="424">
        <v>11123.392869732734</v>
      </c>
      <c r="E20" s="424">
        <v>13499.34</v>
      </c>
      <c r="F20" s="425">
        <v>1.2135991381489661</v>
      </c>
      <c r="G20" s="424">
        <v>2375.9471302672664</v>
      </c>
      <c r="H20" s="424" t="s">
        <v>2</v>
      </c>
      <c r="I20"/>
    </row>
    <row r="21" spans="1:9" ht="14.4" customHeight="1" x14ac:dyDescent="0.3">
      <c r="A21" s="422" t="s">
        <v>641</v>
      </c>
      <c r="B21" s="423" t="s">
        <v>633</v>
      </c>
      <c r="C21" s="424" t="s">
        <v>634</v>
      </c>
      <c r="D21" s="424">
        <v>4793.6381183593994</v>
      </c>
      <c r="E21" s="424">
        <v>2951.7599999999998</v>
      </c>
      <c r="F21" s="425">
        <v>0.61576613150978243</v>
      </c>
      <c r="G21" s="424">
        <v>-1841.8781183593997</v>
      </c>
      <c r="H21" s="424" t="s">
        <v>2</v>
      </c>
      <c r="I21"/>
    </row>
    <row r="22" spans="1:9" ht="14.4" customHeight="1" x14ac:dyDescent="0.3">
      <c r="A22" s="422" t="s">
        <v>641</v>
      </c>
      <c r="B22" s="423" t="s">
        <v>639</v>
      </c>
      <c r="C22" s="424" t="s">
        <v>640</v>
      </c>
      <c r="D22" s="424">
        <v>1738.7610003433167</v>
      </c>
      <c r="E22" s="424">
        <v>1786</v>
      </c>
      <c r="F22" s="425">
        <v>1.0271681960012653</v>
      </c>
      <c r="G22" s="424">
        <v>47.238999656683291</v>
      </c>
      <c r="H22" s="424" t="s">
        <v>2</v>
      </c>
      <c r="I22"/>
    </row>
    <row r="23" spans="1:9" ht="14.4" customHeight="1" x14ac:dyDescent="0.3">
      <c r="A23" s="422" t="s">
        <v>641</v>
      </c>
      <c r="B23" s="423" t="s">
        <v>6</v>
      </c>
      <c r="C23" s="424" t="s">
        <v>642</v>
      </c>
      <c r="D23" s="424">
        <v>282042.65652287879</v>
      </c>
      <c r="E23" s="424">
        <v>190831.29</v>
      </c>
      <c r="F23" s="425">
        <v>0.67660435606668634</v>
      </c>
      <c r="G23" s="424">
        <v>-91211.366522878787</v>
      </c>
      <c r="H23" s="424" t="s">
        <v>480</v>
      </c>
      <c r="I23"/>
    </row>
    <row r="24" spans="1:9" ht="14.4" customHeight="1" x14ac:dyDescent="0.3">
      <c r="A24" s="422" t="s">
        <v>473</v>
      </c>
      <c r="B24" s="423" t="s">
        <v>473</v>
      </c>
      <c r="C24" s="424" t="s">
        <v>473</v>
      </c>
      <c r="D24" s="424" t="s">
        <v>473</v>
      </c>
      <c r="E24" s="424" t="s">
        <v>473</v>
      </c>
      <c r="F24" s="425" t="s">
        <v>473</v>
      </c>
      <c r="G24" s="424" t="s">
        <v>473</v>
      </c>
      <c r="H24" s="424" t="s">
        <v>481</v>
      </c>
      <c r="I24"/>
    </row>
    <row r="25" spans="1:9" ht="14.4" customHeight="1" x14ac:dyDescent="0.3">
      <c r="A25" s="422" t="s">
        <v>478</v>
      </c>
      <c r="B25" s="423" t="s">
        <v>627</v>
      </c>
      <c r="C25" s="424" t="s">
        <v>628</v>
      </c>
      <c r="D25" s="424">
        <v>2853761.4274301664</v>
      </c>
      <c r="E25" s="424">
        <v>2288084.4099999997</v>
      </c>
      <c r="F25" s="425">
        <v>0.80177844861419856</v>
      </c>
      <c r="G25" s="424">
        <v>-565677.01743016671</v>
      </c>
      <c r="H25" s="424" t="s">
        <v>2</v>
      </c>
      <c r="I25"/>
    </row>
    <row r="26" spans="1:9" ht="14.4" customHeight="1" x14ac:dyDescent="0.3">
      <c r="A26" s="422" t="s">
        <v>478</v>
      </c>
      <c r="B26" s="423" t="s">
        <v>473</v>
      </c>
      <c r="C26" s="424" t="e">
        <v>#N/A</v>
      </c>
      <c r="D26" s="424" t="s">
        <v>473</v>
      </c>
      <c r="E26" s="424" t="s">
        <v>473</v>
      </c>
      <c r="F26" s="425" t="s">
        <v>473</v>
      </c>
      <c r="G26" s="424" t="s">
        <v>473</v>
      </c>
      <c r="H26" s="424" t="s">
        <v>72</v>
      </c>
      <c r="I26"/>
    </row>
    <row r="27" spans="1:9" ht="14.4" customHeight="1" x14ac:dyDescent="0.3">
      <c r="A27" s="422" t="s">
        <v>478</v>
      </c>
      <c r="B27" s="423" t="s">
        <v>629</v>
      </c>
      <c r="C27" s="424" t="s">
        <v>630</v>
      </c>
      <c r="D27" s="424">
        <v>32889.904779892502</v>
      </c>
      <c r="E27" s="424">
        <v>40974.450000000004</v>
      </c>
      <c r="F27" s="425">
        <v>1.2458062823292226</v>
      </c>
      <c r="G27" s="424">
        <v>8084.5452201075022</v>
      </c>
      <c r="H27" s="424" t="s">
        <v>2</v>
      </c>
      <c r="I27"/>
    </row>
    <row r="28" spans="1:9" ht="14.4" customHeight="1" x14ac:dyDescent="0.3">
      <c r="A28" s="422" t="s">
        <v>478</v>
      </c>
      <c r="B28" s="423" t="s">
        <v>631</v>
      </c>
      <c r="C28" s="424" t="s">
        <v>632</v>
      </c>
      <c r="D28" s="424">
        <v>53985.88330291133</v>
      </c>
      <c r="E28" s="424">
        <v>47420.6</v>
      </c>
      <c r="F28" s="425">
        <v>0.878388887960322</v>
      </c>
      <c r="G28" s="424">
        <v>-6565.2833029113317</v>
      </c>
      <c r="H28" s="424" t="s">
        <v>2</v>
      </c>
      <c r="I28"/>
    </row>
    <row r="29" spans="1:9" ht="14.4" customHeight="1" x14ac:dyDescent="0.3">
      <c r="A29" s="422" t="s">
        <v>478</v>
      </c>
      <c r="B29" s="423" t="s">
        <v>633</v>
      </c>
      <c r="C29" s="424" t="s">
        <v>634</v>
      </c>
      <c r="D29" s="424">
        <v>55043.477771938</v>
      </c>
      <c r="E29" s="424">
        <v>40656.5</v>
      </c>
      <c r="F29" s="425">
        <v>0.7386252040332979</v>
      </c>
      <c r="G29" s="424">
        <v>-14386.977771938</v>
      </c>
      <c r="H29" s="424" t="s">
        <v>2</v>
      </c>
      <c r="I29"/>
    </row>
    <row r="30" spans="1:9" ht="14.4" customHeight="1" x14ac:dyDescent="0.3">
      <c r="A30" s="422" t="s">
        <v>478</v>
      </c>
      <c r="B30" s="423" t="s">
        <v>635</v>
      </c>
      <c r="C30" s="424" t="s">
        <v>636</v>
      </c>
      <c r="D30" s="424">
        <v>3498038.8121839501</v>
      </c>
      <c r="E30" s="424">
        <v>3612339.93</v>
      </c>
      <c r="F30" s="425">
        <v>1.032675771754713</v>
      </c>
      <c r="G30" s="424">
        <v>114301.11781605007</v>
      </c>
      <c r="H30" s="424" t="s">
        <v>2</v>
      </c>
      <c r="I30"/>
    </row>
    <row r="31" spans="1:9" ht="14.4" customHeight="1" x14ac:dyDescent="0.3">
      <c r="A31" s="422" t="s">
        <v>478</v>
      </c>
      <c r="B31" s="423" t="s">
        <v>637</v>
      </c>
      <c r="C31" s="424" t="s">
        <v>638</v>
      </c>
      <c r="D31" s="424">
        <v>112.83973419338366</v>
      </c>
      <c r="E31" s="424">
        <v>31</v>
      </c>
      <c r="F31" s="425">
        <v>0.27472592187139055</v>
      </c>
      <c r="G31" s="424">
        <v>-81.839734193383663</v>
      </c>
      <c r="H31" s="424" t="s">
        <v>2</v>
      </c>
      <c r="I31"/>
    </row>
    <row r="32" spans="1:9" ht="14.4" customHeight="1" x14ac:dyDescent="0.3">
      <c r="A32" s="422" t="s">
        <v>478</v>
      </c>
      <c r="B32" s="423" t="s">
        <v>639</v>
      </c>
      <c r="C32" s="424" t="s">
        <v>640</v>
      </c>
      <c r="D32" s="424">
        <v>12294.208235731601</v>
      </c>
      <c r="E32" s="424">
        <v>11550</v>
      </c>
      <c r="F32" s="425">
        <v>0.93946676179042976</v>
      </c>
      <c r="G32" s="424">
        <v>-744.20823573160123</v>
      </c>
      <c r="H32" s="424" t="s">
        <v>2</v>
      </c>
      <c r="I32"/>
    </row>
    <row r="33" spans="1:9" ht="14.4" customHeight="1" x14ac:dyDescent="0.3">
      <c r="A33" s="422" t="s">
        <v>478</v>
      </c>
      <c r="B33" s="423" t="s">
        <v>6</v>
      </c>
      <c r="C33" s="424" t="s">
        <v>479</v>
      </c>
      <c r="D33" s="424">
        <v>6506126.5534387827</v>
      </c>
      <c r="E33" s="424">
        <v>6061929.3900000006</v>
      </c>
      <c r="F33" s="425">
        <v>0.93172632598054772</v>
      </c>
      <c r="G33" s="424">
        <v>-444197.1634387821</v>
      </c>
      <c r="H33" s="424" t="s">
        <v>480</v>
      </c>
      <c r="I33"/>
    </row>
    <row r="34" spans="1:9" ht="14.4" customHeight="1" x14ac:dyDescent="0.3">
      <c r="A34" s="422" t="s">
        <v>473</v>
      </c>
      <c r="B34" s="423" t="s">
        <v>473</v>
      </c>
      <c r="C34" s="424" t="s">
        <v>473</v>
      </c>
      <c r="D34" s="424" t="s">
        <v>473</v>
      </c>
      <c r="E34" s="424" t="s">
        <v>473</v>
      </c>
      <c r="F34" s="425" t="s">
        <v>473</v>
      </c>
      <c r="G34" s="424" t="s">
        <v>473</v>
      </c>
      <c r="H34" s="424" t="s">
        <v>481</v>
      </c>
      <c r="I34"/>
    </row>
    <row r="35" spans="1:9" ht="14.4" customHeight="1" x14ac:dyDescent="0.3">
      <c r="A35" s="422" t="s">
        <v>472</v>
      </c>
      <c r="B35" s="423" t="s">
        <v>6</v>
      </c>
      <c r="C35" s="424" t="s">
        <v>474</v>
      </c>
      <c r="D35" s="424">
        <v>6788169.209961663</v>
      </c>
      <c r="E35" s="424">
        <v>6252760.6799999997</v>
      </c>
      <c r="F35" s="425">
        <v>0.92112622514242137</v>
      </c>
      <c r="G35" s="424">
        <v>-535408.5299616633</v>
      </c>
      <c r="H35" s="424" t="s">
        <v>477</v>
      </c>
      <c r="I35"/>
    </row>
  </sheetData>
  <autoFilter ref="A3:G3"/>
  <mergeCells count="1">
    <mergeCell ref="A1:G1"/>
  </mergeCells>
  <conditionalFormatting sqref="F15 F36:F65536">
    <cfRule type="cellIs" dxfId="15" priority="15" stopIfTrue="1" operator="greaterThan">
      <formula>1</formula>
    </cfRule>
  </conditionalFormatting>
  <conditionalFormatting sqref="G4:G14">
    <cfRule type="cellIs" dxfId="14" priority="9" operator="greaterThan">
      <formula>0</formula>
    </cfRule>
  </conditionalFormatting>
  <conditionalFormatting sqref="B4:B14">
    <cfRule type="expression" dxfId="13" priority="12">
      <formula>AND(LEFT(H4,6)&lt;&gt;"mezera",H4&lt;&gt;"")</formula>
    </cfRule>
  </conditionalFormatting>
  <conditionalFormatting sqref="A4:A14">
    <cfRule type="expression" dxfId="12" priority="10">
      <formula>AND(H4&lt;&gt;"",H4&lt;&gt;"mezeraKL")</formula>
    </cfRule>
  </conditionalFormatting>
  <conditionalFormatting sqref="F4:F14">
    <cfRule type="cellIs" dxfId="11" priority="8" operator="greaterThan">
      <formula>1</formula>
    </cfRule>
  </conditionalFormatting>
  <conditionalFormatting sqref="B4:G14">
    <cfRule type="expression" dxfId="10" priority="11">
      <formula>OR($H4="KL",$H4="SumaKL")</formula>
    </cfRule>
    <cfRule type="expression" dxfId="9" priority="13">
      <formula>$H4="SumaNS"</formula>
    </cfRule>
  </conditionalFormatting>
  <conditionalFormatting sqref="A4:G14">
    <cfRule type="expression" dxfId="8" priority="14">
      <formula>$H4&lt;&gt;""</formula>
    </cfRule>
  </conditionalFormatting>
  <conditionalFormatting sqref="G16:G35">
    <cfRule type="cellIs" dxfId="7" priority="1" operator="greaterThan">
      <formula>0</formula>
    </cfRule>
  </conditionalFormatting>
  <conditionalFormatting sqref="F16:F35">
    <cfRule type="cellIs" dxfId="6" priority="2" operator="greaterThan">
      <formula>1</formula>
    </cfRule>
  </conditionalFormatting>
  <conditionalFormatting sqref="B16:B35">
    <cfRule type="expression" dxfId="5" priority="5">
      <formula>AND(LEFT(H16,6)&lt;&gt;"mezera",H16&lt;&gt;"")</formula>
    </cfRule>
  </conditionalFormatting>
  <conditionalFormatting sqref="A16:A35">
    <cfRule type="expression" dxfId="4" priority="3">
      <formula>AND(H16&lt;&gt;"",H16&lt;&gt;"mezeraKL")</formula>
    </cfRule>
  </conditionalFormatting>
  <conditionalFormatting sqref="B16:G35">
    <cfRule type="expression" dxfId="3" priority="4">
      <formula>OR($H16="KL",$H16="SumaKL")</formula>
    </cfRule>
    <cfRule type="expression" dxfId="2" priority="6">
      <formula>$H16="SumaNS"</formula>
    </cfRule>
  </conditionalFormatting>
  <conditionalFormatting sqref="A16:G35">
    <cfRule type="expression" dxfId="1" priority="7">
      <formula>$H16&lt;&gt;""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43" t="s">
        <v>965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4.4" customHeight="1" thickBot="1" x14ac:dyDescent="0.35">
      <c r="A2" s="238" t="s">
        <v>245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39"/>
      <c r="D3" s="340"/>
      <c r="E3" s="340"/>
      <c r="F3" s="340"/>
      <c r="G3" s="340"/>
      <c r="H3" s="145" t="s">
        <v>132</v>
      </c>
      <c r="I3" s="101">
        <f>IF(J3&lt;&gt;0,K3/J3,0)</f>
        <v>47.18672925266582</v>
      </c>
      <c r="J3" s="101">
        <f>SUBTOTAL(9,J5:J1048576)</f>
        <v>132511</v>
      </c>
      <c r="K3" s="102">
        <f>SUBTOTAL(9,K5:K1048576)</f>
        <v>6252760.6800000006</v>
      </c>
    </row>
    <row r="4" spans="1:11" s="212" customFormat="1" ht="14.4" customHeight="1" thickBot="1" x14ac:dyDescent="0.35">
      <c r="A4" s="512" t="s">
        <v>7</v>
      </c>
      <c r="B4" s="513" t="s">
        <v>8</v>
      </c>
      <c r="C4" s="513" t="s">
        <v>0</v>
      </c>
      <c r="D4" s="513" t="s">
        <v>9</v>
      </c>
      <c r="E4" s="513" t="s">
        <v>10</v>
      </c>
      <c r="F4" s="513" t="s">
        <v>2</v>
      </c>
      <c r="G4" s="513" t="s">
        <v>74</v>
      </c>
      <c r="H4" s="428" t="s">
        <v>14</v>
      </c>
      <c r="I4" s="429" t="s">
        <v>147</v>
      </c>
      <c r="J4" s="429" t="s">
        <v>16</v>
      </c>
      <c r="K4" s="430" t="s">
        <v>161</v>
      </c>
    </row>
    <row r="5" spans="1:11" ht="14.4" customHeight="1" x14ac:dyDescent="0.3">
      <c r="A5" s="480" t="s">
        <v>472</v>
      </c>
      <c r="B5" s="481" t="s">
        <v>474</v>
      </c>
      <c r="C5" s="484" t="s">
        <v>641</v>
      </c>
      <c r="D5" s="514" t="s">
        <v>642</v>
      </c>
      <c r="E5" s="484" t="s">
        <v>629</v>
      </c>
      <c r="F5" s="514" t="s">
        <v>630</v>
      </c>
      <c r="G5" s="484" t="s">
        <v>643</v>
      </c>
      <c r="H5" s="484" t="s">
        <v>644</v>
      </c>
      <c r="I5" s="119">
        <v>27.365000000000002</v>
      </c>
      <c r="J5" s="119">
        <v>10</v>
      </c>
      <c r="K5" s="497">
        <v>273.64999999999998</v>
      </c>
    </row>
    <row r="6" spans="1:11" ht="14.4" customHeight="1" x14ac:dyDescent="0.3">
      <c r="A6" s="437" t="s">
        <v>472</v>
      </c>
      <c r="B6" s="438" t="s">
        <v>474</v>
      </c>
      <c r="C6" s="439" t="s">
        <v>641</v>
      </c>
      <c r="D6" s="440" t="s">
        <v>642</v>
      </c>
      <c r="E6" s="439" t="s">
        <v>629</v>
      </c>
      <c r="F6" s="440" t="s">
        <v>630</v>
      </c>
      <c r="G6" s="439" t="s">
        <v>645</v>
      </c>
      <c r="H6" s="439" t="s">
        <v>646</v>
      </c>
      <c r="I6" s="441">
        <v>12.38</v>
      </c>
      <c r="J6" s="441">
        <v>1</v>
      </c>
      <c r="K6" s="442">
        <v>12.38</v>
      </c>
    </row>
    <row r="7" spans="1:11" ht="14.4" customHeight="1" x14ac:dyDescent="0.3">
      <c r="A7" s="437" t="s">
        <v>472</v>
      </c>
      <c r="B7" s="438" t="s">
        <v>474</v>
      </c>
      <c r="C7" s="439" t="s">
        <v>641</v>
      </c>
      <c r="D7" s="440" t="s">
        <v>642</v>
      </c>
      <c r="E7" s="439" t="s">
        <v>629</v>
      </c>
      <c r="F7" s="440" t="s">
        <v>630</v>
      </c>
      <c r="G7" s="439" t="s">
        <v>647</v>
      </c>
      <c r="H7" s="439" t="s">
        <v>648</v>
      </c>
      <c r="I7" s="441">
        <v>1.17</v>
      </c>
      <c r="J7" s="441">
        <v>100</v>
      </c>
      <c r="K7" s="442">
        <v>117</v>
      </c>
    </row>
    <row r="8" spans="1:11" ht="14.4" customHeight="1" x14ac:dyDescent="0.3">
      <c r="A8" s="437" t="s">
        <v>472</v>
      </c>
      <c r="B8" s="438" t="s">
        <v>474</v>
      </c>
      <c r="C8" s="439" t="s">
        <v>641</v>
      </c>
      <c r="D8" s="440" t="s">
        <v>642</v>
      </c>
      <c r="E8" s="439" t="s">
        <v>629</v>
      </c>
      <c r="F8" s="440" t="s">
        <v>630</v>
      </c>
      <c r="G8" s="439" t="s">
        <v>649</v>
      </c>
      <c r="H8" s="439" t="s">
        <v>650</v>
      </c>
      <c r="I8" s="441">
        <v>0.315</v>
      </c>
      <c r="J8" s="441">
        <v>10</v>
      </c>
      <c r="K8" s="442">
        <v>3.1500000000000004</v>
      </c>
    </row>
    <row r="9" spans="1:11" ht="14.4" customHeight="1" x14ac:dyDescent="0.3">
      <c r="A9" s="437" t="s">
        <v>472</v>
      </c>
      <c r="B9" s="438" t="s">
        <v>474</v>
      </c>
      <c r="C9" s="439" t="s">
        <v>641</v>
      </c>
      <c r="D9" s="440" t="s">
        <v>642</v>
      </c>
      <c r="E9" s="439" t="s">
        <v>629</v>
      </c>
      <c r="F9" s="440" t="s">
        <v>630</v>
      </c>
      <c r="G9" s="439" t="s">
        <v>651</v>
      </c>
      <c r="H9" s="439" t="s">
        <v>652</v>
      </c>
      <c r="I9" s="441">
        <v>5.9249999999999998</v>
      </c>
      <c r="J9" s="441">
        <v>3</v>
      </c>
      <c r="K9" s="442">
        <v>17.77</v>
      </c>
    </row>
    <row r="10" spans="1:11" ht="14.4" customHeight="1" x14ac:dyDescent="0.3">
      <c r="A10" s="437" t="s">
        <v>472</v>
      </c>
      <c r="B10" s="438" t="s">
        <v>474</v>
      </c>
      <c r="C10" s="439" t="s">
        <v>641</v>
      </c>
      <c r="D10" s="440" t="s">
        <v>642</v>
      </c>
      <c r="E10" s="439" t="s">
        <v>629</v>
      </c>
      <c r="F10" s="440" t="s">
        <v>630</v>
      </c>
      <c r="G10" s="439" t="s">
        <v>653</v>
      </c>
      <c r="H10" s="439" t="s">
        <v>654</v>
      </c>
      <c r="I10" s="441">
        <v>2.54</v>
      </c>
      <c r="J10" s="441">
        <v>27</v>
      </c>
      <c r="K10" s="442">
        <v>68.64</v>
      </c>
    </row>
    <row r="11" spans="1:11" ht="14.4" customHeight="1" x14ac:dyDescent="0.3">
      <c r="A11" s="437" t="s">
        <v>472</v>
      </c>
      <c r="B11" s="438" t="s">
        <v>474</v>
      </c>
      <c r="C11" s="439" t="s">
        <v>641</v>
      </c>
      <c r="D11" s="440" t="s">
        <v>642</v>
      </c>
      <c r="E11" s="439" t="s">
        <v>631</v>
      </c>
      <c r="F11" s="440" t="s">
        <v>632</v>
      </c>
      <c r="G11" s="439" t="s">
        <v>655</v>
      </c>
      <c r="H11" s="439" t="s">
        <v>656</v>
      </c>
      <c r="I11" s="441">
        <v>0.56999999999999995</v>
      </c>
      <c r="J11" s="441">
        <v>4800</v>
      </c>
      <c r="K11" s="442">
        <v>2736</v>
      </c>
    </row>
    <row r="12" spans="1:11" ht="14.4" customHeight="1" x14ac:dyDescent="0.3">
      <c r="A12" s="437" t="s">
        <v>472</v>
      </c>
      <c r="B12" s="438" t="s">
        <v>474</v>
      </c>
      <c r="C12" s="439" t="s">
        <v>641</v>
      </c>
      <c r="D12" s="440" t="s">
        <v>642</v>
      </c>
      <c r="E12" s="439" t="s">
        <v>631</v>
      </c>
      <c r="F12" s="440" t="s">
        <v>632</v>
      </c>
      <c r="G12" s="439" t="s">
        <v>657</v>
      </c>
      <c r="H12" s="439" t="s">
        <v>658</v>
      </c>
      <c r="I12" s="441">
        <v>748.99</v>
      </c>
      <c r="J12" s="441">
        <v>5</v>
      </c>
      <c r="K12" s="442">
        <v>3744.95</v>
      </c>
    </row>
    <row r="13" spans="1:11" ht="14.4" customHeight="1" x14ac:dyDescent="0.3">
      <c r="A13" s="437" t="s">
        <v>472</v>
      </c>
      <c r="B13" s="438" t="s">
        <v>474</v>
      </c>
      <c r="C13" s="439" t="s">
        <v>641</v>
      </c>
      <c r="D13" s="440" t="s">
        <v>642</v>
      </c>
      <c r="E13" s="439" t="s">
        <v>631</v>
      </c>
      <c r="F13" s="440" t="s">
        <v>632</v>
      </c>
      <c r="G13" s="439" t="s">
        <v>659</v>
      </c>
      <c r="H13" s="439" t="s">
        <v>660</v>
      </c>
      <c r="I13" s="441">
        <v>0.35</v>
      </c>
      <c r="J13" s="441">
        <v>5000</v>
      </c>
      <c r="K13" s="442">
        <v>1754.5</v>
      </c>
    </row>
    <row r="14" spans="1:11" ht="14.4" customHeight="1" x14ac:dyDescent="0.3">
      <c r="A14" s="437" t="s">
        <v>472</v>
      </c>
      <c r="B14" s="438" t="s">
        <v>474</v>
      </c>
      <c r="C14" s="439" t="s">
        <v>641</v>
      </c>
      <c r="D14" s="440" t="s">
        <v>642</v>
      </c>
      <c r="E14" s="439" t="s">
        <v>631</v>
      </c>
      <c r="F14" s="440" t="s">
        <v>632</v>
      </c>
      <c r="G14" s="439" t="s">
        <v>661</v>
      </c>
      <c r="H14" s="439" t="s">
        <v>662</v>
      </c>
      <c r="I14" s="441">
        <v>0.3</v>
      </c>
      <c r="J14" s="441">
        <v>4000</v>
      </c>
      <c r="K14" s="442">
        <v>1210</v>
      </c>
    </row>
    <row r="15" spans="1:11" ht="14.4" customHeight="1" x14ac:dyDescent="0.3">
      <c r="A15" s="437" t="s">
        <v>472</v>
      </c>
      <c r="B15" s="438" t="s">
        <v>474</v>
      </c>
      <c r="C15" s="439" t="s">
        <v>641</v>
      </c>
      <c r="D15" s="440" t="s">
        <v>642</v>
      </c>
      <c r="E15" s="439" t="s">
        <v>631</v>
      </c>
      <c r="F15" s="440" t="s">
        <v>632</v>
      </c>
      <c r="G15" s="439" t="s">
        <v>663</v>
      </c>
      <c r="H15" s="439" t="s">
        <v>664</v>
      </c>
      <c r="I15" s="441">
        <v>8.2200000000000006</v>
      </c>
      <c r="J15" s="441">
        <v>240</v>
      </c>
      <c r="K15" s="442">
        <v>1972.69</v>
      </c>
    </row>
    <row r="16" spans="1:11" ht="14.4" customHeight="1" x14ac:dyDescent="0.3">
      <c r="A16" s="437" t="s">
        <v>472</v>
      </c>
      <c r="B16" s="438" t="s">
        <v>474</v>
      </c>
      <c r="C16" s="439" t="s">
        <v>641</v>
      </c>
      <c r="D16" s="440" t="s">
        <v>642</v>
      </c>
      <c r="E16" s="439" t="s">
        <v>631</v>
      </c>
      <c r="F16" s="440" t="s">
        <v>632</v>
      </c>
      <c r="G16" s="439" t="s">
        <v>665</v>
      </c>
      <c r="H16" s="439" t="s">
        <v>666</v>
      </c>
      <c r="I16" s="441">
        <v>0.52</v>
      </c>
      <c r="J16" s="441">
        <v>4000</v>
      </c>
      <c r="K16" s="442">
        <v>2081.1999999999998</v>
      </c>
    </row>
    <row r="17" spans="1:11" ht="14.4" customHeight="1" x14ac:dyDescent="0.3">
      <c r="A17" s="437" t="s">
        <v>472</v>
      </c>
      <c r="B17" s="438" t="s">
        <v>474</v>
      </c>
      <c r="C17" s="439" t="s">
        <v>641</v>
      </c>
      <c r="D17" s="440" t="s">
        <v>642</v>
      </c>
      <c r="E17" s="439" t="s">
        <v>633</v>
      </c>
      <c r="F17" s="440" t="s">
        <v>634</v>
      </c>
      <c r="G17" s="439" t="s">
        <v>667</v>
      </c>
      <c r="H17" s="439" t="s">
        <v>668</v>
      </c>
      <c r="I17" s="441">
        <v>0.25</v>
      </c>
      <c r="J17" s="441">
        <v>500</v>
      </c>
      <c r="K17" s="442">
        <v>127.05</v>
      </c>
    </row>
    <row r="18" spans="1:11" ht="14.4" customHeight="1" x14ac:dyDescent="0.3">
      <c r="A18" s="437" t="s">
        <v>472</v>
      </c>
      <c r="B18" s="438" t="s">
        <v>474</v>
      </c>
      <c r="C18" s="439" t="s">
        <v>641</v>
      </c>
      <c r="D18" s="440" t="s">
        <v>642</v>
      </c>
      <c r="E18" s="439" t="s">
        <v>633</v>
      </c>
      <c r="F18" s="440" t="s">
        <v>634</v>
      </c>
      <c r="G18" s="439" t="s">
        <v>669</v>
      </c>
      <c r="H18" s="439" t="s">
        <v>670</v>
      </c>
      <c r="I18" s="441">
        <v>0.27</v>
      </c>
      <c r="J18" s="441">
        <v>3000</v>
      </c>
      <c r="K18" s="442">
        <v>802.4</v>
      </c>
    </row>
    <row r="19" spans="1:11" ht="14.4" customHeight="1" x14ac:dyDescent="0.3">
      <c r="A19" s="437" t="s">
        <v>472</v>
      </c>
      <c r="B19" s="438" t="s">
        <v>474</v>
      </c>
      <c r="C19" s="439" t="s">
        <v>641</v>
      </c>
      <c r="D19" s="440" t="s">
        <v>642</v>
      </c>
      <c r="E19" s="439" t="s">
        <v>633</v>
      </c>
      <c r="F19" s="440" t="s">
        <v>634</v>
      </c>
      <c r="G19" s="439" t="s">
        <v>671</v>
      </c>
      <c r="H19" s="439" t="s">
        <v>672</v>
      </c>
      <c r="I19" s="441">
        <v>0.39</v>
      </c>
      <c r="J19" s="441">
        <v>2000</v>
      </c>
      <c r="K19" s="442">
        <v>774.4</v>
      </c>
    </row>
    <row r="20" spans="1:11" ht="14.4" customHeight="1" x14ac:dyDescent="0.3">
      <c r="A20" s="437" t="s">
        <v>472</v>
      </c>
      <c r="B20" s="438" t="s">
        <v>474</v>
      </c>
      <c r="C20" s="439" t="s">
        <v>641</v>
      </c>
      <c r="D20" s="440" t="s">
        <v>642</v>
      </c>
      <c r="E20" s="439" t="s">
        <v>633</v>
      </c>
      <c r="F20" s="440" t="s">
        <v>634</v>
      </c>
      <c r="G20" s="439" t="s">
        <v>673</v>
      </c>
      <c r="H20" s="439" t="s">
        <v>674</v>
      </c>
      <c r="I20" s="441">
        <v>0.315</v>
      </c>
      <c r="J20" s="441">
        <v>2000</v>
      </c>
      <c r="K20" s="442">
        <v>629.6</v>
      </c>
    </row>
    <row r="21" spans="1:11" ht="14.4" customHeight="1" x14ac:dyDescent="0.3">
      <c r="A21" s="437" t="s">
        <v>472</v>
      </c>
      <c r="B21" s="438" t="s">
        <v>474</v>
      </c>
      <c r="C21" s="439" t="s">
        <v>641</v>
      </c>
      <c r="D21" s="440" t="s">
        <v>642</v>
      </c>
      <c r="E21" s="439" t="s">
        <v>633</v>
      </c>
      <c r="F21" s="440" t="s">
        <v>634</v>
      </c>
      <c r="G21" s="439" t="s">
        <v>675</v>
      </c>
      <c r="H21" s="439" t="s">
        <v>676</v>
      </c>
      <c r="I21" s="441">
        <v>6.18</v>
      </c>
      <c r="J21" s="441">
        <v>100</v>
      </c>
      <c r="K21" s="442">
        <v>618.30999999999995</v>
      </c>
    </row>
    <row r="22" spans="1:11" ht="14.4" customHeight="1" x14ac:dyDescent="0.3">
      <c r="A22" s="437" t="s">
        <v>472</v>
      </c>
      <c r="B22" s="438" t="s">
        <v>474</v>
      </c>
      <c r="C22" s="439" t="s">
        <v>641</v>
      </c>
      <c r="D22" s="440" t="s">
        <v>642</v>
      </c>
      <c r="E22" s="439" t="s">
        <v>639</v>
      </c>
      <c r="F22" s="440" t="s">
        <v>640</v>
      </c>
      <c r="G22" s="439" t="s">
        <v>677</v>
      </c>
      <c r="H22" s="439" t="s">
        <v>678</v>
      </c>
      <c r="I22" s="441">
        <v>0.77</v>
      </c>
      <c r="J22" s="441">
        <v>400</v>
      </c>
      <c r="K22" s="442">
        <v>308</v>
      </c>
    </row>
    <row r="23" spans="1:11" ht="14.4" customHeight="1" x14ac:dyDescent="0.3">
      <c r="A23" s="437" t="s">
        <v>472</v>
      </c>
      <c r="B23" s="438" t="s">
        <v>474</v>
      </c>
      <c r="C23" s="439" t="s">
        <v>641</v>
      </c>
      <c r="D23" s="440" t="s">
        <v>642</v>
      </c>
      <c r="E23" s="439" t="s">
        <v>639</v>
      </c>
      <c r="F23" s="440" t="s">
        <v>640</v>
      </c>
      <c r="G23" s="439" t="s">
        <v>679</v>
      </c>
      <c r="H23" s="439" t="s">
        <v>680</v>
      </c>
      <c r="I23" s="441">
        <v>0.77500000000000002</v>
      </c>
      <c r="J23" s="441">
        <v>1400</v>
      </c>
      <c r="K23" s="442">
        <v>1088</v>
      </c>
    </row>
    <row r="24" spans="1:11" ht="14.4" customHeight="1" x14ac:dyDescent="0.3">
      <c r="A24" s="437" t="s">
        <v>472</v>
      </c>
      <c r="B24" s="438" t="s">
        <v>474</v>
      </c>
      <c r="C24" s="439" t="s">
        <v>641</v>
      </c>
      <c r="D24" s="440" t="s">
        <v>642</v>
      </c>
      <c r="E24" s="439" t="s">
        <v>639</v>
      </c>
      <c r="F24" s="440" t="s">
        <v>640</v>
      </c>
      <c r="G24" s="439" t="s">
        <v>681</v>
      </c>
      <c r="H24" s="439" t="s">
        <v>682</v>
      </c>
      <c r="I24" s="441">
        <v>0.78</v>
      </c>
      <c r="J24" s="441">
        <v>500</v>
      </c>
      <c r="K24" s="442">
        <v>390</v>
      </c>
    </row>
    <row r="25" spans="1:11" ht="14.4" customHeight="1" x14ac:dyDescent="0.3">
      <c r="A25" s="437" t="s">
        <v>472</v>
      </c>
      <c r="B25" s="438" t="s">
        <v>474</v>
      </c>
      <c r="C25" s="439" t="s">
        <v>641</v>
      </c>
      <c r="D25" s="440" t="s">
        <v>642</v>
      </c>
      <c r="E25" s="439" t="s">
        <v>627</v>
      </c>
      <c r="F25" s="440" t="s">
        <v>628</v>
      </c>
      <c r="G25" s="439" t="s">
        <v>683</v>
      </c>
      <c r="H25" s="439" t="s">
        <v>684</v>
      </c>
      <c r="I25" s="441">
        <v>2045.1682384588601</v>
      </c>
      <c r="J25" s="441">
        <v>1</v>
      </c>
      <c r="K25" s="442">
        <v>2045.1682384588601</v>
      </c>
    </row>
    <row r="26" spans="1:11" ht="14.4" customHeight="1" x14ac:dyDescent="0.3">
      <c r="A26" s="437" t="s">
        <v>472</v>
      </c>
      <c r="B26" s="438" t="s">
        <v>474</v>
      </c>
      <c r="C26" s="439" t="s">
        <v>641</v>
      </c>
      <c r="D26" s="440" t="s">
        <v>642</v>
      </c>
      <c r="E26" s="439" t="s">
        <v>627</v>
      </c>
      <c r="F26" s="440" t="s">
        <v>628</v>
      </c>
      <c r="G26" s="439" t="s">
        <v>685</v>
      </c>
      <c r="H26" s="439" t="s">
        <v>686</v>
      </c>
      <c r="I26" s="441">
        <v>1400.3774123011499</v>
      </c>
      <c r="J26" s="441">
        <v>1</v>
      </c>
      <c r="K26" s="442">
        <v>1400.3774123011499</v>
      </c>
    </row>
    <row r="27" spans="1:11" ht="14.4" customHeight="1" x14ac:dyDescent="0.3">
      <c r="A27" s="437" t="s">
        <v>472</v>
      </c>
      <c r="B27" s="438" t="s">
        <v>474</v>
      </c>
      <c r="C27" s="439" t="s">
        <v>641</v>
      </c>
      <c r="D27" s="440" t="s">
        <v>642</v>
      </c>
      <c r="E27" s="439" t="s">
        <v>627</v>
      </c>
      <c r="F27" s="440" t="s">
        <v>628</v>
      </c>
      <c r="G27" s="439" t="s">
        <v>687</v>
      </c>
      <c r="H27" s="439" t="s">
        <v>688</v>
      </c>
      <c r="I27" s="441">
        <v>1582.35343598695</v>
      </c>
      <c r="J27" s="441">
        <v>1</v>
      </c>
      <c r="K27" s="442">
        <v>1582.35343598695</v>
      </c>
    </row>
    <row r="28" spans="1:11" ht="14.4" customHeight="1" x14ac:dyDescent="0.3">
      <c r="A28" s="437" t="s">
        <v>472</v>
      </c>
      <c r="B28" s="438" t="s">
        <v>474</v>
      </c>
      <c r="C28" s="439" t="s">
        <v>641</v>
      </c>
      <c r="D28" s="440" t="s">
        <v>642</v>
      </c>
      <c r="E28" s="439" t="s">
        <v>627</v>
      </c>
      <c r="F28" s="440" t="s">
        <v>628</v>
      </c>
      <c r="G28" s="439" t="s">
        <v>689</v>
      </c>
      <c r="H28" s="439" t="s">
        <v>690</v>
      </c>
      <c r="I28" s="441">
        <v>2427.9135116912598</v>
      </c>
      <c r="J28" s="441">
        <v>1</v>
      </c>
      <c r="K28" s="442">
        <v>2427.9135116912598</v>
      </c>
    </row>
    <row r="29" spans="1:11" ht="14.4" customHeight="1" x14ac:dyDescent="0.3">
      <c r="A29" s="437" t="s">
        <v>472</v>
      </c>
      <c r="B29" s="438" t="s">
        <v>474</v>
      </c>
      <c r="C29" s="439" t="s">
        <v>641</v>
      </c>
      <c r="D29" s="440" t="s">
        <v>642</v>
      </c>
      <c r="E29" s="439" t="s">
        <v>627</v>
      </c>
      <c r="F29" s="440" t="s">
        <v>628</v>
      </c>
      <c r="G29" s="439" t="s">
        <v>691</v>
      </c>
      <c r="H29" s="439" t="s">
        <v>692</v>
      </c>
      <c r="I29" s="441">
        <v>3088.1512953889001</v>
      </c>
      <c r="J29" s="441">
        <v>1</v>
      </c>
      <c r="K29" s="442">
        <v>3088.1512953889001</v>
      </c>
    </row>
    <row r="30" spans="1:11" ht="14.4" customHeight="1" x14ac:dyDescent="0.3">
      <c r="A30" s="437" t="s">
        <v>472</v>
      </c>
      <c r="B30" s="438" t="s">
        <v>474</v>
      </c>
      <c r="C30" s="439" t="s">
        <v>641</v>
      </c>
      <c r="D30" s="440" t="s">
        <v>642</v>
      </c>
      <c r="E30" s="439" t="s">
        <v>627</v>
      </c>
      <c r="F30" s="440" t="s">
        <v>628</v>
      </c>
      <c r="G30" s="439" t="s">
        <v>693</v>
      </c>
      <c r="H30" s="439" t="s">
        <v>694</v>
      </c>
      <c r="I30" s="441">
        <v>414</v>
      </c>
      <c r="J30" s="441">
        <v>2</v>
      </c>
      <c r="K30" s="442">
        <v>828</v>
      </c>
    </row>
    <row r="31" spans="1:11" ht="14.4" customHeight="1" x14ac:dyDescent="0.3">
      <c r="A31" s="437" t="s">
        <v>472</v>
      </c>
      <c r="B31" s="438" t="s">
        <v>474</v>
      </c>
      <c r="C31" s="439" t="s">
        <v>641</v>
      </c>
      <c r="D31" s="440" t="s">
        <v>642</v>
      </c>
      <c r="E31" s="439" t="s">
        <v>627</v>
      </c>
      <c r="F31" s="440" t="s">
        <v>628</v>
      </c>
      <c r="G31" s="439" t="s">
        <v>695</v>
      </c>
      <c r="H31" s="439" t="s">
        <v>696</v>
      </c>
      <c r="I31" s="441">
        <v>1306.0543446317499</v>
      </c>
      <c r="J31" s="441">
        <v>1</v>
      </c>
      <c r="K31" s="442">
        <v>1306.0543446317499</v>
      </c>
    </row>
    <row r="32" spans="1:11" ht="14.4" customHeight="1" x14ac:dyDescent="0.3">
      <c r="A32" s="437" t="s">
        <v>472</v>
      </c>
      <c r="B32" s="438" t="s">
        <v>474</v>
      </c>
      <c r="C32" s="439" t="s">
        <v>641</v>
      </c>
      <c r="D32" s="440" t="s">
        <v>642</v>
      </c>
      <c r="E32" s="439" t="s">
        <v>627</v>
      </c>
      <c r="F32" s="440" t="s">
        <v>628</v>
      </c>
      <c r="G32" s="439" t="s">
        <v>697</v>
      </c>
      <c r="H32" s="439" t="s">
        <v>698</v>
      </c>
      <c r="I32" s="441">
        <v>2363.13</v>
      </c>
      <c r="J32" s="441">
        <v>1</v>
      </c>
      <c r="K32" s="442">
        <v>2363.13</v>
      </c>
    </row>
    <row r="33" spans="1:11" ht="14.4" customHeight="1" x14ac:dyDescent="0.3">
      <c r="A33" s="437" t="s">
        <v>472</v>
      </c>
      <c r="B33" s="438" t="s">
        <v>474</v>
      </c>
      <c r="C33" s="439" t="s">
        <v>641</v>
      </c>
      <c r="D33" s="440" t="s">
        <v>642</v>
      </c>
      <c r="E33" s="439" t="s">
        <v>627</v>
      </c>
      <c r="F33" s="440" t="s">
        <v>628</v>
      </c>
      <c r="G33" s="439" t="s">
        <v>699</v>
      </c>
      <c r="H33" s="439" t="s">
        <v>700</v>
      </c>
      <c r="I33" s="441">
        <v>3010.9426910645502</v>
      </c>
      <c r="J33" s="441">
        <v>1</v>
      </c>
      <c r="K33" s="442">
        <v>3010.9426910645502</v>
      </c>
    </row>
    <row r="34" spans="1:11" ht="14.4" customHeight="1" x14ac:dyDescent="0.3">
      <c r="A34" s="437" t="s">
        <v>472</v>
      </c>
      <c r="B34" s="438" t="s">
        <v>474</v>
      </c>
      <c r="C34" s="439" t="s">
        <v>641</v>
      </c>
      <c r="D34" s="440" t="s">
        <v>642</v>
      </c>
      <c r="E34" s="439" t="s">
        <v>627</v>
      </c>
      <c r="F34" s="440" t="s">
        <v>628</v>
      </c>
      <c r="G34" s="439" t="s">
        <v>701</v>
      </c>
      <c r="H34" s="439" t="s">
        <v>702</v>
      </c>
      <c r="I34" s="441">
        <v>2627.4736176035099</v>
      </c>
      <c r="J34" s="441">
        <v>1</v>
      </c>
      <c r="K34" s="442">
        <v>2627.4736176035099</v>
      </c>
    </row>
    <row r="35" spans="1:11" ht="14.4" customHeight="1" x14ac:dyDescent="0.3">
      <c r="A35" s="437" t="s">
        <v>472</v>
      </c>
      <c r="B35" s="438" t="s">
        <v>474</v>
      </c>
      <c r="C35" s="439" t="s">
        <v>641</v>
      </c>
      <c r="D35" s="440" t="s">
        <v>642</v>
      </c>
      <c r="E35" s="439" t="s">
        <v>627</v>
      </c>
      <c r="F35" s="440" t="s">
        <v>628</v>
      </c>
      <c r="G35" s="439" t="s">
        <v>703</v>
      </c>
      <c r="H35" s="439" t="s">
        <v>704</v>
      </c>
      <c r="I35" s="441">
        <v>3322.87967988952</v>
      </c>
      <c r="J35" s="441">
        <v>1</v>
      </c>
      <c r="K35" s="442">
        <v>3322.87967988952</v>
      </c>
    </row>
    <row r="36" spans="1:11" ht="14.4" customHeight="1" x14ac:dyDescent="0.3">
      <c r="A36" s="437" t="s">
        <v>472</v>
      </c>
      <c r="B36" s="438" t="s">
        <v>474</v>
      </c>
      <c r="C36" s="439" t="s">
        <v>641</v>
      </c>
      <c r="D36" s="440" t="s">
        <v>642</v>
      </c>
      <c r="E36" s="439" t="s">
        <v>627</v>
      </c>
      <c r="F36" s="440" t="s">
        <v>628</v>
      </c>
      <c r="G36" s="439" t="s">
        <v>705</v>
      </c>
      <c r="H36" s="439" t="s">
        <v>706</v>
      </c>
      <c r="I36" s="441">
        <v>1888.93288649178</v>
      </c>
      <c r="J36" s="441">
        <v>1</v>
      </c>
      <c r="K36" s="442">
        <v>1888.93288649178</v>
      </c>
    </row>
    <row r="37" spans="1:11" ht="14.4" customHeight="1" x14ac:dyDescent="0.3">
      <c r="A37" s="437" t="s">
        <v>472</v>
      </c>
      <c r="B37" s="438" t="s">
        <v>474</v>
      </c>
      <c r="C37" s="439" t="s">
        <v>641</v>
      </c>
      <c r="D37" s="440" t="s">
        <v>642</v>
      </c>
      <c r="E37" s="439" t="s">
        <v>627</v>
      </c>
      <c r="F37" s="440" t="s">
        <v>628</v>
      </c>
      <c r="G37" s="439" t="s">
        <v>707</v>
      </c>
      <c r="H37" s="439" t="s">
        <v>708</v>
      </c>
      <c r="I37" s="441">
        <v>1888.93288649178</v>
      </c>
      <c r="J37" s="441">
        <v>1</v>
      </c>
      <c r="K37" s="442">
        <v>1888.93288649178</v>
      </c>
    </row>
    <row r="38" spans="1:11" ht="14.4" customHeight="1" x14ac:dyDescent="0.3">
      <c r="A38" s="437" t="s">
        <v>472</v>
      </c>
      <c r="B38" s="438" t="s">
        <v>474</v>
      </c>
      <c r="C38" s="439" t="s">
        <v>641</v>
      </c>
      <c r="D38" s="440" t="s">
        <v>642</v>
      </c>
      <c r="E38" s="439" t="s">
        <v>627</v>
      </c>
      <c r="F38" s="440" t="s">
        <v>628</v>
      </c>
      <c r="G38" s="439" t="s">
        <v>709</v>
      </c>
      <c r="H38" s="439" t="s">
        <v>710</v>
      </c>
      <c r="I38" s="441">
        <v>2359.5</v>
      </c>
      <c r="J38" s="441">
        <v>3</v>
      </c>
      <c r="K38" s="442">
        <v>7078.5</v>
      </c>
    </row>
    <row r="39" spans="1:11" ht="14.4" customHeight="1" x14ac:dyDescent="0.3">
      <c r="A39" s="437" t="s">
        <v>472</v>
      </c>
      <c r="B39" s="438" t="s">
        <v>474</v>
      </c>
      <c r="C39" s="439" t="s">
        <v>641</v>
      </c>
      <c r="D39" s="440" t="s">
        <v>642</v>
      </c>
      <c r="E39" s="439" t="s">
        <v>627</v>
      </c>
      <c r="F39" s="440" t="s">
        <v>628</v>
      </c>
      <c r="G39" s="439" t="s">
        <v>711</v>
      </c>
      <c r="H39" s="439" t="s">
        <v>712</v>
      </c>
      <c r="I39" s="441">
        <v>254.08</v>
      </c>
      <c r="J39" s="441">
        <v>10</v>
      </c>
      <c r="K39" s="442">
        <v>2540.84</v>
      </c>
    </row>
    <row r="40" spans="1:11" ht="14.4" customHeight="1" x14ac:dyDescent="0.3">
      <c r="A40" s="437" t="s">
        <v>472</v>
      </c>
      <c r="B40" s="438" t="s">
        <v>474</v>
      </c>
      <c r="C40" s="439" t="s">
        <v>641</v>
      </c>
      <c r="D40" s="440" t="s">
        <v>642</v>
      </c>
      <c r="E40" s="439" t="s">
        <v>627</v>
      </c>
      <c r="F40" s="440" t="s">
        <v>628</v>
      </c>
      <c r="G40" s="439" t="s">
        <v>713</v>
      </c>
      <c r="H40" s="439" t="s">
        <v>714</v>
      </c>
      <c r="I40" s="441">
        <v>254.08</v>
      </c>
      <c r="J40" s="441">
        <v>2</v>
      </c>
      <c r="K40" s="442">
        <v>508.16</v>
      </c>
    </row>
    <row r="41" spans="1:11" ht="14.4" customHeight="1" x14ac:dyDescent="0.3">
      <c r="A41" s="437" t="s">
        <v>472</v>
      </c>
      <c r="B41" s="438" t="s">
        <v>474</v>
      </c>
      <c r="C41" s="439" t="s">
        <v>641</v>
      </c>
      <c r="D41" s="440" t="s">
        <v>642</v>
      </c>
      <c r="E41" s="439" t="s">
        <v>627</v>
      </c>
      <c r="F41" s="440" t="s">
        <v>628</v>
      </c>
      <c r="G41" s="439" t="s">
        <v>715</v>
      </c>
      <c r="H41" s="439" t="s">
        <v>716</v>
      </c>
      <c r="I41" s="441">
        <v>3240.47</v>
      </c>
      <c r="J41" s="441">
        <v>1</v>
      </c>
      <c r="K41" s="442">
        <v>3240.47</v>
      </c>
    </row>
    <row r="42" spans="1:11" ht="14.4" customHeight="1" x14ac:dyDescent="0.3">
      <c r="A42" s="437" t="s">
        <v>472</v>
      </c>
      <c r="B42" s="438" t="s">
        <v>474</v>
      </c>
      <c r="C42" s="439" t="s">
        <v>641</v>
      </c>
      <c r="D42" s="440" t="s">
        <v>642</v>
      </c>
      <c r="E42" s="439" t="s">
        <v>627</v>
      </c>
      <c r="F42" s="440" t="s">
        <v>628</v>
      </c>
      <c r="G42" s="439" t="s">
        <v>717</v>
      </c>
      <c r="H42" s="439" t="s">
        <v>718</v>
      </c>
      <c r="I42" s="441">
        <v>108.9</v>
      </c>
      <c r="J42" s="441">
        <v>5</v>
      </c>
      <c r="K42" s="442">
        <v>544.5</v>
      </c>
    </row>
    <row r="43" spans="1:11" ht="14.4" customHeight="1" x14ac:dyDescent="0.3">
      <c r="A43" s="437" t="s">
        <v>472</v>
      </c>
      <c r="B43" s="438" t="s">
        <v>474</v>
      </c>
      <c r="C43" s="439" t="s">
        <v>641</v>
      </c>
      <c r="D43" s="440" t="s">
        <v>642</v>
      </c>
      <c r="E43" s="439" t="s">
        <v>627</v>
      </c>
      <c r="F43" s="440" t="s">
        <v>628</v>
      </c>
      <c r="G43" s="439" t="s">
        <v>719</v>
      </c>
      <c r="H43" s="439" t="s">
        <v>720</v>
      </c>
      <c r="I43" s="441">
        <v>254.08</v>
      </c>
      <c r="J43" s="441">
        <v>2</v>
      </c>
      <c r="K43" s="442">
        <v>508.16</v>
      </c>
    </row>
    <row r="44" spans="1:11" ht="14.4" customHeight="1" x14ac:dyDescent="0.3">
      <c r="A44" s="437" t="s">
        <v>472</v>
      </c>
      <c r="B44" s="438" t="s">
        <v>474</v>
      </c>
      <c r="C44" s="439" t="s">
        <v>641</v>
      </c>
      <c r="D44" s="440" t="s">
        <v>642</v>
      </c>
      <c r="E44" s="439" t="s">
        <v>627</v>
      </c>
      <c r="F44" s="440" t="s">
        <v>628</v>
      </c>
      <c r="G44" s="439" t="s">
        <v>721</v>
      </c>
      <c r="H44" s="439" t="s">
        <v>722</v>
      </c>
      <c r="I44" s="441">
        <v>1400.39</v>
      </c>
      <c r="J44" s="441">
        <v>2</v>
      </c>
      <c r="K44" s="442">
        <v>2800.78</v>
      </c>
    </row>
    <row r="45" spans="1:11" ht="14.4" customHeight="1" x14ac:dyDescent="0.3">
      <c r="A45" s="437" t="s">
        <v>472</v>
      </c>
      <c r="B45" s="438" t="s">
        <v>474</v>
      </c>
      <c r="C45" s="439" t="s">
        <v>641</v>
      </c>
      <c r="D45" s="440" t="s">
        <v>642</v>
      </c>
      <c r="E45" s="439" t="s">
        <v>627</v>
      </c>
      <c r="F45" s="440" t="s">
        <v>628</v>
      </c>
      <c r="G45" s="439" t="s">
        <v>723</v>
      </c>
      <c r="H45" s="439" t="s">
        <v>724</v>
      </c>
      <c r="I45" s="441">
        <v>2427.91</v>
      </c>
      <c r="J45" s="441">
        <v>2</v>
      </c>
      <c r="K45" s="442">
        <v>4855.82</v>
      </c>
    </row>
    <row r="46" spans="1:11" ht="14.4" customHeight="1" x14ac:dyDescent="0.3">
      <c r="A46" s="437" t="s">
        <v>472</v>
      </c>
      <c r="B46" s="438" t="s">
        <v>474</v>
      </c>
      <c r="C46" s="439" t="s">
        <v>641</v>
      </c>
      <c r="D46" s="440" t="s">
        <v>642</v>
      </c>
      <c r="E46" s="439" t="s">
        <v>627</v>
      </c>
      <c r="F46" s="440" t="s">
        <v>628</v>
      </c>
      <c r="G46" s="439" t="s">
        <v>725</v>
      </c>
      <c r="H46" s="439" t="s">
        <v>726</v>
      </c>
      <c r="I46" s="441">
        <v>4523.1000000000004</v>
      </c>
      <c r="J46" s="441">
        <v>2</v>
      </c>
      <c r="K46" s="442">
        <v>9046.2099999999991</v>
      </c>
    </row>
    <row r="47" spans="1:11" ht="14.4" customHeight="1" x14ac:dyDescent="0.3">
      <c r="A47" s="437" t="s">
        <v>472</v>
      </c>
      <c r="B47" s="438" t="s">
        <v>474</v>
      </c>
      <c r="C47" s="439" t="s">
        <v>641</v>
      </c>
      <c r="D47" s="440" t="s">
        <v>642</v>
      </c>
      <c r="E47" s="439" t="s">
        <v>627</v>
      </c>
      <c r="F47" s="440" t="s">
        <v>628</v>
      </c>
      <c r="G47" s="439" t="s">
        <v>727</v>
      </c>
      <c r="H47" s="439" t="s">
        <v>728</v>
      </c>
      <c r="I47" s="441">
        <v>2190.145</v>
      </c>
      <c r="J47" s="441">
        <v>10</v>
      </c>
      <c r="K47" s="442">
        <v>21901.32</v>
      </c>
    </row>
    <row r="48" spans="1:11" ht="14.4" customHeight="1" x14ac:dyDescent="0.3">
      <c r="A48" s="437" t="s">
        <v>472</v>
      </c>
      <c r="B48" s="438" t="s">
        <v>474</v>
      </c>
      <c r="C48" s="439" t="s">
        <v>641</v>
      </c>
      <c r="D48" s="440" t="s">
        <v>642</v>
      </c>
      <c r="E48" s="439" t="s">
        <v>627</v>
      </c>
      <c r="F48" s="440" t="s">
        <v>628</v>
      </c>
      <c r="G48" s="439" t="s">
        <v>729</v>
      </c>
      <c r="H48" s="439" t="s">
        <v>730</v>
      </c>
      <c r="I48" s="441">
        <v>254.08</v>
      </c>
      <c r="J48" s="441">
        <v>10</v>
      </c>
      <c r="K48" s="442">
        <v>2540.84</v>
      </c>
    </row>
    <row r="49" spans="1:11" ht="14.4" customHeight="1" x14ac:dyDescent="0.3">
      <c r="A49" s="437" t="s">
        <v>472</v>
      </c>
      <c r="B49" s="438" t="s">
        <v>474</v>
      </c>
      <c r="C49" s="439" t="s">
        <v>641</v>
      </c>
      <c r="D49" s="440" t="s">
        <v>642</v>
      </c>
      <c r="E49" s="439" t="s">
        <v>627</v>
      </c>
      <c r="F49" s="440" t="s">
        <v>628</v>
      </c>
      <c r="G49" s="439" t="s">
        <v>731</v>
      </c>
      <c r="H49" s="439" t="s">
        <v>732</v>
      </c>
      <c r="I49" s="441">
        <v>3088.15</v>
      </c>
      <c r="J49" s="441">
        <v>2</v>
      </c>
      <c r="K49" s="442">
        <v>6176.3</v>
      </c>
    </row>
    <row r="50" spans="1:11" ht="14.4" customHeight="1" x14ac:dyDescent="0.3">
      <c r="A50" s="437" t="s">
        <v>472</v>
      </c>
      <c r="B50" s="438" t="s">
        <v>474</v>
      </c>
      <c r="C50" s="439" t="s">
        <v>641</v>
      </c>
      <c r="D50" s="440" t="s">
        <v>642</v>
      </c>
      <c r="E50" s="439" t="s">
        <v>627</v>
      </c>
      <c r="F50" s="440" t="s">
        <v>628</v>
      </c>
      <c r="G50" s="439" t="s">
        <v>733</v>
      </c>
      <c r="H50" s="439" t="s">
        <v>734</v>
      </c>
      <c r="I50" s="441">
        <v>1138.5</v>
      </c>
      <c r="J50" s="441">
        <v>10</v>
      </c>
      <c r="K50" s="442">
        <v>11385</v>
      </c>
    </row>
    <row r="51" spans="1:11" ht="14.4" customHeight="1" x14ac:dyDescent="0.3">
      <c r="A51" s="437" t="s">
        <v>472</v>
      </c>
      <c r="B51" s="438" t="s">
        <v>474</v>
      </c>
      <c r="C51" s="439" t="s">
        <v>641</v>
      </c>
      <c r="D51" s="440" t="s">
        <v>642</v>
      </c>
      <c r="E51" s="439" t="s">
        <v>627</v>
      </c>
      <c r="F51" s="440" t="s">
        <v>628</v>
      </c>
      <c r="G51" s="439" t="s">
        <v>735</v>
      </c>
      <c r="H51" s="439" t="s">
        <v>736</v>
      </c>
      <c r="I51" s="441">
        <v>1374.2</v>
      </c>
      <c r="J51" s="441">
        <v>3</v>
      </c>
      <c r="K51" s="442">
        <v>4122.59</v>
      </c>
    </row>
    <row r="52" spans="1:11" ht="14.4" customHeight="1" x14ac:dyDescent="0.3">
      <c r="A52" s="437" t="s">
        <v>472</v>
      </c>
      <c r="B52" s="438" t="s">
        <v>474</v>
      </c>
      <c r="C52" s="439" t="s">
        <v>641</v>
      </c>
      <c r="D52" s="440" t="s">
        <v>642</v>
      </c>
      <c r="E52" s="439" t="s">
        <v>627</v>
      </c>
      <c r="F52" s="440" t="s">
        <v>628</v>
      </c>
      <c r="G52" s="439" t="s">
        <v>737</v>
      </c>
      <c r="H52" s="439" t="s">
        <v>738</v>
      </c>
      <c r="I52" s="441">
        <v>1437.5</v>
      </c>
      <c r="J52" s="441">
        <v>8</v>
      </c>
      <c r="K52" s="442">
        <v>11500</v>
      </c>
    </row>
    <row r="53" spans="1:11" ht="14.4" customHeight="1" x14ac:dyDescent="0.3">
      <c r="A53" s="437" t="s">
        <v>472</v>
      </c>
      <c r="B53" s="438" t="s">
        <v>474</v>
      </c>
      <c r="C53" s="439" t="s">
        <v>641</v>
      </c>
      <c r="D53" s="440" t="s">
        <v>642</v>
      </c>
      <c r="E53" s="439" t="s">
        <v>627</v>
      </c>
      <c r="F53" s="440" t="s">
        <v>628</v>
      </c>
      <c r="G53" s="439" t="s">
        <v>739</v>
      </c>
      <c r="H53" s="439" t="s">
        <v>740</v>
      </c>
      <c r="I53" s="441">
        <v>1582.35</v>
      </c>
      <c r="J53" s="441">
        <v>2</v>
      </c>
      <c r="K53" s="442">
        <v>3164.7</v>
      </c>
    </row>
    <row r="54" spans="1:11" ht="14.4" customHeight="1" x14ac:dyDescent="0.3">
      <c r="A54" s="437" t="s">
        <v>472</v>
      </c>
      <c r="B54" s="438" t="s">
        <v>474</v>
      </c>
      <c r="C54" s="439" t="s">
        <v>641</v>
      </c>
      <c r="D54" s="440" t="s">
        <v>642</v>
      </c>
      <c r="E54" s="439" t="s">
        <v>627</v>
      </c>
      <c r="F54" s="440" t="s">
        <v>628</v>
      </c>
      <c r="G54" s="439" t="s">
        <v>741</v>
      </c>
      <c r="H54" s="439" t="s">
        <v>742</v>
      </c>
      <c r="I54" s="441">
        <v>379.5</v>
      </c>
      <c r="J54" s="441">
        <v>4</v>
      </c>
      <c r="K54" s="442">
        <v>1518</v>
      </c>
    </row>
    <row r="55" spans="1:11" ht="14.4" customHeight="1" x14ac:dyDescent="0.3">
      <c r="A55" s="437" t="s">
        <v>472</v>
      </c>
      <c r="B55" s="438" t="s">
        <v>474</v>
      </c>
      <c r="C55" s="439" t="s">
        <v>641</v>
      </c>
      <c r="D55" s="440" t="s">
        <v>642</v>
      </c>
      <c r="E55" s="439" t="s">
        <v>627</v>
      </c>
      <c r="F55" s="440" t="s">
        <v>628</v>
      </c>
      <c r="G55" s="439" t="s">
        <v>743</v>
      </c>
      <c r="H55" s="439" t="s">
        <v>744</v>
      </c>
      <c r="I55" s="441">
        <v>84.7</v>
      </c>
      <c r="J55" s="441">
        <v>5</v>
      </c>
      <c r="K55" s="442">
        <v>423.5</v>
      </c>
    </row>
    <row r="56" spans="1:11" ht="14.4" customHeight="1" x14ac:dyDescent="0.3">
      <c r="A56" s="437" t="s">
        <v>472</v>
      </c>
      <c r="B56" s="438" t="s">
        <v>474</v>
      </c>
      <c r="C56" s="439" t="s">
        <v>641</v>
      </c>
      <c r="D56" s="440" t="s">
        <v>642</v>
      </c>
      <c r="E56" s="439" t="s">
        <v>627</v>
      </c>
      <c r="F56" s="440" t="s">
        <v>628</v>
      </c>
      <c r="G56" s="439" t="s">
        <v>745</v>
      </c>
      <c r="H56" s="439" t="s">
        <v>746</v>
      </c>
      <c r="I56" s="441">
        <v>2039</v>
      </c>
      <c r="J56" s="441">
        <v>1</v>
      </c>
      <c r="K56" s="442">
        <v>2039</v>
      </c>
    </row>
    <row r="57" spans="1:11" ht="14.4" customHeight="1" x14ac:dyDescent="0.3">
      <c r="A57" s="437" t="s">
        <v>472</v>
      </c>
      <c r="B57" s="438" t="s">
        <v>474</v>
      </c>
      <c r="C57" s="439" t="s">
        <v>641</v>
      </c>
      <c r="D57" s="440" t="s">
        <v>642</v>
      </c>
      <c r="E57" s="439" t="s">
        <v>627</v>
      </c>
      <c r="F57" s="440" t="s">
        <v>628</v>
      </c>
      <c r="G57" s="439" t="s">
        <v>747</v>
      </c>
      <c r="H57" s="439" t="s">
        <v>748</v>
      </c>
      <c r="I57" s="441">
        <v>1504</v>
      </c>
      <c r="J57" s="441">
        <v>4</v>
      </c>
      <c r="K57" s="442">
        <v>6016</v>
      </c>
    </row>
    <row r="58" spans="1:11" ht="14.4" customHeight="1" x14ac:dyDescent="0.3">
      <c r="A58" s="437" t="s">
        <v>472</v>
      </c>
      <c r="B58" s="438" t="s">
        <v>474</v>
      </c>
      <c r="C58" s="439" t="s">
        <v>641</v>
      </c>
      <c r="D58" s="440" t="s">
        <v>642</v>
      </c>
      <c r="E58" s="439" t="s">
        <v>627</v>
      </c>
      <c r="F58" s="440" t="s">
        <v>628</v>
      </c>
      <c r="G58" s="439" t="s">
        <v>749</v>
      </c>
      <c r="H58" s="439" t="s">
        <v>750</v>
      </c>
      <c r="I58" s="441">
        <v>3325.67</v>
      </c>
      <c r="J58" s="441">
        <v>1</v>
      </c>
      <c r="K58" s="442">
        <v>3325.67</v>
      </c>
    </row>
    <row r="59" spans="1:11" ht="14.4" customHeight="1" x14ac:dyDescent="0.3">
      <c r="A59" s="437" t="s">
        <v>472</v>
      </c>
      <c r="B59" s="438" t="s">
        <v>474</v>
      </c>
      <c r="C59" s="439" t="s">
        <v>641</v>
      </c>
      <c r="D59" s="440" t="s">
        <v>642</v>
      </c>
      <c r="E59" s="439" t="s">
        <v>627</v>
      </c>
      <c r="F59" s="440" t="s">
        <v>628</v>
      </c>
      <c r="G59" s="439" t="s">
        <v>751</v>
      </c>
      <c r="H59" s="439" t="s">
        <v>752</v>
      </c>
      <c r="I59" s="441">
        <v>1869.83</v>
      </c>
      <c r="J59" s="441">
        <v>1</v>
      </c>
      <c r="K59" s="442">
        <v>1869.83</v>
      </c>
    </row>
    <row r="60" spans="1:11" ht="14.4" customHeight="1" x14ac:dyDescent="0.3">
      <c r="A60" s="437" t="s">
        <v>472</v>
      </c>
      <c r="B60" s="438" t="s">
        <v>474</v>
      </c>
      <c r="C60" s="439" t="s">
        <v>641</v>
      </c>
      <c r="D60" s="440" t="s">
        <v>642</v>
      </c>
      <c r="E60" s="439" t="s">
        <v>627</v>
      </c>
      <c r="F60" s="440" t="s">
        <v>628</v>
      </c>
      <c r="G60" s="439" t="s">
        <v>753</v>
      </c>
      <c r="H60" s="439" t="s">
        <v>754</v>
      </c>
      <c r="I60" s="441">
        <v>4291.6400000000003</v>
      </c>
      <c r="J60" s="441">
        <v>1</v>
      </c>
      <c r="K60" s="442">
        <v>4291.6400000000003</v>
      </c>
    </row>
    <row r="61" spans="1:11" ht="14.4" customHeight="1" x14ac:dyDescent="0.3">
      <c r="A61" s="437" t="s">
        <v>472</v>
      </c>
      <c r="B61" s="438" t="s">
        <v>474</v>
      </c>
      <c r="C61" s="439" t="s">
        <v>641</v>
      </c>
      <c r="D61" s="440" t="s">
        <v>642</v>
      </c>
      <c r="E61" s="439" t="s">
        <v>627</v>
      </c>
      <c r="F61" s="440" t="s">
        <v>628</v>
      </c>
      <c r="G61" s="439" t="s">
        <v>755</v>
      </c>
      <c r="H61" s="439" t="s">
        <v>756</v>
      </c>
      <c r="I61" s="441">
        <v>2535</v>
      </c>
      <c r="J61" s="441">
        <v>1</v>
      </c>
      <c r="K61" s="442">
        <v>2535</v>
      </c>
    </row>
    <row r="62" spans="1:11" ht="14.4" customHeight="1" x14ac:dyDescent="0.3">
      <c r="A62" s="437" t="s">
        <v>472</v>
      </c>
      <c r="B62" s="438" t="s">
        <v>474</v>
      </c>
      <c r="C62" s="439" t="s">
        <v>641</v>
      </c>
      <c r="D62" s="440" t="s">
        <v>642</v>
      </c>
      <c r="E62" s="439" t="s">
        <v>627</v>
      </c>
      <c r="F62" s="440" t="s">
        <v>628</v>
      </c>
      <c r="G62" s="439" t="s">
        <v>757</v>
      </c>
      <c r="H62" s="439" t="s">
        <v>758</v>
      </c>
      <c r="I62" s="441">
        <v>414</v>
      </c>
      <c r="J62" s="441">
        <v>2</v>
      </c>
      <c r="K62" s="442">
        <v>828</v>
      </c>
    </row>
    <row r="63" spans="1:11" ht="14.4" customHeight="1" x14ac:dyDescent="0.3">
      <c r="A63" s="437" t="s">
        <v>472</v>
      </c>
      <c r="B63" s="438" t="s">
        <v>474</v>
      </c>
      <c r="C63" s="439" t="s">
        <v>641</v>
      </c>
      <c r="D63" s="440" t="s">
        <v>642</v>
      </c>
      <c r="E63" s="439" t="s">
        <v>627</v>
      </c>
      <c r="F63" s="440" t="s">
        <v>628</v>
      </c>
      <c r="G63" s="439" t="s">
        <v>759</v>
      </c>
      <c r="H63" s="439" t="s">
        <v>760</v>
      </c>
      <c r="I63" s="441">
        <v>2228.75</v>
      </c>
      <c r="J63" s="441">
        <v>4</v>
      </c>
      <c r="K63" s="442">
        <v>8915</v>
      </c>
    </row>
    <row r="64" spans="1:11" ht="14.4" customHeight="1" x14ac:dyDescent="0.3">
      <c r="A64" s="437" t="s">
        <v>472</v>
      </c>
      <c r="B64" s="438" t="s">
        <v>474</v>
      </c>
      <c r="C64" s="439" t="s">
        <v>641</v>
      </c>
      <c r="D64" s="440" t="s">
        <v>642</v>
      </c>
      <c r="E64" s="439" t="s">
        <v>627</v>
      </c>
      <c r="F64" s="440" t="s">
        <v>628</v>
      </c>
      <c r="G64" s="439" t="s">
        <v>761</v>
      </c>
      <c r="H64" s="439" t="s">
        <v>762</v>
      </c>
      <c r="I64" s="441">
        <v>3934.01</v>
      </c>
      <c r="J64" s="441">
        <v>1</v>
      </c>
      <c r="K64" s="442">
        <v>3934.01</v>
      </c>
    </row>
    <row r="65" spans="1:11" ht="14.4" customHeight="1" x14ac:dyDescent="0.3">
      <c r="A65" s="437" t="s">
        <v>472</v>
      </c>
      <c r="B65" s="438" t="s">
        <v>474</v>
      </c>
      <c r="C65" s="439" t="s">
        <v>641</v>
      </c>
      <c r="D65" s="440" t="s">
        <v>642</v>
      </c>
      <c r="E65" s="439" t="s">
        <v>627</v>
      </c>
      <c r="F65" s="440" t="s">
        <v>628</v>
      </c>
      <c r="G65" s="439" t="s">
        <v>763</v>
      </c>
      <c r="H65" s="439" t="s">
        <v>764</v>
      </c>
      <c r="I65" s="441">
        <v>2363</v>
      </c>
      <c r="J65" s="441">
        <v>1</v>
      </c>
      <c r="K65" s="442">
        <v>2363</v>
      </c>
    </row>
    <row r="66" spans="1:11" ht="14.4" customHeight="1" x14ac:dyDescent="0.3">
      <c r="A66" s="437" t="s">
        <v>472</v>
      </c>
      <c r="B66" s="438" t="s">
        <v>474</v>
      </c>
      <c r="C66" s="439" t="s">
        <v>641</v>
      </c>
      <c r="D66" s="440" t="s">
        <v>642</v>
      </c>
      <c r="E66" s="439" t="s">
        <v>627</v>
      </c>
      <c r="F66" s="440" t="s">
        <v>628</v>
      </c>
      <c r="G66" s="439" t="s">
        <v>765</v>
      </c>
      <c r="H66" s="439" t="s">
        <v>766</v>
      </c>
      <c r="I66" s="441">
        <v>1909</v>
      </c>
      <c r="J66" s="441">
        <v>1</v>
      </c>
      <c r="K66" s="442">
        <v>1909</v>
      </c>
    </row>
    <row r="67" spans="1:11" ht="14.4" customHeight="1" x14ac:dyDescent="0.3">
      <c r="A67" s="437" t="s">
        <v>472</v>
      </c>
      <c r="B67" s="438" t="s">
        <v>474</v>
      </c>
      <c r="C67" s="439" t="s">
        <v>641</v>
      </c>
      <c r="D67" s="440" t="s">
        <v>642</v>
      </c>
      <c r="E67" s="439" t="s">
        <v>627</v>
      </c>
      <c r="F67" s="440" t="s">
        <v>628</v>
      </c>
      <c r="G67" s="439" t="s">
        <v>767</v>
      </c>
      <c r="H67" s="439" t="s">
        <v>768</v>
      </c>
      <c r="I67" s="441">
        <v>1391.5</v>
      </c>
      <c r="J67" s="441">
        <v>2</v>
      </c>
      <c r="K67" s="442">
        <v>2783</v>
      </c>
    </row>
    <row r="68" spans="1:11" ht="14.4" customHeight="1" x14ac:dyDescent="0.3">
      <c r="A68" s="437" t="s">
        <v>472</v>
      </c>
      <c r="B68" s="438" t="s">
        <v>474</v>
      </c>
      <c r="C68" s="439" t="s">
        <v>641</v>
      </c>
      <c r="D68" s="440" t="s">
        <v>642</v>
      </c>
      <c r="E68" s="439" t="s">
        <v>627</v>
      </c>
      <c r="F68" s="440" t="s">
        <v>628</v>
      </c>
      <c r="G68" s="439" t="s">
        <v>769</v>
      </c>
      <c r="H68" s="439" t="s">
        <v>770</v>
      </c>
      <c r="I68" s="441">
        <v>1391.5</v>
      </c>
      <c r="J68" s="441">
        <v>2</v>
      </c>
      <c r="K68" s="442">
        <v>2783</v>
      </c>
    </row>
    <row r="69" spans="1:11" ht="14.4" customHeight="1" x14ac:dyDescent="0.3">
      <c r="A69" s="437" t="s">
        <v>472</v>
      </c>
      <c r="B69" s="438" t="s">
        <v>474</v>
      </c>
      <c r="C69" s="439" t="s">
        <v>641</v>
      </c>
      <c r="D69" s="440" t="s">
        <v>642</v>
      </c>
      <c r="E69" s="439" t="s">
        <v>627</v>
      </c>
      <c r="F69" s="440" t="s">
        <v>628</v>
      </c>
      <c r="G69" s="439" t="s">
        <v>771</v>
      </c>
      <c r="H69" s="439" t="s">
        <v>772</v>
      </c>
      <c r="I69" s="441">
        <v>651</v>
      </c>
      <c r="J69" s="441">
        <v>2</v>
      </c>
      <c r="K69" s="442">
        <v>1302</v>
      </c>
    </row>
    <row r="70" spans="1:11" ht="14.4" customHeight="1" x14ac:dyDescent="0.3">
      <c r="A70" s="437" t="s">
        <v>472</v>
      </c>
      <c r="B70" s="438" t="s">
        <v>474</v>
      </c>
      <c r="C70" s="439" t="s">
        <v>641</v>
      </c>
      <c r="D70" s="440" t="s">
        <v>642</v>
      </c>
      <c r="E70" s="439" t="s">
        <v>627</v>
      </c>
      <c r="F70" s="440" t="s">
        <v>628</v>
      </c>
      <c r="G70" s="439" t="s">
        <v>773</v>
      </c>
      <c r="H70" s="439" t="s">
        <v>774</v>
      </c>
      <c r="I70" s="441">
        <v>322</v>
      </c>
      <c r="J70" s="441">
        <v>3</v>
      </c>
      <c r="K70" s="442">
        <v>966</v>
      </c>
    </row>
    <row r="71" spans="1:11" ht="14.4" customHeight="1" x14ac:dyDescent="0.3">
      <c r="A71" s="437" t="s">
        <v>472</v>
      </c>
      <c r="B71" s="438" t="s">
        <v>474</v>
      </c>
      <c r="C71" s="439" t="s">
        <v>641</v>
      </c>
      <c r="D71" s="440" t="s">
        <v>642</v>
      </c>
      <c r="E71" s="439" t="s">
        <v>627</v>
      </c>
      <c r="F71" s="440" t="s">
        <v>628</v>
      </c>
      <c r="G71" s="439" t="s">
        <v>775</v>
      </c>
      <c r="H71" s="439" t="s">
        <v>776</v>
      </c>
      <c r="I71" s="441">
        <v>3685.85</v>
      </c>
      <c r="J71" s="441">
        <v>1</v>
      </c>
      <c r="K71" s="442">
        <v>3685.85</v>
      </c>
    </row>
    <row r="72" spans="1:11" ht="14.4" customHeight="1" x14ac:dyDescent="0.3">
      <c r="A72" s="437" t="s">
        <v>472</v>
      </c>
      <c r="B72" s="438" t="s">
        <v>474</v>
      </c>
      <c r="C72" s="439" t="s">
        <v>641</v>
      </c>
      <c r="D72" s="440" t="s">
        <v>642</v>
      </c>
      <c r="E72" s="439" t="s">
        <v>627</v>
      </c>
      <c r="F72" s="440" t="s">
        <v>628</v>
      </c>
      <c r="G72" s="439" t="s">
        <v>777</v>
      </c>
      <c r="H72" s="439" t="s">
        <v>778</v>
      </c>
      <c r="I72" s="441">
        <v>229.9</v>
      </c>
      <c r="J72" s="441">
        <v>4</v>
      </c>
      <c r="K72" s="442">
        <v>919.6</v>
      </c>
    </row>
    <row r="73" spans="1:11" ht="14.4" customHeight="1" x14ac:dyDescent="0.3">
      <c r="A73" s="437" t="s">
        <v>472</v>
      </c>
      <c r="B73" s="438" t="s">
        <v>474</v>
      </c>
      <c r="C73" s="439" t="s">
        <v>478</v>
      </c>
      <c r="D73" s="440" t="s">
        <v>479</v>
      </c>
      <c r="E73" s="439" t="s">
        <v>629</v>
      </c>
      <c r="F73" s="440" t="s">
        <v>630</v>
      </c>
      <c r="G73" s="439" t="s">
        <v>779</v>
      </c>
      <c r="H73" s="439" t="s">
        <v>780</v>
      </c>
      <c r="I73" s="441">
        <v>42.445</v>
      </c>
      <c r="J73" s="441">
        <v>560</v>
      </c>
      <c r="K73" s="442">
        <v>23769.200000000001</v>
      </c>
    </row>
    <row r="74" spans="1:11" ht="14.4" customHeight="1" x14ac:dyDescent="0.3">
      <c r="A74" s="437" t="s">
        <v>472</v>
      </c>
      <c r="B74" s="438" t="s">
        <v>474</v>
      </c>
      <c r="C74" s="439" t="s">
        <v>478</v>
      </c>
      <c r="D74" s="440" t="s">
        <v>479</v>
      </c>
      <c r="E74" s="439" t="s">
        <v>629</v>
      </c>
      <c r="F74" s="440" t="s">
        <v>630</v>
      </c>
      <c r="G74" s="439" t="s">
        <v>781</v>
      </c>
      <c r="H74" s="439" t="s">
        <v>782</v>
      </c>
      <c r="I74" s="441">
        <v>4.3049999999999997</v>
      </c>
      <c r="J74" s="441">
        <v>144</v>
      </c>
      <c r="K74" s="442">
        <v>619.92000000000007</v>
      </c>
    </row>
    <row r="75" spans="1:11" ht="14.4" customHeight="1" x14ac:dyDescent="0.3">
      <c r="A75" s="437" t="s">
        <v>472</v>
      </c>
      <c r="B75" s="438" t="s">
        <v>474</v>
      </c>
      <c r="C75" s="439" t="s">
        <v>478</v>
      </c>
      <c r="D75" s="440" t="s">
        <v>479</v>
      </c>
      <c r="E75" s="439" t="s">
        <v>629</v>
      </c>
      <c r="F75" s="440" t="s">
        <v>630</v>
      </c>
      <c r="G75" s="439" t="s">
        <v>783</v>
      </c>
      <c r="H75" s="439" t="s">
        <v>784</v>
      </c>
      <c r="I75" s="441">
        <v>59.17</v>
      </c>
      <c r="J75" s="441">
        <v>40</v>
      </c>
      <c r="K75" s="442">
        <v>2366.77</v>
      </c>
    </row>
    <row r="76" spans="1:11" ht="14.4" customHeight="1" x14ac:dyDescent="0.3">
      <c r="A76" s="437" t="s">
        <v>472</v>
      </c>
      <c r="B76" s="438" t="s">
        <v>474</v>
      </c>
      <c r="C76" s="439" t="s">
        <v>478</v>
      </c>
      <c r="D76" s="440" t="s">
        <v>479</v>
      </c>
      <c r="E76" s="439" t="s">
        <v>629</v>
      </c>
      <c r="F76" s="440" t="s">
        <v>630</v>
      </c>
      <c r="G76" s="439" t="s">
        <v>785</v>
      </c>
      <c r="H76" s="439" t="s">
        <v>786</v>
      </c>
      <c r="I76" s="441">
        <v>0.4</v>
      </c>
      <c r="J76" s="441">
        <v>5000</v>
      </c>
      <c r="K76" s="442">
        <v>2000</v>
      </c>
    </row>
    <row r="77" spans="1:11" ht="14.4" customHeight="1" x14ac:dyDescent="0.3">
      <c r="A77" s="437" t="s">
        <v>472</v>
      </c>
      <c r="B77" s="438" t="s">
        <v>474</v>
      </c>
      <c r="C77" s="439" t="s">
        <v>478</v>
      </c>
      <c r="D77" s="440" t="s">
        <v>479</v>
      </c>
      <c r="E77" s="439" t="s">
        <v>629</v>
      </c>
      <c r="F77" s="440" t="s">
        <v>630</v>
      </c>
      <c r="G77" s="439" t="s">
        <v>787</v>
      </c>
      <c r="H77" s="439" t="s">
        <v>788</v>
      </c>
      <c r="I77" s="441">
        <v>1.42</v>
      </c>
      <c r="J77" s="441">
        <v>1600</v>
      </c>
      <c r="K77" s="442">
        <v>2272</v>
      </c>
    </row>
    <row r="78" spans="1:11" ht="14.4" customHeight="1" x14ac:dyDescent="0.3">
      <c r="A78" s="437" t="s">
        <v>472</v>
      </c>
      <c r="B78" s="438" t="s">
        <v>474</v>
      </c>
      <c r="C78" s="439" t="s">
        <v>478</v>
      </c>
      <c r="D78" s="440" t="s">
        <v>479</v>
      </c>
      <c r="E78" s="439" t="s">
        <v>629</v>
      </c>
      <c r="F78" s="440" t="s">
        <v>630</v>
      </c>
      <c r="G78" s="439" t="s">
        <v>789</v>
      </c>
      <c r="H78" s="439" t="s">
        <v>790</v>
      </c>
      <c r="I78" s="441">
        <v>13.02</v>
      </c>
      <c r="J78" s="441">
        <v>3</v>
      </c>
      <c r="K78" s="442">
        <v>39.06</v>
      </c>
    </row>
    <row r="79" spans="1:11" ht="14.4" customHeight="1" x14ac:dyDescent="0.3">
      <c r="A79" s="437" t="s">
        <v>472</v>
      </c>
      <c r="B79" s="438" t="s">
        <v>474</v>
      </c>
      <c r="C79" s="439" t="s">
        <v>478</v>
      </c>
      <c r="D79" s="440" t="s">
        <v>479</v>
      </c>
      <c r="E79" s="439" t="s">
        <v>629</v>
      </c>
      <c r="F79" s="440" t="s">
        <v>630</v>
      </c>
      <c r="G79" s="439" t="s">
        <v>791</v>
      </c>
      <c r="H79" s="439" t="s">
        <v>792</v>
      </c>
      <c r="I79" s="441">
        <v>0.84</v>
      </c>
      <c r="J79" s="441">
        <v>10000</v>
      </c>
      <c r="K79" s="442">
        <v>8431.7999999999993</v>
      </c>
    </row>
    <row r="80" spans="1:11" ht="14.4" customHeight="1" x14ac:dyDescent="0.3">
      <c r="A80" s="437" t="s">
        <v>472</v>
      </c>
      <c r="B80" s="438" t="s">
        <v>474</v>
      </c>
      <c r="C80" s="439" t="s">
        <v>478</v>
      </c>
      <c r="D80" s="440" t="s">
        <v>479</v>
      </c>
      <c r="E80" s="439" t="s">
        <v>629</v>
      </c>
      <c r="F80" s="440" t="s">
        <v>630</v>
      </c>
      <c r="G80" s="439" t="s">
        <v>793</v>
      </c>
      <c r="H80" s="439" t="s">
        <v>794</v>
      </c>
      <c r="I80" s="441">
        <v>98.38</v>
      </c>
      <c r="J80" s="441">
        <v>15</v>
      </c>
      <c r="K80" s="442">
        <v>1475.6999999999998</v>
      </c>
    </row>
    <row r="81" spans="1:11" ht="14.4" customHeight="1" x14ac:dyDescent="0.3">
      <c r="A81" s="437" t="s">
        <v>472</v>
      </c>
      <c r="B81" s="438" t="s">
        <v>474</v>
      </c>
      <c r="C81" s="439" t="s">
        <v>478</v>
      </c>
      <c r="D81" s="440" t="s">
        <v>479</v>
      </c>
      <c r="E81" s="439" t="s">
        <v>631</v>
      </c>
      <c r="F81" s="440" t="s">
        <v>632</v>
      </c>
      <c r="G81" s="439" t="s">
        <v>795</v>
      </c>
      <c r="H81" s="439" t="s">
        <v>796</v>
      </c>
      <c r="I81" s="441">
        <v>0.57499999999999996</v>
      </c>
      <c r="J81" s="441">
        <v>400</v>
      </c>
      <c r="K81" s="442">
        <v>230</v>
      </c>
    </row>
    <row r="82" spans="1:11" ht="14.4" customHeight="1" x14ac:dyDescent="0.3">
      <c r="A82" s="437" t="s">
        <v>472</v>
      </c>
      <c r="B82" s="438" t="s">
        <v>474</v>
      </c>
      <c r="C82" s="439" t="s">
        <v>478</v>
      </c>
      <c r="D82" s="440" t="s">
        <v>479</v>
      </c>
      <c r="E82" s="439" t="s">
        <v>631</v>
      </c>
      <c r="F82" s="440" t="s">
        <v>632</v>
      </c>
      <c r="G82" s="439" t="s">
        <v>797</v>
      </c>
      <c r="H82" s="439" t="s">
        <v>798</v>
      </c>
      <c r="I82" s="441">
        <v>1.78</v>
      </c>
      <c r="J82" s="441">
        <v>3600</v>
      </c>
      <c r="K82" s="442">
        <v>6408</v>
      </c>
    </row>
    <row r="83" spans="1:11" ht="14.4" customHeight="1" x14ac:dyDescent="0.3">
      <c r="A83" s="437" t="s">
        <v>472</v>
      </c>
      <c r="B83" s="438" t="s">
        <v>474</v>
      </c>
      <c r="C83" s="439" t="s">
        <v>478</v>
      </c>
      <c r="D83" s="440" t="s">
        <v>479</v>
      </c>
      <c r="E83" s="439" t="s">
        <v>631</v>
      </c>
      <c r="F83" s="440" t="s">
        <v>632</v>
      </c>
      <c r="G83" s="439" t="s">
        <v>799</v>
      </c>
      <c r="H83" s="439" t="s">
        <v>800</v>
      </c>
      <c r="I83" s="441">
        <v>1.79</v>
      </c>
      <c r="J83" s="441">
        <v>7200</v>
      </c>
      <c r="K83" s="442">
        <v>12888</v>
      </c>
    </row>
    <row r="84" spans="1:11" ht="14.4" customHeight="1" x14ac:dyDescent="0.3">
      <c r="A84" s="437" t="s">
        <v>472</v>
      </c>
      <c r="B84" s="438" t="s">
        <v>474</v>
      </c>
      <c r="C84" s="439" t="s">
        <v>478</v>
      </c>
      <c r="D84" s="440" t="s">
        <v>479</v>
      </c>
      <c r="E84" s="439" t="s">
        <v>631</v>
      </c>
      <c r="F84" s="440" t="s">
        <v>632</v>
      </c>
      <c r="G84" s="439" t="s">
        <v>801</v>
      </c>
      <c r="H84" s="439" t="s">
        <v>802</v>
      </c>
      <c r="I84" s="441">
        <v>1.7666666666666668</v>
      </c>
      <c r="J84" s="441">
        <v>4800</v>
      </c>
      <c r="K84" s="442">
        <v>8484</v>
      </c>
    </row>
    <row r="85" spans="1:11" ht="14.4" customHeight="1" x14ac:dyDescent="0.3">
      <c r="A85" s="437" t="s">
        <v>472</v>
      </c>
      <c r="B85" s="438" t="s">
        <v>474</v>
      </c>
      <c r="C85" s="439" t="s">
        <v>478</v>
      </c>
      <c r="D85" s="440" t="s">
        <v>479</v>
      </c>
      <c r="E85" s="439" t="s">
        <v>631</v>
      </c>
      <c r="F85" s="440" t="s">
        <v>632</v>
      </c>
      <c r="G85" s="439" t="s">
        <v>803</v>
      </c>
      <c r="H85" s="439" t="s">
        <v>804</v>
      </c>
      <c r="I85" s="441">
        <v>1.75</v>
      </c>
      <c r="J85" s="441">
        <v>4800</v>
      </c>
      <c r="K85" s="442">
        <v>8400</v>
      </c>
    </row>
    <row r="86" spans="1:11" ht="14.4" customHeight="1" x14ac:dyDescent="0.3">
      <c r="A86" s="437" t="s">
        <v>472</v>
      </c>
      <c r="B86" s="438" t="s">
        <v>474</v>
      </c>
      <c r="C86" s="439" t="s">
        <v>478</v>
      </c>
      <c r="D86" s="440" t="s">
        <v>479</v>
      </c>
      <c r="E86" s="439" t="s">
        <v>631</v>
      </c>
      <c r="F86" s="440" t="s">
        <v>632</v>
      </c>
      <c r="G86" s="439" t="s">
        <v>805</v>
      </c>
      <c r="H86" s="439" t="s">
        <v>806</v>
      </c>
      <c r="I86" s="441">
        <v>0.01</v>
      </c>
      <c r="J86" s="441">
        <v>4800</v>
      </c>
      <c r="K86" s="442">
        <v>48</v>
      </c>
    </row>
    <row r="87" spans="1:11" ht="14.4" customHeight="1" x14ac:dyDescent="0.3">
      <c r="A87" s="437" t="s">
        <v>472</v>
      </c>
      <c r="B87" s="438" t="s">
        <v>474</v>
      </c>
      <c r="C87" s="439" t="s">
        <v>478</v>
      </c>
      <c r="D87" s="440" t="s">
        <v>479</v>
      </c>
      <c r="E87" s="439" t="s">
        <v>631</v>
      </c>
      <c r="F87" s="440" t="s">
        <v>632</v>
      </c>
      <c r="G87" s="439" t="s">
        <v>807</v>
      </c>
      <c r="H87" s="439" t="s">
        <v>808</v>
      </c>
      <c r="I87" s="441">
        <v>25.504999999999999</v>
      </c>
      <c r="J87" s="441">
        <v>180</v>
      </c>
      <c r="K87" s="442">
        <v>4590.6000000000004</v>
      </c>
    </row>
    <row r="88" spans="1:11" ht="14.4" customHeight="1" x14ac:dyDescent="0.3">
      <c r="A88" s="437" t="s">
        <v>472</v>
      </c>
      <c r="B88" s="438" t="s">
        <v>474</v>
      </c>
      <c r="C88" s="439" t="s">
        <v>478</v>
      </c>
      <c r="D88" s="440" t="s">
        <v>479</v>
      </c>
      <c r="E88" s="439" t="s">
        <v>631</v>
      </c>
      <c r="F88" s="440" t="s">
        <v>632</v>
      </c>
      <c r="G88" s="439" t="s">
        <v>809</v>
      </c>
      <c r="H88" s="439" t="s">
        <v>810</v>
      </c>
      <c r="I88" s="441">
        <v>21.24</v>
      </c>
      <c r="J88" s="441">
        <v>300</v>
      </c>
      <c r="K88" s="442">
        <v>6372</v>
      </c>
    </row>
    <row r="89" spans="1:11" ht="14.4" customHeight="1" x14ac:dyDescent="0.3">
      <c r="A89" s="437" t="s">
        <v>472</v>
      </c>
      <c r="B89" s="438" t="s">
        <v>474</v>
      </c>
      <c r="C89" s="439" t="s">
        <v>478</v>
      </c>
      <c r="D89" s="440" t="s">
        <v>479</v>
      </c>
      <c r="E89" s="439" t="s">
        <v>633</v>
      </c>
      <c r="F89" s="440" t="s">
        <v>634</v>
      </c>
      <c r="G89" s="439" t="s">
        <v>811</v>
      </c>
      <c r="H89" s="439" t="s">
        <v>812</v>
      </c>
      <c r="I89" s="441">
        <v>1.27</v>
      </c>
      <c r="J89" s="441">
        <v>20000</v>
      </c>
      <c r="K89" s="442">
        <v>25349.5</v>
      </c>
    </row>
    <row r="90" spans="1:11" ht="14.4" customHeight="1" x14ac:dyDescent="0.3">
      <c r="A90" s="437" t="s">
        <v>472</v>
      </c>
      <c r="B90" s="438" t="s">
        <v>474</v>
      </c>
      <c r="C90" s="439" t="s">
        <v>478</v>
      </c>
      <c r="D90" s="440" t="s">
        <v>479</v>
      </c>
      <c r="E90" s="439" t="s">
        <v>633</v>
      </c>
      <c r="F90" s="440" t="s">
        <v>634</v>
      </c>
      <c r="G90" s="439" t="s">
        <v>813</v>
      </c>
      <c r="H90" s="439" t="s">
        <v>814</v>
      </c>
      <c r="I90" s="441">
        <v>3.06</v>
      </c>
      <c r="J90" s="441">
        <v>5000</v>
      </c>
      <c r="K90" s="442">
        <v>15307</v>
      </c>
    </row>
    <row r="91" spans="1:11" ht="14.4" customHeight="1" x14ac:dyDescent="0.3">
      <c r="A91" s="437" t="s">
        <v>472</v>
      </c>
      <c r="B91" s="438" t="s">
        <v>474</v>
      </c>
      <c r="C91" s="439" t="s">
        <v>478</v>
      </c>
      <c r="D91" s="440" t="s">
        <v>479</v>
      </c>
      <c r="E91" s="439" t="s">
        <v>635</v>
      </c>
      <c r="F91" s="440" t="s">
        <v>636</v>
      </c>
      <c r="G91" s="439" t="s">
        <v>815</v>
      </c>
      <c r="H91" s="439" t="s">
        <v>816</v>
      </c>
      <c r="I91" s="441">
        <v>598.95000000000005</v>
      </c>
      <c r="J91" s="441">
        <v>600</v>
      </c>
      <c r="K91" s="442">
        <v>359370</v>
      </c>
    </row>
    <row r="92" spans="1:11" ht="14.4" customHeight="1" x14ac:dyDescent="0.3">
      <c r="A92" s="437" t="s">
        <v>472</v>
      </c>
      <c r="B92" s="438" t="s">
        <v>474</v>
      </c>
      <c r="C92" s="439" t="s">
        <v>478</v>
      </c>
      <c r="D92" s="440" t="s">
        <v>479</v>
      </c>
      <c r="E92" s="439" t="s">
        <v>635</v>
      </c>
      <c r="F92" s="440" t="s">
        <v>636</v>
      </c>
      <c r="G92" s="439" t="s">
        <v>817</v>
      </c>
      <c r="H92" s="439" t="s">
        <v>818</v>
      </c>
      <c r="I92" s="441">
        <v>121</v>
      </c>
      <c r="J92" s="441">
        <v>360</v>
      </c>
      <c r="K92" s="442">
        <v>43560</v>
      </c>
    </row>
    <row r="93" spans="1:11" ht="14.4" customHeight="1" x14ac:dyDescent="0.3">
      <c r="A93" s="437" t="s">
        <v>472</v>
      </c>
      <c r="B93" s="438" t="s">
        <v>474</v>
      </c>
      <c r="C93" s="439" t="s">
        <v>478</v>
      </c>
      <c r="D93" s="440" t="s">
        <v>479</v>
      </c>
      <c r="E93" s="439" t="s">
        <v>635</v>
      </c>
      <c r="F93" s="440" t="s">
        <v>636</v>
      </c>
      <c r="G93" s="439" t="s">
        <v>819</v>
      </c>
      <c r="H93" s="439" t="s">
        <v>820</v>
      </c>
      <c r="I93" s="441">
        <v>60.5</v>
      </c>
      <c r="J93" s="441">
        <v>2580</v>
      </c>
      <c r="K93" s="442">
        <v>156090</v>
      </c>
    </row>
    <row r="94" spans="1:11" ht="14.4" customHeight="1" x14ac:dyDescent="0.3">
      <c r="A94" s="437" t="s">
        <v>472</v>
      </c>
      <c r="B94" s="438" t="s">
        <v>474</v>
      </c>
      <c r="C94" s="439" t="s">
        <v>478</v>
      </c>
      <c r="D94" s="440" t="s">
        <v>479</v>
      </c>
      <c r="E94" s="439" t="s">
        <v>635</v>
      </c>
      <c r="F94" s="440" t="s">
        <v>636</v>
      </c>
      <c r="G94" s="439" t="s">
        <v>821</v>
      </c>
      <c r="H94" s="439" t="s">
        <v>822</v>
      </c>
      <c r="I94" s="441">
        <v>5445</v>
      </c>
      <c r="J94" s="441">
        <v>24</v>
      </c>
      <c r="K94" s="442">
        <v>130680</v>
      </c>
    </row>
    <row r="95" spans="1:11" ht="14.4" customHeight="1" x14ac:dyDescent="0.3">
      <c r="A95" s="437" t="s">
        <v>472</v>
      </c>
      <c r="B95" s="438" t="s">
        <v>474</v>
      </c>
      <c r="C95" s="439" t="s">
        <v>478</v>
      </c>
      <c r="D95" s="440" t="s">
        <v>479</v>
      </c>
      <c r="E95" s="439" t="s">
        <v>635</v>
      </c>
      <c r="F95" s="440" t="s">
        <v>636</v>
      </c>
      <c r="G95" s="439" t="s">
        <v>823</v>
      </c>
      <c r="H95" s="439" t="s">
        <v>824</v>
      </c>
      <c r="I95" s="441">
        <v>26.92</v>
      </c>
      <c r="J95" s="441">
        <v>2000</v>
      </c>
      <c r="K95" s="442">
        <v>53845</v>
      </c>
    </row>
    <row r="96" spans="1:11" ht="14.4" customHeight="1" x14ac:dyDescent="0.3">
      <c r="A96" s="437" t="s">
        <v>472</v>
      </c>
      <c r="B96" s="438" t="s">
        <v>474</v>
      </c>
      <c r="C96" s="439" t="s">
        <v>478</v>
      </c>
      <c r="D96" s="440" t="s">
        <v>479</v>
      </c>
      <c r="E96" s="439" t="s">
        <v>635</v>
      </c>
      <c r="F96" s="440" t="s">
        <v>636</v>
      </c>
      <c r="G96" s="439" t="s">
        <v>825</v>
      </c>
      <c r="H96" s="439" t="s">
        <v>826</v>
      </c>
      <c r="I96" s="441">
        <v>102.84999999999998</v>
      </c>
      <c r="J96" s="441">
        <v>2200</v>
      </c>
      <c r="K96" s="442">
        <v>226270</v>
      </c>
    </row>
    <row r="97" spans="1:11" ht="14.4" customHeight="1" x14ac:dyDescent="0.3">
      <c r="A97" s="437" t="s">
        <v>472</v>
      </c>
      <c r="B97" s="438" t="s">
        <v>474</v>
      </c>
      <c r="C97" s="439" t="s">
        <v>478</v>
      </c>
      <c r="D97" s="440" t="s">
        <v>479</v>
      </c>
      <c r="E97" s="439" t="s">
        <v>635</v>
      </c>
      <c r="F97" s="440" t="s">
        <v>636</v>
      </c>
      <c r="G97" s="439" t="s">
        <v>827</v>
      </c>
      <c r="H97" s="439" t="s">
        <v>828</v>
      </c>
      <c r="I97" s="441">
        <v>272.25</v>
      </c>
      <c r="J97" s="441">
        <v>2210</v>
      </c>
      <c r="K97" s="442">
        <v>601672.5</v>
      </c>
    </row>
    <row r="98" spans="1:11" ht="14.4" customHeight="1" x14ac:dyDescent="0.3">
      <c r="A98" s="437" t="s">
        <v>472</v>
      </c>
      <c r="B98" s="438" t="s">
        <v>474</v>
      </c>
      <c r="C98" s="439" t="s">
        <v>478</v>
      </c>
      <c r="D98" s="440" t="s">
        <v>479</v>
      </c>
      <c r="E98" s="439" t="s">
        <v>635</v>
      </c>
      <c r="F98" s="440" t="s">
        <v>636</v>
      </c>
      <c r="G98" s="439" t="s">
        <v>829</v>
      </c>
      <c r="H98" s="439" t="s">
        <v>830</v>
      </c>
      <c r="I98" s="441">
        <v>5566</v>
      </c>
      <c r="J98" s="441">
        <v>90</v>
      </c>
      <c r="K98" s="442">
        <v>500940</v>
      </c>
    </row>
    <row r="99" spans="1:11" ht="14.4" customHeight="1" x14ac:dyDescent="0.3">
      <c r="A99" s="437" t="s">
        <v>472</v>
      </c>
      <c r="B99" s="438" t="s">
        <v>474</v>
      </c>
      <c r="C99" s="439" t="s">
        <v>478</v>
      </c>
      <c r="D99" s="440" t="s">
        <v>479</v>
      </c>
      <c r="E99" s="439" t="s">
        <v>635</v>
      </c>
      <c r="F99" s="440" t="s">
        <v>636</v>
      </c>
      <c r="G99" s="439" t="s">
        <v>831</v>
      </c>
      <c r="H99" s="439" t="s">
        <v>832</v>
      </c>
      <c r="I99" s="441">
        <v>290.39999999999998</v>
      </c>
      <c r="J99" s="441">
        <v>48</v>
      </c>
      <c r="K99" s="442">
        <v>13939.2</v>
      </c>
    </row>
    <row r="100" spans="1:11" ht="14.4" customHeight="1" x14ac:dyDescent="0.3">
      <c r="A100" s="437" t="s">
        <v>472</v>
      </c>
      <c r="B100" s="438" t="s">
        <v>474</v>
      </c>
      <c r="C100" s="439" t="s">
        <v>478</v>
      </c>
      <c r="D100" s="440" t="s">
        <v>479</v>
      </c>
      <c r="E100" s="439" t="s">
        <v>635</v>
      </c>
      <c r="F100" s="440" t="s">
        <v>636</v>
      </c>
      <c r="G100" s="439" t="s">
        <v>833</v>
      </c>
      <c r="H100" s="439" t="s">
        <v>834</v>
      </c>
      <c r="I100" s="441">
        <v>139.15</v>
      </c>
      <c r="J100" s="441">
        <v>2352</v>
      </c>
      <c r="K100" s="442">
        <v>327280.8</v>
      </c>
    </row>
    <row r="101" spans="1:11" ht="14.4" customHeight="1" x14ac:dyDescent="0.3">
      <c r="A101" s="437" t="s">
        <v>472</v>
      </c>
      <c r="B101" s="438" t="s">
        <v>474</v>
      </c>
      <c r="C101" s="439" t="s">
        <v>478</v>
      </c>
      <c r="D101" s="440" t="s">
        <v>479</v>
      </c>
      <c r="E101" s="439" t="s">
        <v>635</v>
      </c>
      <c r="F101" s="440" t="s">
        <v>636</v>
      </c>
      <c r="G101" s="439" t="s">
        <v>835</v>
      </c>
      <c r="H101" s="439" t="s">
        <v>836</v>
      </c>
      <c r="I101" s="441">
        <v>722.04</v>
      </c>
      <c r="J101" s="441">
        <v>40</v>
      </c>
      <c r="K101" s="442">
        <v>28881.73</v>
      </c>
    </row>
    <row r="102" spans="1:11" ht="14.4" customHeight="1" x14ac:dyDescent="0.3">
      <c r="A102" s="437" t="s">
        <v>472</v>
      </c>
      <c r="B102" s="438" t="s">
        <v>474</v>
      </c>
      <c r="C102" s="439" t="s">
        <v>478</v>
      </c>
      <c r="D102" s="440" t="s">
        <v>479</v>
      </c>
      <c r="E102" s="439" t="s">
        <v>635</v>
      </c>
      <c r="F102" s="440" t="s">
        <v>636</v>
      </c>
      <c r="G102" s="439" t="s">
        <v>837</v>
      </c>
      <c r="H102" s="439" t="s">
        <v>838</v>
      </c>
      <c r="I102" s="441">
        <v>1754.5</v>
      </c>
      <c r="J102" s="441">
        <v>-1</v>
      </c>
      <c r="K102" s="442">
        <v>-1754.5</v>
      </c>
    </row>
    <row r="103" spans="1:11" ht="14.4" customHeight="1" x14ac:dyDescent="0.3">
      <c r="A103" s="437" t="s">
        <v>472</v>
      </c>
      <c r="B103" s="438" t="s">
        <v>474</v>
      </c>
      <c r="C103" s="439" t="s">
        <v>478</v>
      </c>
      <c r="D103" s="440" t="s">
        <v>479</v>
      </c>
      <c r="E103" s="439" t="s">
        <v>635</v>
      </c>
      <c r="F103" s="440" t="s">
        <v>636</v>
      </c>
      <c r="G103" s="439" t="s">
        <v>839</v>
      </c>
      <c r="H103" s="439" t="s">
        <v>840</v>
      </c>
      <c r="I103" s="441">
        <v>689.7</v>
      </c>
      <c r="J103" s="441">
        <v>500</v>
      </c>
      <c r="K103" s="442">
        <v>344850</v>
      </c>
    </row>
    <row r="104" spans="1:11" ht="14.4" customHeight="1" x14ac:dyDescent="0.3">
      <c r="A104" s="437" t="s">
        <v>472</v>
      </c>
      <c r="B104" s="438" t="s">
        <v>474</v>
      </c>
      <c r="C104" s="439" t="s">
        <v>478</v>
      </c>
      <c r="D104" s="440" t="s">
        <v>479</v>
      </c>
      <c r="E104" s="439" t="s">
        <v>635</v>
      </c>
      <c r="F104" s="440" t="s">
        <v>636</v>
      </c>
      <c r="G104" s="439" t="s">
        <v>841</v>
      </c>
      <c r="H104" s="439" t="s">
        <v>842</v>
      </c>
      <c r="I104" s="441">
        <v>84.7</v>
      </c>
      <c r="J104" s="441">
        <v>100</v>
      </c>
      <c r="K104" s="442">
        <v>8470</v>
      </c>
    </row>
    <row r="105" spans="1:11" ht="14.4" customHeight="1" x14ac:dyDescent="0.3">
      <c r="A105" s="437" t="s">
        <v>472</v>
      </c>
      <c r="B105" s="438" t="s">
        <v>474</v>
      </c>
      <c r="C105" s="439" t="s">
        <v>478</v>
      </c>
      <c r="D105" s="440" t="s">
        <v>479</v>
      </c>
      <c r="E105" s="439" t="s">
        <v>635</v>
      </c>
      <c r="F105" s="440" t="s">
        <v>636</v>
      </c>
      <c r="G105" s="439" t="s">
        <v>843</v>
      </c>
      <c r="H105" s="439" t="s">
        <v>844</v>
      </c>
      <c r="I105" s="441">
        <v>136.72999999999999</v>
      </c>
      <c r="J105" s="441">
        <v>2000</v>
      </c>
      <c r="K105" s="442">
        <v>273460</v>
      </c>
    </row>
    <row r="106" spans="1:11" ht="14.4" customHeight="1" x14ac:dyDescent="0.3">
      <c r="A106" s="437" t="s">
        <v>472</v>
      </c>
      <c r="B106" s="438" t="s">
        <v>474</v>
      </c>
      <c r="C106" s="439" t="s">
        <v>478</v>
      </c>
      <c r="D106" s="440" t="s">
        <v>479</v>
      </c>
      <c r="E106" s="439" t="s">
        <v>635</v>
      </c>
      <c r="F106" s="440" t="s">
        <v>636</v>
      </c>
      <c r="G106" s="439" t="s">
        <v>845</v>
      </c>
      <c r="H106" s="439" t="s">
        <v>846</v>
      </c>
      <c r="I106" s="441">
        <v>726</v>
      </c>
      <c r="J106" s="441">
        <v>80</v>
      </c>
      <c r="K106" s="442">
        <v>58080</v>
      </c>
    </row>
    <row r="107" spans="1:11" ht="14.4" customHeight="1" x14ac:dyDescent="0.3">
      <c r="A107" s="437" t="s">
        <v>472</v>
      </c>
      <c r="B107" s="438" t="s">
        <v>474</v>
      </c>
      <c r="C107" s="439" t="s">
        <v>478</v>
      </c>
      <c r="D107" s="440" t="s">
        <v>479</v>
      </c>
      <c r="E107" s="439" t="s">
        <v>635</v>
      </c>
      <c r="F107" s="440" t="s">
        <v>636</v>
      </c>
      <c r="G107" s="439" t="s">
        <v>847</v>
      </c>
      <c r="H107" s="439" t="s">
        <v>848</v>
      </c>
      <c r="I107" s="441">
        <v>21.85</v>
      </c>
      <c r="J107" s="441">
        <v>2000</v>
      </c>
      <c r="K107" s="442">
        <v>43700</v>
      </c>
    </row>
    <row r="108" spans="1:11" ht="14.4" customHeight="1" x14ac:dyDescent="0.3">
      <c r="A108" s="437" t="s">
        <v>472</v>
      </c>
      <c r="B108" s="438" t="s">
        <v>474</v>
      </c>
      <c r="C108" s="439" t="s">
        <v>478</v>
      </c>
      <c r="D108" s="440" t="s">
        <v>479</v>
      </c>
      <c r="E108" s="439" t="s">
        <v>635</v>
      </c>
      <c r="F108" s="440" t="s">
        <v>636</v>
      </c>
      <c r="G108" s="439" t="s">
        <v>849</v>
      </c>
      <c r="H108" s="439" t="s">
        <v>850</v>
      </c>
      <c r="I108" s="441">
        <v>4235</v>
      </c>
      <c r="J108" s="441">
        <v>24</v>
      </c>
      <c r="K108" s="442">
        <v>101640</v>
      </c>
    </row>
    <row r="109" spans="1:11" ht="14.4" customHeight="1" x14ac:dyDescent="0.3">
      <c r="A109" s="437" t="s">
        <v>472</v>
      </c>
      <c r="B109" s="438" t="s">
        <v>474</v>
      </c>
      <c r="C109" s="439" t="s">
        <v>478</v>
      </c>
      <c r="D109" s="440" t="s">
        <v>479</v>
      </c>
      <c r="E109" s="439" t="s">
        <v>635</v>
      </c>
      <c r="F109" s="440" t="s">
        <v>636</v>
      </c>
      <c r="G109" s="439" t="s">
        <v>851</v>
      </c>
      <c r="H109" s="439" t="s">
        <v>852</v>
      </c>
      <c r="I109" s="441">
        <v>3872</v>
      </c>
      <c r="J109" s="441">
        <v>16</v>
      </c>
      <c r="K109" s="442">
        <v>61952</v>
      </c>
    </row>
    <row r="110" spans="1:11" ht="14.4" customHeight="1" x14ac:dyDescent="0.3">
      <c r="A110" s="437" t="s">
        <v>472</v>
      </c>
      <c r="B110" s="438" t="s">
        <v>474</v>
      </c>
      <c r="C110" s="439" t="s">
        <v>478</v>
      </c>
      <c r="D110" s="440" t="s">
        <v>479</v>
      </c>
      <c r="E110" s="439" t="s">
        <v>635</v>
      </c>
      <c r="F110" s="440" t="s">
        <v>636</v>
      </c>
      <c r="G110" s="439" t="s">
        <v>853</v>
      </c>
      <c r="H110" s="439" t="s">
        <v>854</v>
      </c>
      <c r="I110" s="441">
        <v>205.7</v>
      </c>
      <c r="J110" s="441">
        <v>140</v>
      </c>
      <c r="K110" s="442">
        <v>28798</v>
      </c>
    </row>
    <row r="111" spans="1:11" ht="14.4" customHeight="1" x14ac:dyDescent="0.3">
      <c r="A111" s="437" t="s">
        <v>472</v>
      </c>
      <c r="B111" s="438" t="s">
        <v>474</v>
      </c>
      <c r="C111" s="439" t="s">
        <v>478</v>
      </c>
      <c r="D111" s="440" t="s">
        <v>479</v>
      </c>
      <c r="E111" s="439" t="s">
        <v>635</v>
      </c>
      <c r="F111" s="440" t="s">
        <v>636</v>
      </c>
      <c r="G111" s="439" t="s">
        <v>855</v>
      </c>
      <c r="H111" s="439" t="s">
        <v>856</v>
      </c>
      <c r="I111" s="441">
        <v>205.7</v>
      </c>
      <c r="J111" s="441">
        <v>120</v>
      </c>
      <c r="K111" s="442">
        <v>24684</v>
      </c>
    </row>
    <row r="112" spans="1:11" ht="14.4" customHeight="1" x14ac:dyDescent="0.3">
      <c r="A112" s="437" t="s">
        <v>472</v>
      </c>
      <c r="B112" s="438" t="s">
        <v>474</v>
      </c>
      <c r="C112" s="439" t="s">
        <v>478</v>
      </c>
      <c r="D112" s="440" t="s">
        <v>479</v>
      </c>
      <c r="E112" s="439" t="s">
        <v>635</v>
      </c>
      <c r="F112" s="440" t="s">
        <v>636</v>
      </c>
      <c r="G112" s="439" t="s">
        <v>857</v>
      </c>
      <c r="H112" s="439" t="s">
        <v>858</v>
      </c>
      <c r="I112" s="441">
        <v>919.6</v>
      </c>
      <c r="J112" s="441">
        <v>240</v>
      </c>
      <c r="K112" s="442">
        <v>220704</v>
      </c>
    </row>
    <row r="113" spans="1:11" ht="14.4" customHeight="1" x14ac:dyDescent="0.3">
      <c r="A113" s="437" t="s">
        <v>472</v>
      </c>
      <c r="B113" s="438" t="s">
        <v>474</v>
      </c>
      <c r="C113" s="439" t="s">
        <v>478</v>
      </c>
      <c r="D113" s="440" t="s">
        <v>479</v>
      </c>
      <c r="E113" s="439" t="s">
        <v>635</v>
      </c>
      <c r="F113" s="440" t="s">
        <v>636</v>
      </c>
      <c r="G113" s="439" t="s">
        <v>859</v>
      </c>
      <c r="H113" s="439" t="s">
        <v>860</v>
      </c>
      <c r="I113" s="441">
        <v>108.9</v>
      </c>
      <c r="J113" s="441">
        <v>48</v>
      </c>
      <c r="K113" s="442">
        <v>5227.2</v>
      </c>
    </row>
    <row r="114" spans="1:11" ht="14.4" customHeight="1" x14ac:dyDescent="0.3">
      <c r="A114" s="437" t="s">
        <v>472</v>
      </c>
      <c r="B114" s="438" t="s">
        <v>474</v>
      </c>
      <c r="C114" s="439" t="s">
        <v>478</v>
      </c>
      <c r="D114" s="440" t="s">
        <v>479</v>
      </c>
      <c r="E114" s="439" t="s">
        <v>637</v>
      </c>
      <c r="F114" s="440" t="s">
        <v>638</v>
      </c>
      <c r="G114" s="439" t="s">
        <v>861</v>
      </c>
      <c r="H114" s="439" t="s">
        <v>862</v>
      </c>
      <c r="I114" s="441">
        <v>0.31</v>
      </c>
      <c r="J114" s="441">
        <v>100</v>
      </c>
      <c r="K114" s="442">
        <v>31</v>
      </c>
    </row>
    <row r="115" spans="1:11" ht="14.4" customHeight="1" x14ac:dyDescent="0.3">
      <c r="A115" s="437" t="s">
        <v>472</v>
      </c>
      <c r="B115" s="438" t="s">
        <v>474</v>
      </c>
      <c r="C115" s="439" t="s">
        <v>478</v>
      </c>
      <c r="D115" s="440" t="s">
        <v>479</v>
      </c>
      <c r="E115" s="439" t="s">
        <v>639</v>
      </c>
      <c r="F115" s="440" t="s">
        <v>640</v>
      </c>
      <c r="G115" s="439" t="s">
        <v>679</v>
      </c>
      <c r="H115" s="439" t="s">
        <v>680</v>
      </c>
      <c r="I115" s="441">
        <v>0.77</v>
      </c>
      <c r="J115" s="441">
        <v>15000</v>
      </c>
      <c r="K115" s="442">
        <v>11550</v>
      </c>
    </row>
    <row r="116" spans="1:11" ht="14.4" customHeight="1" x14ac:dyDescent="0.3">
      <c r="A116" s="437" t="s">
        <v>472</v>
      </c>
      <c r="B116" s="438" t="s">
        <v>474</v>
      </c>
      <c r="C116" s="439" t="s">
        <v>478</v>
      </c>
      <c r="D116" s="440" t="s">
        <v>479</v>
      </c>
      <c r="E116" s="439" t="s">
        <v>627</v>
      </c>
      <c r="F116" s="440" t="s">
        <v>628</v>
      </c>
      <c r="G116" s="439" t="s">
        <v>863</v>
      </c>
      <c r="H116" s="439" t="s">
        <v>864</v>
      </c>
      <c r="I116" s="441">
        <v>1138.5</v>
      </c>
      <c r="J116" s="441">
        <v>8</v>
      </c>
      <c r="K116" s="442">
        <v>9108</v>
      </c>
    </row>
    <row r="117" spans="1:11" ht="14.4" customHeight="1" x14ac:dyDescent="0.3">
      <c r="A117" s="437" t="s">
        <v>472</v>
      </c>
      <c r="B117" s="438" t="s">
        <v>474</v>
      </c>
      <c r="C117" s="439" t="s">
        <v>478</v>
      </c>
      <c r="D117" s="440" t="s">
        <v>479</v>
      </c>
      <c r="E117" s="439" t="s">
        <v>627</v>
      </c>
      <c r="F117" s="440" t="s">
        <v>628</v>
      </c>
      <c r="G117" s="439" t="s">
        <v>865</v>
      </c>
      <c r="H117" s="439" t="s">
        <v>866</v>
      </c>
      <c r="I117" s="441">
        <v>3621.3626006320901</v>
      </c>
      <c r="J117" s="441">
        <v>3</v>
      </c>
      <c r="K117" s="442">
        <v>10864.08780189627</v>
      </c>
    </row>
    <row r="118" spans="1:11" ht="14.4" customHeight="1" x14ac:dyDescent="0.3">
      <c r="A118" s="437" t="s">
        <v>472</v>
      </c>
      <c r="B118" s="438" t="s">
        <v>474</v>
      </c>
      <c r="C118" s="439" t="s">
        <v>478</v>
      </c>
      <c r="D118" s="440" t="s">
        <v>479</v>
      </c>
      <c r="E118" s="439" t="s">
        <v>627</v>
      </c>
      <c r="F118" s="440" t="s">
        <v>628</v>
      </c>
      <c r="G118" s="439" t="s">
        <v>867</v>
      </c>
      <c r="H118" s="439" t="s">
        <v>868</v>
      </c>
      <c r="I118" s="441">
        <v>2861.20982685539</v>
      </c>
      <c r="J118" s="441">
        <v>2</v>
      </c>
      <c r="K118" s="442">
        <v>5722.41965371078</v>
      </c>
    </row>
    <row r="119" spans="1:11" ht="14.4" customHeight="1" x14ac:dyDescent="0.3">
      <c r="A119" s="437" t="s">
        <v>472</v>
      </c>
      <c r="B119" s="438" t="s">
        <v>474</v>
      </c>
      <c r="C119" s="439" t="s">
        <v>478</v>
      </c>
      <c r="D119" s="440" t="s">
        <v>479</v>
      </c>
      <c r="E119" s="439" t="s">
        <v>627</v>
      </c>
      <c r="F119" s="440" t="s">
        <v>628</v>
      </c>
      <c r="G119" s="439" t="s">
        <v>869</v>
      </c>
      <c r="H119" s="439" t="s">
        <v>870</v>
      </c>
      <c r="I119" s="441">
        <v>2861.20982685539</v>
      </c>
      <c r="J119" s="441">
        <v>2</v>
      </c>
      <c r="K119" s="442">
        <v>5722.41965371078</v>
      </c>
    </row>
    <row r="120" spans="1:11" ht="14.4" customHeight="1" x14ac:dyDescent="0.3">
      <c r="A120" s="437" t="s">
        <v>472</v>
      </c>
      <c r="B120" s="438" t="s">
        <v>474</v>
      </c>
      <c r="C120" s="439" t="s">
        <v>478</v>
      </c>
      <c r="D120" s="440" t="s">
        <v>479</v>
      </c>
      <c r="E120" s="439" t="s">
        <v>627</v>
      </c>
      <c r="F120" s="440" t="s">
        <v>628</v>
      </c>
      <c r="G120" s="439" t="s">
        <v>871</v>
      </c>
      <c r="H120" s="439" t="s">
        <v>872</v>
      </c>
      <c r="I120" s="441">
        <v>1503.0552022407601</v>
      </c>
      <c r="J120" s="441">
        <v>18</v>
      </c>
      <c r="K120" s="442">
        <v>27054.993640333683</v>
      </c>
    </row>
    <row r="121" spans="1:11" ht="14.4" customHeight="1" x14ac:dyDescent="0.3">
      <c r="A121" s="437" t="s">
        <v>472</v>
      </c>
      <c r="B121" s="438" t="s">
        <v>474</v>
      </c>
      <c r="C121" s="439" t="s">
        <v>478</v>
      </c>
      <c r="D121" s="440" t="s">
        <v>479</v>
      </c>
      <c r="E121" s="439" t="s">
        <v>627</v>
      </c>
      <c r="F121" s="440" t="s">
        <v>628</v>
      </c>
      <c r="G121" s="439" t="s">
        <v>873</v>
      </c>
      <c r="H121" s="439" t="s">
        <v>874</v>
      </c>
      <c r="I121" s="441">
        <v>1503.0552022407601</v>
      </c>
      <c r="J121" s="441">
        <v>18</v>
      </c>
      <c r="K121" s="442">
        <v>27054.993640333683</v>
      </c>
    </row>
    <row r="122" spans="1:11" ht="14.4" customHeight="1" x14ac:dyDescent="0.3">
      <c r="A122" s="437" t="s">
        <v>472</v>
      </c>
      <c r="B122" s="438" t="s">
        <v>474</v>
      </c>
      <c r="C122" s="439" t="s">
        <v>478</v>
      </c>
      <c r="D122" s="440" t="s">
        <v>479</v>
      </c>
      <c r="E122" s="439" t="s">
        <v>627</v>
      </c>
      <c r="F122" s="440" t="s">
        <v>628</v>
      </c>
      <c r="G122" s="439" t="s">
        <v>875</v>
      </c>
      <c r="H122" s="439" t="s">
        <v>876</v>
      </c>
      <c r="I122" s="441">
        <v>601.37206789902098</v>
      </c>
      <c r="J122" s="441">
        <v>4</v>
      </c>
      <c r="K122" s="442">
        <v>2405.4882715960839</v>
      </c>
    </row>
    <row r="123" spans="1:11" ht="14.4" customHeight="1" x14ac:dyDescent="0.3">
      <c r="A123" s="437" t="s">
        <v>472</v>
      </c>
      <c r="B123" s="438" t="s">
        <v>474</v>
      </c>
      <c r="C123" s="439" t="s">
        <v>478</v>
      </c>
      <c r="D123" s="440" t="s">
        <v>479</v>
      </c>
      <c r="E123" s="439" t="s">
        <v>627</v>
      </c>
      <c r="F123" s="440" t="s">
        <v>628</v>
      </c>
      <c r="G123" s="439" t="s">
        <v>877</v>
      </c>
      <c r="H123" s="439" t="s">
        <v>878</v>
      </c>
      <c r="I123" s="441">
        <v>1430.6049709276999</v>
      </c>
      <c r="J123" s="441">
        <v>7</v>
      </c>
      <c r="K123" s="442">
        <v>10014.2347964939</v>
      </c>
    </row>
    <row r="124" spans="1:11" ht="14.4" customHeight="1" x14ac:dyDescent="0.3">
      <c r="A124" s="437" t="s">
        <v>472</v>
      </c>
      <c r="B124" s="438" t="s">
        <v>474</v>
      </c>
      <c r="C124" s="439" t="s">
        <v>478</v>
      </c>
      <c r="D124" s="440" t="s">
        <v>479</v>
      </c>
      <c r="E124" s="439" t="s">
        <v>627</v>
      </c>
      <c r="F124" s="440" t="s">
        <v>628</v>
      </c>
      <c r="G124" s="439" t="s">
        <v>879</v>
      </c>
      <c r="H124" s="439" t="s">
        <v>880</v>
      </c>
      <c r="I124" s="441">
        <v>430.10150279498299</v>
      </c>
      <c r="J124" s="441">
        <v>15</v>
      </c>
      <c r="K124" s="442">
        <v>6451.5225419247445</v>
      </c>
    </row>
    <row r="125" spans="1:11" ht="14.4" customHeight="1" x14ac:dyDescent="0.3">
      <c r="A125" s="437" t="s">
        <v>472</v>
      </c>
      <c r="B125" s="438" t="s">
        <v>474</v>
      </c>
      <c r="C125" s="439" t="s">
        <v>478</v>
      </c>
      <c r="D125" s="440" t="s">
        <v>479</v>
      </c>
      <c r="E125" s="439" t="s">
        <v>627</v>
      </c>
      <c r="F125" s="440" t="s">
        <v>628</v>
      </c>
      <c r="G125" s="439" t="s">
        <v>881</v>
      </c>
      <c r="H125" s="439" t="s">
        <v>882</v>
      </c>
      <c r="I125" s="441">
        <v>9997.02</v>
      </c>
      <c r="J125" s="441">
        <v>1</v>
      </c>
      <c r="K125" s="442">
        <v>9997.02</v>
      </c>
    </row>
    <row r="126" spans="1:11" ht="14.4" customHeight="1" x14ac:dyDescent="0.3">
      <c r="A126" s="437" t="s">
        <v>472</v>
      </c>
      <c r="B126" s="438" t="s">
        <v>474</v>
      </c>
      <c r="C126" s="439" t="s">
        <v>478</v>
      </c>
      <c r="D126" s="440" t="s">
        <v>479</v>
      </c>
      <c r="E126" s="439" t="s">
        <v>627</v>
      </c>
      <c r="F126" s="440" t="s">
        <v>628</v>
      </c>
      <c r="G126" s="439" t="s">
        <v>883</v>
      </c>
      <c r="H126" s="439" t="s">
        <v>884</v>
      </c>
      <c r="I126" s="441">
        <v>77343.199999999997</v>
      </c>
      <c r="J126" s="441">
        <v>4</v>
      </c>
      <c r="K126" s="442">
        <v>309372.79999999999</v>
      </c>
    </row>
    <row r="127" spans="1:11" ht="14.4" customHeight="1" x14ac:dyDescent="0.3">
      <c r="A127" s="437" t="s">
        <v>472</v>
      </c>
      <c r="B127" s="438" t="s">
        <v>474</v>
      </c>
      <c r="C127" s="439" t="s">
        <v>478</v>
      </c>
      <c r="D127" s="440" t="s">
        <v>479</v>
      </c>
      <c r="E127" s="439" t="s">
        <v>627</v>
      </c>
      <c r="F127" s="440" t="s">
        <v>628</v>
      </c>
      <c r="G127" s="439" t="s">
        <v>885</v>
      </c>
      <c r="H127" s="439" t="s">
        <v>886</v>
      </c>
      <c r="I127" s="441">
        <v>1988.03</v>
      </c>
      <c r="J127" s="441">
        <v>4</v>
      </c>
      <c r="K127" s="442">
        <v>7952.12</v>
      </c>
    </row>
    <row r="128" spans="1:11" ht="14.4" customHeight="1" x14ac:dyDescent="0.3">
      <c r="A128" s="437" t="s">
        <v>472</v>
      </c>
      <c r="B128" s="438" t="s">
        <v>474</v>
      </c>
      <c r="C128" s="439" t="s">
        <v>478</v>
      </c>
      <c r="D128" s="440" t="s">
        <v>479</v>
      </c>
      <c r="E128" s="439" t="s">
        <v>627</v>
      </c>
      <c r="F128" s="440" t="s">
        <v>628</v>
      </c>
      <c r="G128" s="439" t="s">
        <v>887</v>
      </c>
      <c r="H128" s="439" t="s">
        <v>888</v>
      </c>
      <c r="I128" s="441">
        <v>4247.1000000000004</v>
      </c>
      <c r="J128" s="441">
        <v>1</v>
      </c>
      <c r="K128" s="442">
        <v>4247.1000000000004</v>
      </c>
    </row>
    <row r="129" spans="1:11" ht="14.4" customHeight="1" x14ac:dyDescent="0.3">
      <c r="A129" s="437" t="s">
        <v>472</v>
      </c>
      <c r="B129" s="438" t="s">
        <v>474</v>
      </c>
      <c r="C129" s="439" t="s">
        <v>478</v>
      </c>
      <c r="D129" s="440" t="s">
        <v>479</v>
      </c>
      <c r="E129" s="439" t="s">
        <v>627</v>
      </c>
      <c r="F129" s="440" t="s">
        <v>628</v>
      </c>
      <c r="G129" s="439" t="s">
        <v>889</v>
      </c>
      <c r="H129" s="439" t="s">
        <v>890</v>
      </c>
      <c r="I129" s="441">
        <v>56870</v>
      </c>
      <c r="J129" s="441">
        <v>4</v>
      </c>
      <c r="K129" s="442">
        <v>227480</v>
      </c>
    </row>
    <row r="130" spans="1:11" ht="14.4" customHeight="1" x14ac:dyDescent="0.3">
      <c r="A130" s="437" t="s">
        <v>472</v>
      </c>
      <c r="B130" s="438" t="s">
        <v>474</v>
      </c>
      <c r="C130" s="439" t="s">
        <v>478</v>
      </c>
      <c r="D130" s="440" t="s">
        <v>479</v>
      </c>
      <c r="E130" s="439" t="s">
        <v>627</v>
      </c>
      <c r="F130" s="440" t="s">
        <v>628</v>
      </c>
      <c r="G130" s="439" t="s">
        <v>891</v>
      </c>
      <c r="H130" s="439" t="s">
        <v>892</v>
      </c>
      <c r="I130" s="441">
        <v>12.58</v>
      </c>
      <c r="J130" s="441">
        <v>60</v>
      </c>
      <c r="K130" s="442">
        <v>755.04</v>
      </c>
    </row>
    <row r="131" spans="1:11" ht="14.4" customHeight="1" x14ac:dyDescent="0.3">
      <c r="A131" s="437" t="s">
        <v>472</v>
      </c>
      <c r="B131" s="438" t="s">
        <v>474</v>
      </c>
      <c r="C131" s="439" t="s">
        <v>478</v>
      </c>
      <c r="D131" s="440" t="s">
        <v>479</v>
      </c>
      <c r="E131" s="439" t="s">
        <v>627</v>
      </c>
      <c r="F131" s="440" t="s">
        <v>628</v>
      </c>
      <c r="G131" s="439" t="s">
        <v>893</v>
      </c>
      <c r="H131" s="439" t="s">
        <v>894</v>
      </c>
      <c r="I131" s="441">
        <v>10.89</v>
      </c>
      <c r="J131" s="441">
        <v>200</v>
      </c>
      <c r="K131" s="442">
        <v>2178</v>
      </c>
    </row>
    <row r="132" spans="1:11" ht="14.4" customHeight="1" x14ac:dyDescent="0.3">
      <c r="A132" s="437" t="s">
        <v>472</v>
      </c>
      <c r="B132" s="438" t="s">
        <v>474</v>
      </c>
      <c r="C132" s="439" t="s">
        <v>478</v>
      </c>
      <c r="D132" s="440" t="s">
        <v>479</v>
      </c>
      <c r="E132" s="439" t="s">
        <v>627</v>
      </c>
      <c r="F132" s="440" t="s">
        <v>628</v>
      </c>
      <c r="G132" s="439" t="s">
        <v>895</v>
      </c>
      <c r="H132" s="439" t="s">
        <v>896</v>
      </c>
      <c r="I132" s="441">
        <v>15754.2</v>
      </c>
      <c r="J132" s="441">
        <v>2</v>
      </c>
      <c r="K132" s="442">
        <v>31508.400000000001</v>
      </c>
    </row>
    <row r="133" spans="1:11" ht="14.4" customHeight="1" x14ac:dyDescent="0.3">
      <c r="A133" s="437" t="s">
        <v>472</v>
      </c>
      <c r="B133" s="438" t="s">
        <v>474</v>
      </c>
      <c r="C133" s="439" t="s">
        <v>478</v>
      </c>
      <c r="D133" s="440" t="s">
        <v>479</v>
      </c>
      <c r="E133" s="439" t="s">
        <v>627</v>
      </c>
      <c r="F133" s="440" t="s">
        <v>628</v>
      </c>
      <c r="G133" s="439" t="s">
        <v>897</v>
      </c>
      <c r="H133" s="439" t="s">
        <v>898</v>
      </c>
      <c r="I133" s="441">
        <v>8303.02</v>
      </c>
      <c r="J133" s="441">
        <v>5</v>
      </c>
      <c r="K133" s="442">
        <v>41515.1</v>
      </c>
    </row>
    <row r="134" spans="1:11" ht="14.4" customHeight="1" x14ac:dyDescent="0.3">
      <c r="A134" s="437" t="s">
        <v>472</v>
      </c>
      <c r="B134" s="438" t="s">
        <v>474</v>
      </c>
      <c r="C134" s="439" t="s">
        <v>478</v>
      </c>
      <c r="D134" s="440" t="s">
        <v>479</v>
      </c>
      <c r="E134" s="439" t="s">
        <v>627</v>
      </c>
      <c r="F134" s="440" t="s">
        <v>628</v>
      </c>
      <c r="G134" s="439" t="s">
        <v>899</v>
      </c>
      <c r="H134" s="439" t="s">
        <v>900</v>
      </c>
      <c r="I134" s="441">
        <v>236579.20000000001</v>
      </c>
      <c r="J134" s="441">
        <v>1</v>
      </c>
      <c r="K134" s="442">
        <v>236579.20000000001</v>
      </c>
    </row>
    <row r="135" spans="1:11" ht="14.4" customHeight="1" x14ac:dyDescent="0.3">
      <c r="A135" s="437" t="s">
        <v>472</v>
      </c>
      <c r="B135" s="438" t="s">
        <v>474</v>
      </c>
      <c r="C135" s="439" t="s">
        <v>478</v>
      </c>
      <c r="D135" s="440" t="s">
        <v>479</v>
      </c>
      <c r="E135" s="439" t="s">
        <v>627</v>
      </c>
      <c r="F135" s="440" t="s">
        <v>628</v>
      </c>
      <c r="G135" s="439" t="s">
        <v>901</v>
      </c>
      <c r="H135" s="439" t="s">
        <v>902</v>
      </c>
      <c r="I135" s="441">
        <v>5115.88</v>
      </c>
      <c r="J135" s="441">
        <v>2</v>
      </c>
      <c r="K135" s="442">
        <v>10231.76</v>
      </c>
    </row>
    <row r="136" spans="1:11" ht="14.4" customHeight="1" x14ac:dyDescent="0.3">
      <c r="A136" s="437" t="s">
        <v>472</v>
      </c>
      <c r="B136" s="438" t="s">
        <v>474</v>
      </c>
      <c r="C136" s="439" t="s">
        <v>478</v>
      </c>
      <c r="D136" s="440" t="s">
        <v>479</v>
      </c>
      <c r="E136" s="439" t="s">
        <v>627</v>
      </c>
      <c r="F136" s="440" t="s">
        <v>628</v>
      </c>
      <c r="G136" s="439" t="s">
        <v>903</v>
      </c>
      <c r="H136" s="439" t="s">
        <v>904</v>
      </c>
      <c r="I136" s="441">
        <v>9.08</v>
      </c>
      <c r="J136" s="441">
        <v>350</v>
      </c>
      <c r="K136" s="442">
        <v>3176.25</v>
      </c>
    </row>
    <row r="137" spans="1:11" ht="14.4" customHeight="1" x14ac:dyDescent="0.3">
      <c r="A137" s="437" t="s">
        <v>472</v>
      </c>
      <c r="B137" s="438" t="s">
        <v>474</v>
      </c>
      <c r="C137" s="439" t="s">
        <v>478</v>
      </c>
      <c r="D137" s="440" t="s">
        <v>479</v>
      </c>
      <c r="E137" s="439" t="s">
        <v>627</v>
      </c>
      <c r="F137" s="440" t="s">
        <v>628</v>
      </c>
      <c r="G137" s="439" t="s">
        <v>905</v>
      </c>
      <c r="H137" s="439" t="s">
        <v>906</v>
      </c>
      <c r="I137" s="441">
        <v>14217.5</v>
      </c>
      <c r="J137" s="441">
        <v>12</v>
      </c>
      <c r="K137" s="442">
        <v>170610</v>
      </c>
    </row>
    <row r="138" spans="1:11" ht="14.4" customHeight="1" x14ac:dyDescent="0.3">
      <c r="A138" s="437" t="s">
        <v>472</v>
      </c>
      <c r="B138" s="438" t="s">
        <v>474</v>
      </c>
      <c r="C138" s="439" t="s">
        <v>478</v>
      </c>
      <c r="D138" s="440" t="s">
        <v>479</v>
      </c>
      <c r="E138" s="439" t="s">
        <v>627</v>
      </c>
      <c r="F138" s="440" t="s">
        <v>628</v>
      </c>
      <c r="G138" s="439" t="s">
        <v>907</v>
      </c>
      <c r="H138" s="439" t="s">
        <v>908</v>
      </c>
      <c r="I138" s="441">
        <v>5754.76</v>
      </c>
      <c r="J138" s="441">
        <v>1</v>
      </c>
      <c r="K138" s="442">
        <v>5754.76</v>
      </c>
    </row>
    <row r="139" spans="1:11" ht="14.4" customHeight="1" x14ac:dyDescent="0.3">
      <c r="A139" s="437" t="s">
        <v>472</v>
      </c>
      <c r="B139" s="438" t="s">
        <v>474</v>
      </c>
      <c r="C139" s="439" t="s">
        <v>478</v>
      </c>
      <c r="D139" s="440" t="s">
        <v>479</v>
      </c>
      <c r="E139" s="439" t="s">
        <v>627</v>
      </c>
      <c r="F139" s="440" t="s">
        <v>628</v>
      </c>
      <c r="G139" s="439" t="s">
        <v>909</v>
      </c>
      <c r="H139" s="439" t="s">
        <v>910</v>
      </c>
      <c r="I139" s="441">
        <v>1161.5999999999999</v>
      </c>
      <c r="J139" s="441">
        <v>10</v>
      </c>
      <c r="K139" s="442">
        <v>11616</v>
      </c>
    </row>
    <row r="140" spans="1:11" ht="14.4" customHeight="1" x14ac:dyDescent="0.3">
      <c r="A140" s="437" t="s">
        <v>472</v>
      </c>
      <c r="B140" s="438" t="s">
        <v>474</v>
      </c>
      <c r="C140" s="439" t="s">
        <v>478</v>
      </c>
      <c r="D140" s="440" t="s">
        <v>479</v>
      </c>
      <c r="E140" s="439" t="s">
        <v>627</v>
      </c>
      <c r="F140" s="440" t="s">
        <v>628</v>
      </c>
      <c r="G140" s="439" t="s">
        <v>911</v>
      </c>
      <c r="H140" s="439" t="s">
        <v>912</v>
      </c>
      <c r="I140" s="441">
        <v>8597.41</v>
      </c>
      <c r="J140" s="441">
        <v>2</v>
      </c>
      <c r="K140" s="442">
        <v>17194.82</v>
      </c>
    </row>
    <row r="141" spans="1:11" ht="14.4" customHeight="1" x14ac:dyDescent="0.3">
      <c r="A141" s="437" t="s">
        <v>472</v>
      </c>
      <c r="B141" s="438" t="s">
        <v>474</v>
      </c>
      <c r="C141" s="439" t="s">
        <v>478</v>
      </c>
      <c r="D141" s="440" t="s">
        <v>479</v>
      </c>
      <c r="E141" s="439" t="s">
        <v>627</v>
      </c>
      <c r="F141" s="440" t="s">
        <v>628</v>
      </c>
      <c r="G141" s="439" t="s">
        <v>913</v>
      </c>
      <c r="H141" s="439" t="s">
        <v>914</v>
      </c>
      <c r="I141" s="441">
        <v>2370.39</v>
      </c>
      <c r="J141" s="441">
        <v>30</v>
      </c>
      <c r="K141" s="442">
        <v>71111.63</v>
      </c>
    </row>
    <row r="142" spans="1:11" ht="14.4" customHeight="1" x14ac:dyDescent="0.3">
      <c r="A142" s="437" t="s">
        <v>472</v>
      </c>
      <c r="B142" s="438" t="s">
        <v>474</v>
      </c>
      <c r="C142" s="439" t="s">
        <v>478</v>
      </c>
      <c r="D142" s="440" t="s">
        <v>479</v>
      </c>
      <c r="E142" s="439" t="s">
        <v>627</v>
      </c>
      <c r="F142" s="440" t="s">
        <v>628</v>
      </c>
      <c r="G142" s="439" t="s">
        <v>915</v>
      </c>
      <c r="H142" s="439" t="s">
        <v>916</v>
      </c>
      <c r="I142" s="441">
        <v>1690.5</v>
      </c>
      <c r="J142" s="441">
        <v>5</v>
      </c>
      <c r="K142" s="442">
        <v>8452.48</v>
      </c>
    </row>
    <row r="143" spans="1:11" ht="14.4" customHeight="1" x14ac:dyDescent="0.3">
      <c r="A143" s="437" t="s">
        <v>472</v>
      </c>
      <c r="B143" s="438" t="s">
        <v>474</v>
      </c>
      <c r="C143" s="439" t="s">
        <v>478</v>
      </c>
      <c r="D143" s="440" t="s">
        <v>479</v>
      </c>
      <c r="E143" s="439" t="s">
        <v>627</v>
      </c>
      <c r="F143" s="440" t="s">
        <v>628</v>
      </c>
      <c r="G143" s="439" t="s">
        <v>917</v>
      </c>
      <c r="H143" s="439" t="s">
        <v>918</v>
      </c>
      <c r="I143" s="441">
        <v>1818.15</v>
      </c>
      <c r="J143" s="441">
        <v>35</v>
      </c>
      <c r="K143" s="442">
        <v>63635.18</v>
      </c>
    </row>
    <row r="144" spans="1:11" ht="14.4" customHeight="1" x14ac:dyDescent="0.3">
      <c r="A144" s="437" t="s">
        <v>472</v>
      </c>
      <c r="B144" s="438" t="s">
        <v>474</v>
      </c>
      <c r="C144" s="439" t="s">
        <v>478</v>
      </c>
      <c r="D144" s="440" t="s">
        <v>479</v>
      </c>
      <c r="E144" s="439" t="s">
        <v>627</v>
      </c>
      <c r="F144" s="440" t="s">
        <v>628</v>
      </c>
      <c r="G144" s="439" t="s">
        <v>919</v>
      </c>
      <c r="H144" s="439" t="s">
        <v>920</v>
      </c>
      <c r="I144" s="441">
        <v>4328.1750000000002</v>
      </c>
      <c r="J144" s="441">
        <v>35</v>
      </c>
      <c r="K144" s="442">
        <v>151486.21</v>
      </c>
    </row>
    <row r="145" spans="1:11" ht="14.4" customHeight="1" x14ac:dyDescent="0.3">
      <c r="A145" s="437" t="s">
        <v>472</v>
      </c>
      <c r="B145" s="438" t="s">
        <v>474</v>
      </c>
      <c r="C145" s="439" t="s">
        <v>478</v>
      </c>
      <c r="D145" s="440" t="s">
        <v>479</v>
      </c>
      <c r="E145" s="439" t="s">
        <v>627</v>
      </c>
      <c r="F145" s="440" t="s">
        <v>628</v>
      </c>
      <c r="G145" s="439" t="s">
        <v>921</v>
      </c>
      <c r="H145" s="439" t="s">
        <v>922</v>
      </c>
      <c r="I145" s="441">
        <v>158999.41</v>
      </c>
      <c r="J145" s="441">
        <v>2</v>
      </c>
      <c r="K145" s="442">
        <v>317998.82</v>
      </c>
    </row>
    <row r="146" spans="1:11" ht="14.4" customHeight="1" x14ac:dyDescent="0.3">
      <c r="A146" s="437" t="s">
        <v>472</v>
      </c>
      <c r="B146" s="438" t="s">
        <v>474</v>
      </c>
      <c r="C146" s="439" t="s">
        <v>478</v>
      </c>
      <c r="D146" s="440" t="s">
        <v>479</v>
      </c>
      <c r="E146" s="439" t="s">
        <v>627</v>
      </c>
      <c r="F146" s="440" t="s">
        <v>628</v>
      </c>
      <c r="G146" s="439" t="s">
        <v>923</v>
      </c>
      <c r="H146" s="439" t="s">
        <v>924</v>
      </c>
      <c r="I146" s="441">
        <v>2935.4650000000001</v>
      </c>
      <c r="J146" s="441">
        <v>30</v>
      </c>
      <c r="K146" s="442">
        <v>88063.89</v>
      </c>
    </row>
    <row r="147" spans="1:11" ht="14.4" customHeight="1" x14ac:dyDescent="0.3">
      <c r="A147" s="437" t="s">
        <v>472</v>
      </c>
      <c r="B147" s="438" t="s">
        <v>474</v>
      </c>
      <c r="C147" s="439" t="s">
        <v>478</v>
      </c>
      <c r="D147" s="440" t="s">
        <v>479</v>
      </c>
      <c r="E147" s="439" t="s">
        <v>627</v>
      </c>
      <c r="F147" s="440" t="s">
        <v>628</v>
      </c>
      <c r="G147" s="439" t="s">
        <v>925</v>
      </c>
      <c r="H147" s="439" t="s">
        <v>926</v>
      </c>
      <c r="I147" s="441">
        <v>131990</v>
      </c>
      <c r="J147" s="441">
        <v>1</v>
      </c>
      <c r="K147" s="442">
        <v>131990</v>
      </c>
    </row>
    <row r="148" spans="1:11" ht="14.4" customHeight="1" x14ac:dyDescent="0.3">
      <c r="A148" s="437" t="s">
        <v>472</v>
      </c>
      <c r="B148" s="438" t="s">
        <v>474</v>
      </c>
      <c r="C148" s="439" t="s">
        <v>478</v>
      </c>
      <c r="D148" s="440" t="s">
        <v>479</v>
      </c>
      <c r="E148" s="439" t="s">
        <v>627</v>
      </c>
      <c r="F148" s="440" t="s">
        <v>628</v>
      </c>
      <c r="G148" s="439" t="s">
        <v>927</v>
      </c>
      <c r="H148" s="439" t="s">
        <v>928</v>
      </c>
      <c r="I148" s="441">
        <v>4904.13</v>
      </c>
      <c r="J148" s="441">
        <v>1</v>
      </c>
      <c r="K148" s="442">
        <v>4904.13</v>
      </c>
    </row>
    <row r="149" spans="1:11" ht="14.4" customHeight="1" x14ac:dyDescent="0.3">
      <c r="A149" s="437" t="s">
        <v>472</v>
      </c>
      <c r="B149" s="438" t="s">
        <v>474</v>
      </c>
      <c r="C149" s="439" t="s">
        <v>478</v>
      </c>
      <c r="D149" s="440" t="s">
        <v>479</v>
      </c>
      <c r="E149" s="439" t="s">
        <v>627</v>
      </c>
      <c r="F149" s="440" t="s">
        <v>628</v>
      </c>
      <c r="G149" s="439" t="s">
        <v>745</v>
      </c>
      <c r="H149" s="439" t="s">
        <v>746</v>
      </c>
      <c r="I149" s="441">
        <v>1936.6</v>
      </c>
      <c r="J149" s="441">
        <v>1</v>
      </c>
      <c r="K149" s="442">
        <v>1936.6</v>
      </c>
    </row>
    <row r="150" spans="1:11" ht="14.4" customHeight="1" x14ac:dyDescent="0.3">
      <c r="A150" s="437" t="s">
        <v>472</v>
      </c>
      <c r="B150" s="438" t="s">
        <v>474</v>
      </c>
      <c r="C150" s="439" t="s">
        <v>478</v>
      </c>
      <c r="D150" s="440" t="s">
        <v>479</v>
      </c>
      <c r="E150" s="439" t="s">
        <v>627</v>
      </c>
      <c r="F150" s="440" t="s">
        <v>628</v>
      </c>
      <c r="G150" s="439" t="s">
        <v>929</v>
      </c>
      <c r="H150" s="439" t="s">
        <v>930</v>
      </c>
      <c r="I150" s="441">
        <v>2861.22</v>
      </c>
      <c r="J150" s="441">
        <v>2</v>
      </c>
      <c r="K150" s="442">
        <v>5722.44</v>
      </c>
    </row>
    <row r="151" spans="1:11" ht="14.4" customHeight="1" x14ac:dyDescent="0.3">
      <c r="A151" s="437" t="s">
        <v>472</v>
      </c>
      <c r="B151" s="438" t="s">
        <v>474</v>
      </c>
      <c r="C151" s="439" t="s">
        <v>478</v>
      </c>
      <c r="D151" s="440" t="s">
        <v>479</v>
      </c>
      <c r="E151" s="439" t="s">
        <v>627</v>
      </c>
      <c r="F151" s="440" t="s">
        <v>628</v>
      </c>
      <c r="G151" s="439" t="s">
        <v>931</v>
      </c>
      <c r="H151" s="439" t="s">
        <v>932</v>
      </c>
      <c r="I151" s="441">
        <v>589.27</v>
      </c>
      <c r="J151" s="441">
        <v>4</v>
      </c>
      <c r="K151" s="442">
        <v>2357.09</v>
      </c>
    </row>
    <row r="152" spans="1:11" ht="14.4" customHeight="1" x14ac:dyDescent="0.3">
      <c r="A152" s="437" t="s">
        <v>472</v>
      </c>
      <c r="B152" s="438" t="s">
        <v>474</v>
      </c>
      <c r="C152" s="439" t="s">
        <v>478</v>
      </c>
      <c r="D152" s="440" t="s">
        <v>479</v>
      </c>
      <c r="E152" s="439" t="s">
        <v>627</v>
      </c>
      <c r="F152" s="440" t="s">
        <v>628</v>
      </c>
      <c r="G152" s="439" t="s">
        <v>933</v>
      </c>
      <c r="H152" s="439" t="s">
        <v>934</v>
      </c>
      <c r="I152" s="441">
        <v>3646.62</v>
      </c>
      <c r="J152" s="441">
        <v>1</v>
      </c>
      <c r="K152" s="442">
        <v>3646.62</v>
      </c>
    </row>
    <row r="153" spans="1:11" ht="14.4" customHeight="1" x14ac:dyDescent="0.3">
      <c r="A153" s="437" t="s">
        <v>472</v>
      </c>
      <c r="B153" s="438" t="s">
        <v>474</v>
      </c>
      <c r="C153" s="439" t="s">
        <v>478</v>
      </c>
      <c r="D153" s="440" t="s">
        <v>479</v>
      </c>
      <c r="E153" s="439" t="s">
        <v>627</v>
      </c>
      <c r="F153" s="440" t="s">
        <v>628</v>
      </c>
      <c r="G153" s="439" t="s">
        <v>935</v>
      </c>
      <c r="H153" s="439" t="s">
        <v>936</v>
      </c>
      <c r="I153" s="441">
        <v>2346</v>
      </c>
      <c r="J153" s="441">
        <v>2</v>
      </c>
      <c r="K153" s="442">
        <v>4692</v>
      </c>
    </row>
    <row r="154" spans="1:11" ht="14.4" customHeight="1" x14ac:dyDescent="0.3">
      <c r="A154" s="437" t="s">
        <v>472</v>
      </c>
      <c r="B154" s="438" t="s">
        <v>474</v>
      </c>
      <c r="C154" s="439" t="s">
        <v>478</v>
      </c>
      <c r="D154" s="440" t="s">
        <v>479</v>
      </c>
      <c r="E154" s="439" t="s">
        <v>627</v>
      </c>
      <c r="F154" s="440" t="s">
        <v>628</v>
      </c>
      <c r="G154" s="439" t="s">
        <v>937</v>
      </c>
      <c r="H154" s="439" t="s">
        <v>938</v>
      </c>
      <c r="I154" s="441">
        <v>4719</v>
      </c>
      <c r="J154" s="441">
        <v>1</v>
      </c>
      <c r="K154" s="442">
        <v>4719</v>
      </c>
    </row>
    <row r="155" spans="1:11" ht="14.4" customHeight="1" x14ac:dyDescent="0.3">
      <c r="A155" s="437" t="s">
        <v>472</v>
      </c>
      <c r="B155" s="438" t="s">
        <v>474</v>
      </c>
      <c r="C155" s="439" t="s">
        <v>478</v>
      </c>
      <c r="D155" s="440" t="s">
        <v>479</v>
      </c>
      <c r="E155" s="439" t="s">
        <v>627</v>
      </c>
      <c r="F155" s="440" t="s">
        <v>628</v>
      </c>
      <c r="G155" s="439" t="s">
        <v>939</v>
      </c>
      <c r="H155" s="439" t="s">
        <v>940</v>
      </c>
      <c r="I155" s="441">
        <v>6823.19</v>
      </c>
      <c r="J155" s="441">
        <v>3</v>
      </c>
      <c r="K155" s="442">
        <v>20469.57</v>
      </c>
    </row>
    <row r="156" spans="1:11" ht="14.4" customHeight="1" x14ac:dyDescent="0.3">
      <c r="A156" s="437" t="s">
        <v>472</v>
      </c>
      <c r="B156" s="438" t="s">
        <v>474</v>
      </c>
      <c r="C156" s="439" t="s">
        <v>478</v>
      </c>
      <c r="D156" s="440" t="s">
        <v>479</v>
      </c>
      <c r="E156" s="439" t="s">
        <v>627</v>
      </c>
      <c r="F156" s="440" t="s">
        <v>628</v>
      </c>
      <c r="G156" s="439" t="s">
        <v>755</v>
      </c>
      <c r="H156" s="439" t="s">
        <v>756</v>
      </c>
      <c r="I156" s="441">
        <v>3621.36</v>
      </c>
      <c r="J156" s="441">
        <v>4</v>
      </c>
      <c r="K156" s="442">
        <v>14485.46</v>
      </c>
    </row>
    <row r="157" spans="1:11" ht="14.4" customHeight="1" x14ac:dyDescent="0.3">
      <c r="A157" s="437" t="s">
        <v>472</v>
      </c>
      <c r="B157" s="438" t="s">
        <v>474</v>
      </c>
      <c r="C157" s="439" t="s">
        <v>478</v>
      </c>
      <c r="D157" s="440" t="s">
        <v>479</v>
      </c>
      <c r="E157" s="439" t="s">
        <v>627</v>
      </c>
      <c r="F157" s="440" t="s">
        <v>628</v>
      </c>
      <c r="G157" s="439" t="s">
        <v>941</v>
      </c>
      <c r="H157" s="439" t="s">
        <v>942</v>
      </c>
      <c r="I157" s="441">
        <v>102532.85</v>
      </c>
      <c r="J157" s="441">
        <v>1</v>
      </c>
      <c r="K157" s="442">
        <v>102532.85</v>
      </c>
    </row>
    <row r="158" spans="1:11" ht="14.4" customHeight="1" x14ac:dyDescent="0.3">
      <c r="A158" s="437" t="s">
        <v>472</v>
      </c>
      <c r="B158" s="438" t="s">
        <v>474</v>
      </c>
      <c r="C158" s="439" t="s">
        <v>478</v>
      </c>
      <c r="D158" s="440" t="s">
        <v>479</v>
      </c>
      <c r="E158" s="439" t="s">
        <v>627</v>
      </c>
      <c r="F158" s="440" t="s">
        <v>628</v>
      </c>
      <c r="G158" s="439" t="s">
        <v>943</v>
      </c>
      <c r="H158" s="439" t="s">
        <v>944</v>
      </c>
      <c r="I158" s="441">
        <v>3010.48</v>
      </c>
      <c r="J158" s="441">
        <v>5</v>
      </c>
      <c r="K158" s="442">
        <v>15052.4</v>
      </c>
    </row>
    <row r="159" spans="1:11" ht="14.4" customHeight="1" x14ac:dyDescent="0.3">
      <c r="A159" s="437" t="s">
        <v>472</v>
      </c>
      <c r="B159" s="438" t="s">
        <v>474</v>
      </c>
      <c r="C159" s="439" t="s">
        <v>478</v>
      </c>
      <c r="D159" s="440" t="s">
        <v>479</v>
      </c>
      <c r="E159" s="439" t="s">
        <v>627</v>
      </c>
      <c r="F159" s="440" t="s">
        <v>628</v>
      </c>
      <c r="G159" s="439" t="s">
        <v>945</v>
      </c>
      <c r="H159" s="439" t="s">
        <v>946</v>
      </c>
      <c r="I159" s="441">
        <v>1776.75</v>
      </c>
      <c r="J159" s="441">
        <v>1</v>
      </c>
      <c r="K159" s="442">
        <v>1776.75</v>
      </c>
    </row>
    <row r="160" spans="1:11" ht="14.4" customHeight="1" x14ac:dyDescent="0.3">
      <c r="A160" s="437" t="s">
        <v>472</v>
      </c>
      <c r="B160" s="438" t="s">
        <v>474</v>
      </c>
      <c r="C160" s="439" t="s">
        <v>478</v>
      </c>
      <c r="D160" s="440" t="s">
        <v>479</v>
      </c>
      <c r="E160" s="439" t="s">
        <v>627</v>
      </c>
      <c r="F160" s="440" t="s">
        <v>628</v>
      </c>
      <c r="G160" s="439" t="s">
        <v>947</v>
      </c>
      <c r="H160" s="439" t="s">
        <v>948</v>
      </c>
      <c r="I160" s="441">
        <v>1473.16</v>
      </c>
      <c r="J160" s="441">
        <v>18</v>
      </c>
      <c r="K160" s="442">
        <v>26516.81</v>
      </c>
    </row>
    <row r="161" spans="1:11" ht="14.4" customHeight="1" x14ac:dyDescent="0.3">
      <c r="A161" s="437" t="s">
        <v>472</v>
      </c>
      <c r="B161" s="438" t="s">
        <v>474</v>
      </c>
      <c r="C161" s="439" t="s">
        <v>478</v>
      </c>
      <c r="D161" s="440" t="s">
        <v>479</v>
      </c>
      <c r="E161" s="439" t="s">
        <v>627</v>
      </c>
      <c r="F161" s="440" t="s">
        <v>628</v>
      </c>
      <c r="G161" s="439" t="s">
        <v>949</v>
      </c>
      <c r="H161" s="439" t="s">
        <v>950</v>
      </c>
      <c r="I161" s="441">
        <v>2861.22</v>
      </c>
      <c r="J161" s="441">
        <v>2</v>
      </c>
      <c r="K161" s="442">
        <v>5722.44</v>
      </c>
    </row>
    <row r="162" spans="1:11" ht="14.4" customHeight="1" x14ac:dyDescent="0.3">
      <c r="A162" s="437" t="s">
        <v>472</v>
      </c>
      <c r="B162" s="438" t="s">
        <v>474</v>
      </c>
      <c r="C162" s="439" t="s">
        <v>478</v>
      </c>
      <c r="D162" s="440" t="s">
        <v>479</v>
      </c>
      <c r="E162" s="439" t="s">
        <v>627</v>
      </c>
      <c r="F162" s="440" t="s">
        <v>628</v>
      </c>
      <c r="G162" s="439" t="s">
        <v>951</v>
      </c>
      <c r="H162" s="439" t="s">
        <v>952</v>
      </c>
      <c r="I162" s="441">
        <v>1868.75</v>
      </c>
      <c r="J162" s="441">
        <v>1</v>
      </c>
      <c r="K162" s="442">
        <v>1868.75</v>
      </c>
    </row>
    <row r="163" spans="1:11" ht="14.4" customHeight="1" x14ac:dyDescent="0.3">
      <c r="A163" s="437" t="s">
        <v>472</v>
      </c>
      <c r="B163" s="438" t="s">
        <v>474</v>
      </c>
      <c r="C163" s="439" t="s">
        <v>478</v>
      </c>
      <c r="D163" s="440" t="s">
        <v>479</v>
      </c>
      <c r="E163" s="439" t="s">
        <v>627</v>
      </c>
      <c r="F163" s="440" t="s">
        <v>628</v>
      </c>
      <c r="G163" s="439" t="s">
        <v>953</v>
      </c>
      <c r="H163" s="439" t="s">
        <v>954</v>
      </c>
      <c r="I163" s="441">
        <v>0.43</v>
      </c>
      <c r="J163" s="441">
        <v>2000</v>
      </c>
      <c r="K163" s="442">
        <v>856</v>
      </c>
    </row>
    <row r="164" spans="1:11" ht="14.4" customHeight="1" x14ac:dyDescent="0.3">
      <c r="A164" s="437" t="s">
        <v>472</v>
      </c>
      <c r="B164" s="438" t="s">
        <v>474</v>
      </c>
      <c r="C164" s="439" t="s">
        <v>478</v>
      </c>
      <c r="D164" s="440" t="s">
        <v>479</v>
      </c>
      <c r="E164" s="439" t="s">
        <v>627</v>
      </c>
      <c r="F164" s="440" t="s">
        <v>628</v>
      </c>
      <c r="G164" s="439" t="s">
        <v>955</v>
      </c>
      <c r="H164" s="439" t="s">
        <v>956</v>
      </c>
      <c r="I164" s="441">
        <v>1503.06</v>
      </c>
      <c r="J164" s="441">
        <v>18</v>
      </c>
      <c r="K164" s="442">
        <v>27055.01</v>
      </c>
    </row>
    <row r="165" spans="1:11" ht="14.4" customHeight="1" x14ac:dyDescent="0.3">
      <c r="A165" s="437" t="s">
        <v>472</v>
      </c>
      <c r="B165" s="438" t="s">
        <v>474</v>
      </c>
      <c r="C165" s="439" t="s">
        <v>478</v>
      </c>
      <c r="D165" s="440" t="s">
        <v>479</v>
      </c>
      <c r="E165" s="439" t="s">
        <v>627</v>
      </c>
      <c r="F165" s="440" t="s">
        <v>628</v>
      </c>
      <c r="G165" s="439" t="s">
        <v>957</v>
      </c>
      <c r="H165" s="439" t="s">
        <v>958</v>
      </c>
      <c r="I165" s="441">
        <v>1430.6</v>
      </c>
      <c r="J165" s="441">
        <v>7</v>
      </c>
      <c r="K165" s="442">
        <v>10014.219999999999</v>
      </c>
    </row>
    <row r="166" spans="1:11" ht="14.4" customHeight="1" x14ac:dyDescent="0.3">
      <c r="A166" s="437" t="s">
        <v>472</v>
      </c>
      <c r="B166" s="438" t="s">
        <v>474</v>
      </c>
      <c r="C166" s="439" t="s">
        <v>478</v>
      </c>
      <c r="D166" s="440" t="s">
        <v>479</v>
      </c>
      <c r="E166" s="439" t="s">
        <v>627</v>
      </c>
      <c r="F166" s="440" t="s">
        <v>628</v>
      </c>
      <c r="G166" s="439" t="s">
        <v>959</v>
      </c>
      <c r="H166" s="439" t="s">
        <v>960</v>
      </c>
      <c r="I166" s="441">
        <v>430.1</v>
      </c>
      <c r="J166" s="441">
        <v>15</v>
      </c>
      <c r="K166" s="442">
        <v>6451.53</v>
      </c>
    </row>
    <row r="167" spans="1:11" ht="14.4" customHeight="1" x14ac:dyDescent="0.3">
      <c r="A167" s="437" t="s">
        <v>472</v>
      </c>
      <c r="B167" s="438" t="s">
        <v>474</v>
      </c>
      <c r="C167" s="439" t="s">
        <v>478</v>
      </c>
      <c r="D167" s="440" t="s">
        <v>479</v>
      </c>
      <c r="E167" s="439" t="s">
        <v>627</v>
      </c>
      <c r="F167" s="440" t="s">
        <v>628</v>
      </c>
      <c r="G167" s="439" t="s">
        <v>961</v>
      </c>
      <c r="H167" s="439" t="s">
        <v>962</v>
      </c>
      <c r="I167" s="441">
        <v>1724.25</v>
      </c>
      <c r="J167" s="441">
        <v>10</v>
      </c>
      <c r="K167" s="442">
        <v>17242.5</v>
      </c>
    </row>
    <row r="168" spans="1:11" ht="14.4" customHeight="1" thickBot="1" x14ac:dyDescent="0.35">
      <c r="A168" s="443" t="s">
        <v>472</v>
      </c>
      <c r="B168" s="444" t="s">
        <v>474</v>
      </c>
      <c r="C168" s="445" t="s">
        <v>478</v>
      </c>
      <c r="D168" s="446" t="s">
        <v>479</v>
      </c>
      <c r="E168" s="445" t="s">
        <v>627</v>
      </c>
      <c r="F168" s="446" t="s">
        <v>628</v>
      </c>
      <c r="G168" s="445" t="s">
        <v>963</v>
      </c>
      <c r="H168" s="445" t="s">
        <v>964</v>
      </c>
      <c r="I168" s="447">
        <v>1815</v>
      </c>
      <c r="J168" s="447">
        <v>2</v>
      </c>
      <c r="K168" s="448">
        <v>3630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9" width="12.21875" customWidth="1"/>
    <col min="10" max="10" width="12.21875" hidden="1" customWidth="1"/>
    <col min="11" max="12" width="12.21875" customWidth="1"/>
  </cols>
  <sheetData>
    <row r="1" spans="1:12" ht="18.600000000000001" thickBot="1" x14ac:dyDescent="0.4">
      <c r="A1" s="371" t="s">
        <v>110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ht="15" thickBot="1" x14ac:dyDescent="0.35">
      <c r="A2" s="238" t="s">
        <v>245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x14ac:dyDescent="0.3">
      <c r="A3" s="259" t="s">
        <v>239</v>
      </c>
      <c r="B3" s="373" t="s">
        <v>217</v>
      </c>
      <c r="C3" s="240">
        <v>0</v>
      </c>
      <c r="D3" s="241">
        <v>101</v>
      </c>
      <c r="E3" s="262">
        <v>203</v>
      </c>
      <c r="F3" s="241" t="s">
        <v>197</v>
      </c>
      <c r="G3" s="241" t="s">
        <v>198</v>
      </c>
      <c r="H3" s="241" t="s">
        <v>199</v>
      </c>
      <c r="I3" s="241" t="s">
        <v>200</v>
      </c>
      <c r="J3" s="241" t="s">
        <v>201</v>
      </c>
      <c r="K3" s="241">
        <v>930</v>
      </c>
      <c r="L3" s="242">
        <v>940</v>
      </c>
    </row>
    <row r="4" spans="1:12" ht="60.6" outlineLevel="1" thickBot="1" x14ac:dyDescent="0.35">
      <c r="A4" s="260">
        <v>2014</v>
      </c>
      <c r="B4" s="374"/>
      <c r="C4" s="243" t="s">
        <v>218</v>
      </c>
      <c r="D4" s="244" t="s">
        <v>219</v>
      </c>
      <c r="E4" s="263" t="s">
        <v>220</v>
      </c>
      <c r="F4" s="244" t="s">
        <v>221</v>
      </c>
      <c r="G4" s="244" t="s">
        <v>222</v>
      </c>
      <c r="H4" s="244" t="s">
        <v>223</v>
      </c>
      <c r="I4" s="244" t="s">
        <v>224</v>
      </c>
      <c r="J4" s="244" t="s">
        <v>225</v>
      </c>
      <c r="K4" s="244" t="s">
        <v>226</v>
      </c>
      <c r="L4" s="245" t="s">
        <v>227</v>
      </c>
    </row>
    <row r="5" spans="1:12" x14ac:dyDescent="0.3">
      <c r="A5" s="246" t="s">
        <v>228</v>
      </c>
      <c r="B5" s="290"/>
      <c r="C5" s="291"/>
      <c r="D5" s="292"/>
      <c r="E5" s="292"/>
      <c r="F5" s="292"/>
      <c r="G5" s="292"/>
      <c r="H5" s="292"/>
      <c r="I5" s="292"/>
      <c r="J5" s="292"/>
      <c r="K5" s="292"/>
      <c r="L5" s="293"/>
    </row>
    <row r="6" spans="1:12" ht="15" collapsed="1" thickBot="1" x14ac:dyDescent="0.35">
      <c r="A6" s="247" t="s">
        <v>76</v>
      </c>
      <c r="B6" s="294">
        <f xml:space="preserve">
TRUNC(IF($A$4&lt;=12,SUMIFS('ON Data'!D:D,'ON Data'!$B:$B,$A$4,'ON Data'!$C:$C,1),SUMIFS('ON Data'!D:D,'ON Data'!$C:$C,1)/'ON Data'!$B$3),1)</f>
        <v>71.8</v>
      </c>
      <c r="C6" s="295">
        <f xml:space="preserve">
TRUNC(IF($A$4&lt;=12,SUMIFS('ON Data'!E:E,'ON Data'!$B:$B,$A$4,'ON Data'!$C:$C,1),SUMIFS('ON Data'!E:E,'ON Data'!$C:$C,1)/'ON Data'!$B$3),1)</f>
        <v>0</v>
      </c>
      <c r="D6" s="296">
        <f xml:space="preserve">
TRUNC(IF($A$4&lt;=12,SUMIFS('ON Data'!F:F,'ON Data'!$B:$B,$A$4,'ON Data'!$C:$C,1),SUMIFS('ON Data'!F:F,'ON Data'!$C:$C,1)/'ON Data'!$B$3),1)</f>
        <v>6.2</v>
      </c>
      <c r="E6" s="296">
        <f xml:space="preserve">
TRUNC(IF($A$4&lt;=12,SUMIFS('ON Data'!H:H,'ON Data'!$B:$B,$A$4,'ON Data'!$C:$C,1),SUMIFS('ON Data'!H:H,'ON Data'!$C:$C,1)/'ON Data'!$B$3),1)</f>
        <v>0</v>
      </c>
      <c r="F6" s="296">
        <f xml:space="preserve">
TRUNC(IF($A$4&lt;=12,SUMIFS('ON Data'!I:I,'ON Data'!$B:$B,$A$4,'ON Data'!$C:$C,1),SUMIFS('ON Data'!I:I,'ON Data'!$C:$C,1)/'ON Data'!$B$3),1)</f>
        <v>24.4</v>
      </c>
      <c r="G6" s="296">
        <f xml:space="preserve">
TRUNC(IF($A$4&lt;=12,SUMIFS('ON Data'!J:J,'ON Data'!$B:$B,$A$4,'ON Data'!$C:$C,1),SUMIFS('ON Data'!J:J,'ON Data'!$C:$C,1)/'ON Data'!$B$3),1)</f>
        <v>21.5</v>
      </c>
      <c r="H6" s="296">
        <f xml:space="preserve">
TRUNC(IF($A$4&lt;=12,SUMIFS('ON Data'!K:K,'ON Data'!$B:$B,$A$4,'ON Data'!$C:$C,1),SUMIFS('ON Data'!K:K,'ON Data'!$C:$C,1)/'ON Data'!$B$3),1)</f>
        <v>4</v>
      </c>
      <c r="I6" s="296">
        <f xml:space="preserve">
TRUNC(IF($A$4&lt;=12,SUMIFS('ON Data'!L:L,'ON Data'!$B:$B,$A$4,'ON Data'!$C:$C,1),SUMIFS('ON Data'!L:L,'ON Data'!$C:$C,1)/'ON Data'!$B$3),1)</f>
        <v>7.7</v>
      </c>
      <c r="J6" s="296">
        <f xml:space="preserve">
TRUNC(IF($A$4&lt;=12,SUMIFS('ON Data'!M:M,'ON Data'!$B:$B,$A$4,'ON Data'!$C:$C,1),SUMIFS('ON Data'!M:M,'ON Data'!$C:$C,1)/'ON Data'!$B$3),1)</f>
        <v>0</v>
      </c>
      <c r="K6" s="296">
        <f xml:space="preserve">
TRUNC(IF($A$4&lt;=12,SUMIFS('ON Data'!N:N,'ON Data'!$B:$B,$A$4,'ON Data'!$C:$C,1),SUMIFS('ON Data'!N:N,'ON Data'!$C:$C,1)/'ON Data'!$B$3),1)</f>
        <v>5</v>
      </c>
      <c r="L6" s="297">
        <f xml:space="preserve">
TRUNC(IF($A$4&lt;=12,SUMIFS('ON Data'!O:O,'ON Data'!$B:$B,$A$4,'ON Data'!$C:$C,1),SUMIFS('ON Data'!O:O,'ON Data'!$C:$C,1)/'ON Data'!$B$3),1)</f>
        <v>3</v>
      </c>
    </row>
    <row r="7" spans="1:12" ht="15" hidden="1" outlineLevel="1" thickBot="1" x14ac:dyDescent="0.35">
      <c r="A7" s="247" t="s">
        <v>111</v>
      </c>
      <c r="B7" s="294"/>
      <c r="C7" s="298"/>
      <c r="D7" s="296"/>
      <c r="E7" s="296"/>
      <c r="F7" s="296"/>
      <c r="G7" s="296"/>
      <c r="H7" s="296"/>
      <c r="I7" s="296"/>
      <c r="J7" s="296"/>
      <c r="K7" s="296"/>
      <c r="L7" s="297"/>
    </row>
    <row r="8" spans="1:12" ht="15" hidden="1" outlineLevel="1" thickBot="1" x14ac:dyDescent="0.35">
      <c r="A8" s="247" t="s">
        <v>78</v>
      </c>
      <c r="B8" s="294"/>
      <c r="C8" s="298"/>
      <c r="D8" s="296"/>
      <c r="E8" s="296"/>
      <c r="F8" s="296"/>
      <c r="G8" s="296"/>
      <c r="H8" s="296"/>
      <c r="I8" s="296"/>
      <c r="J8" s="296"/>
      <c r="K8" s="296"/>
      <c r="L8" s="297"/>
    </row>
    <row r="9" spans="1:12" ht="15" hidden="1" outlineLevel="1" thickBot="1" x14ac:dyDescent="0.35">
      <c r="A9" s="248" t="s">
        <v>71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2"/>
    </row>
    <row r="10" spans="1:12" x14ac:dyDescent="0.3">
      <c r="A10" s="249" t="s">
        <v>229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7"/>
    </row>
    <row r="11" spans="1:12" x14ac:dyDescent="0.3">
      <c r="A11" s="250" t="s">
        <v>230</v>
      </c>
      <c r="B11" s="268">
        <f xml:space="preserve">
IF($A$4&lt;=12,SUMIFS('ON Data'!D:D,'ON Data'!$B:$B,$A$4,'ON Data'!$C:$C,2),SUMIFS('ON Data'!D:D,'ON Data'!$C:$C,2))</f>
        <v>22118.799999999999</v>
      </c>
      <c r="C11" s="269">
        <f xml:space="preserve">
IF($A$4&lt;=12,SUMIFS('ON Data'!E:E,'ON Data'!$B:$B,$A$4,'ON Data'!$C:$C,2),SUMIFS('ON Data'!E:E,'ON Data'!$C:$C,2))</f>
        <v>0</v>
      </c>
      <c r="D11" s="270">
        <f xml:space="preserve">
IF($A$4&lt;=12,SUMIFS('ON Data'!F:F,'ON Data'!$B:$B,$A$4,'ON Data'!$C:$C,2),SUMIFS('ON Data'!F:F,'ON Data'!$C:$C,2))</f>
        <v>1990.3999999999999</v>
      </c>
      <c r="E11" s="270">
        <f xml:space="preserve">
IF($A$4&lt;=12,SUMIFS('ON Data'!H:H,'ON Data'!$B:$B,$A$4,'ON Data'!$C:$C,2),SUMIFS('ON Data'!H:H,'ON Data'!$C:$C,2))</f>
        <v>0</v>
      </c>
      <c r="F11" s="270">
        <f xml:space="preserve">
IF($A$4&lt;=12,SUMIFS('ON Data'!I:I,'ON Data'!$B:$B,$A$4,'ON Data'!$C:$C,2),SUMIFS('ON Data'!I:I,'ON Data'!$C:$C,2))</f>
        <v>7417.6</v>
      </c>
      <c r="G11" s="270">
        <f xml:space="preserve">
IF($A$4&lt;=12,SUMIFS('ON Data'!J:J,'ON Data'!$B:$B,$A$4,'ON Data'!$C:$C,2),SUMIFS('ON Data'!J:J,'ON Data'!$C:$C,2))</f>
        <v>6364</v>
      </c>
      <c r="H11" s="270">
        <f xml:space="preserve">
IF($A$4&lt;=12,SUMIFS('ON Data'!K:K,'ON Data'!$B:$B,$A$4,'ON Data'!$C:$C,2),SUMIFS('ON Data'!K:K,'ON Data'!$C:$C,2))</f>
        <v>1304.8000000000002</v>
      </c>
      <c r="I11" s="270">
        <f xml:space="preserve">
IF($A$4&lt;=12,SUMIFS('ON Data'!L:L,'ON Data'!$B:$B,$A$4,'ON Data'!$C:$C,2),SUMIFS('ON Data'!L:L,'ON Data'!$C:$C,2))</f>
        <v>2490</v>
      </c>
      <c r="J11" s="270">
        <f xml:space="preserve">
IF($A$4&lt;=12,SUMIFS('ON Data'!M:M,'ON Data'!$B:$B,$A$4,'ON Data'!$C:$C,2),SUMIFS('ON Data'!M:M,'ON Data'!$C:$C,2))</f>
        <v>0</v>
      </c>
      <c r="K11" s="270">
        <f xml:space="preserve">
IF($A$4&lt;=12,SUMIFS('ON Data'!N:N,'ON Data'!$B:$B,$A$4,'ON Data'!$C:$C,2),SUMIFS('ON Data'!N:N,'ON Data'!$C:$C,2))</f>
        <v>1568</v>
      </c>
      <c r="L11" s="271">
        <f xml:space="preserve">
IF($A$4&lt;=12,SUMIFS('ON Data'!O:O,'ON Data'!$B:$B,$A$4,'ON Data'!$C:$C,2),SUMIFS('ON Data'!O:O,'ON Data'!$C:$C,2))</f>
        <v>984</v>
      </c>
    </row>
    <row r="12" spans="1:12" x14ac:dyDescent="0.3">
      <c r="A12" s="250" t="s">
        <v>231</v>
      </c>
      <c r="B12" s="268">
        <f xml:space="preserve">
IF($A$4&lt;=12,SUMIFS('ON Data'!D:D,'ON Data'!$B:$B,$A$4,'ON Data'!$C:$C,3),SUMIFS('ON Data'!D:D,'ON Data'!$C:$C,3))</f>
        <v>0</v>
      </c>
      <c r="C12" s="269">
        <f xml:space="preserve">
IF($A$4&lt;=12,SUMIFS('ON Data'!E:E,'ON Data'!$B:$B,$A$4,'ON Data'!$C:$C,3),SUMIFS('ON Data'!E:E,'ON Data'!$C:$C,3))</f>
        <v>0</v>
      </c>
      <c r="D12" s="270">
        <f xml:space="preserve">
IF($A$4&lt;=12,SUMIFS('ON Data'!F:F,'ON Data'!$B:$B,$A$4,'ON Data'!$C:$C,3),SUMIFS('ON Data'!F:F,'ON Data'!$C:$C,3))</f>
        <v>0</v>
      </c>
      <c r="E12" s="270">
        <f xml:space="preserve">
IF($A$4&lt;=12,SUMIFS('ON Data'!H:H,'ON Data'!$B:$B,$A$4,'ON Data'!$C:$C,3),SUMIFS('ON Data'!H:H,'ON Data'!$C:$C,3))</f>
        <v>0</v>
      </c>
      <c r="F12" s="270">
        <f xml:space="preserve">
IF($A$4&lt;=12,SUMIFS('ON Data'!I:I,'ON Data'!$B:$B,$A$4,'ON Data'!$C:$C,3),SUMIFS('ON Data'!I:I,'ON Data'!$C:$C,3))</f>
        <v>0</v>
      </c>
      <c r="G12" s="270">
        <f xml:space="preserve">
IF($A$4&lt;=12,SUMIFS('ON Data'!J:J,'ON Data'!$B:$B,$A$4,'ON Data'!$C:$C,3),SUMIFS('ON Data'!J:J,'ON Data'!$C:$C,3))</f>
        <v>0</v>
      </c>
      <c r="H12" s="270">
        <f xml:space="preserve">
IF($A$4&lt;=12,SUMIFS('ON Data'!K:K,'ON Data'!$B:$B,$A$4,'ON Data'!$C:$C,3),SUMIFS('ON Data'!K:K,'ON Data'!$C:$C,3))</f>
        <v>0</v>
      </c>
      <c r="I12" s="270">
        <f xml:space="preserve">
IF($A$4&lt;=12,SUMIFS('ON Data'!L:L,'ON Data'!$B:$B,$A$4,'ON Data'!$C:$C,3),SUMIFS('ON Data'!L:L,'ON Data'!$C:$C,3))</f>
        <v>0</v>
      </c>
      <c r="J12" s="270">
        <f xml:space="preserve">
IF($A$4&lt;=12,SUMIFS('ON Data'!M:M,'ON Data'!$B:$B,$A$4,'ON Data'!$C:$C,3),SUMIFS('ON Data'!M:M,'ON Data'!$C:$C,3))</f>
        <v>0</v>
      </c>
      <c r="K12" s="270">
        <f xml:space="preserve">
IF($A$4&lt;=12,SUMIFS('ON Data'!N:N,'ON Data'!$B:$B,$A$4,'ON Data'!$C:$C,3),SUMIFS('ON Data'!N:N,'ON Data'!$C:$C,3))</f>
        <v>0</v>
      </c>
      <c r="L12" s="271">
        <f xml:space="preserve">
IF($A$4&lt;=12,SUMIFS('ON Data'!O:O,'ON Data'!$B:$B,$A$4,'ON Data'!$C:$C,3),SUMIFS('ON Data'!O:O,'ON Data'!$C:$C,3))</f>
        <v>0</v>
      </c>
    </row>
    <row r="13" spans="1:12" x14ac:dyDescent="0.3">
      <c r="A13" s="250" t="s">
        <v>240</v>
      </c>
      <c r="B13" s="268">
        <f xml:space="preserve">
IF($A$4&lt;=12,SUMIFS('ON Data'!D:D,'ON Data'!$B:$B,$A$4,'ON Data'!$C:$C,4),SUMIFS('ON Data'!D:D,'ON Data'!$C:$C,4))</f>
        <v>707</v>
      </c>
      <c r="C13" s="269">
        <f xml:space="preserve">
IF($A$4&lt;=12,SUMIFS('ON Data'!E:E,'ON Data'!$B:$B,$A$4,'ON Data'!$C:$C,4),SUMIFS('ON Data'!E:E,'ON Data'!$C:$C,4))</f>
        <v>0</v>
      </c>
      <c r="D13" s="270">
        <f xml:space="preserve">
IF($A$4&lt;=12,SUMIFS('ON Data'!F:F,'ON Data'!$B:$B,$A$4,'ON Data'!$C:$C,4),SUMIFS('ON Data'!F:F,'ON Data'!$C:$C,4))</f>
        <v>79</v>
      </c>
      <c r="E13" s="270">
        <f xml:space="preserve">
IF($A$4&lt;=12,SUMIFS('ON Data'!H:H,'ON Data'!$B:$B,$A$4,'ON Data'!$C:$C,4),SUMIFS('ON Data'!H:H,'ON Data'!$C:$C,4))</f>
        <v>0</v>
      </c>
      <c r="F13" s="270">
        <f xml:space="preserve">
IF($A$4&lt;=12,SUMIFS('ON Data'!I:I,'ON Data'!$B:$B,$A$4,'ON Data'!$C:$C,4),SUMIFS('ON Data'!I:I,'ON Data'!$C:$C,4))</f>
        <v>64</v>
      </c>
      <c r="G13" s="270">
        <f xml:space="preserve">
IF($A$4&lt;=12,SUMIFS('ON Data'!J:J,'ON Data'!$B:$B,$A$4,'ON Data'!$C:$C,4),SUMIFS('ON Data'!J:J,'ON Data'!$C:$C,4))</f>
        <v>564</v>
      </c>
      <c r="H13" s="270">
        <f xml:space="preserve">
IF($A$4&lt;=12,SUMIFS('ON Data'!K:K,'ON Data'!$B:$B,$A$4,'ON Data'!$C:$C,4),SUMIFS('ON Data'!K:K,'ON Data'!$C:$C,4))</f>
        <v>0</v>
      </c>
      <c r="I13" s="270">
        <f xml:space="preserve">
IF($A$4&lt;=12,SUMIFS('ON Data'!L:L,'ON Data'!$B:$B,$A$4,'ON Data'!$C:$C,4),SUMIFS('ON Data'!L:L,'ON Data'!$C:$C,4))</f>
        <v>0</v>
      </c>
      <c r="J13" s="270">
        <f xml:space="preserve">
IF($A$4&lt;=12,SUMIFS('ON Data'!M:M,'ON Data'!$B:$B,$A$4,'ON Data'!$C:$C,4),SUMIFS('ON Data'!M:M,'ON Data'!$C:$C,4))</f>
        <v>0</v>
      </c>
      <c r="K13" s="270">
        <f xml:space="preserve">
IF($A$4&lt;=12,SUMIFS('ON Data'!N:N,'ON Data'!$B:$B,$A$4,'ON Data'!$C:$C,4),SUMIFS('ON Data'!N:N,'ON Data'!$C:$C,4))</f>
        <v>0</v>
      </c>
      <c r="L13" s="271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251" t="s">
        <v>232</v>
      </c>
      <c r="B14" s="272">
        <f xml:space="preserve">
IF($A$4&lt;=12,SUMIFS('ON Data'!D:D,'ON Data'!$B:$B,$A$4,'ON Data'!$C:$C,5),SUMIFS('ON Data'!D:D,'ON Data'!$C:$C,5))</f>
        <v>47.5</v>
      </c>
      <c r="C14" s="273">
        <f xml:space="preserve">
IF($A$4&lt;=12,SUMIFS('ON Data'!E:E,'ON Data'!$B:$B,$A$4,'ON Data'!$C:$C,5),SUMIFS('ON Data'!E:E,'ON Data'!$C:$C,5))</f>
        <v>47.5</v>
      </c>
      <c r="D14" s="274">
        <f xml:space="preserve">
IF($A$4&lt;=12,SUMIFS('ON Data'!F:F,'ON Data'!$B:$B,$A$4,'ON Data'!$C:$C,5),SUMIFS('ON Data'!F:F,'ON Data'!$C:$C,5))</f>
        <v>0</v>
      </c>
      <c r="E14" s="274">
        <f xml:space="preserve">
IF($A$4&lt;=12,SUMIFS('ON Data'!H:H,'ON Data'!$B:$B,$A$4,'ON Data'!$C:$C,5),SUMIFS('ON Data'!H:H,'ON Data'!$C:$C,5))</f>
        <v>0</v>
      </c>
      <c r="F14" s="274">
        <f xml:space="preserve">
IF($A$4&lt;=12,SUMIFS('ON Data'!I:I,'ON Data'!$B:$B,$A$4,'ON Data'!$C:$C,5),SUMIFS('ON Data'!I:I,'ON Data'!$C:$C,5))</f>
        <v>0</v>
      </c>
      <c r="G14" s="274">
        <f xml:space="preserve">
IF($A$4&lt;=12,SUMIFS('ON Data'!J:J,'ON Data'!$B:$B,$A$4,'ON Data'!$C:$C,5),SUMIFS('ON Data'!J:J,'ON Data'!$C:$C,5))</f>
        <v>0</v>
      </c>
      <c r="H14" s="274">
        <f xml:space="preserve">
IF($A$4&lt;=12,SUMIFS('ON Data'!K:K,'ON Data'!$B:$B,$A$4,'ON Data'!$C:$C,5),SUMIFS('ON Data'!K:K,'ON Data'!$C:$C,5))</f>
        <v>0</v>
      </c>
      <c r="I14" s="274">
        <f xml:space="preserve">
IF($A$4&lt;=12,SUMIFS('ON Data'!L:L,'ON Data'!$B:$B,$A$4,'ON Data'!$C:$C,5),SUMIFS('ON Data'!L:L,'ON Data'!$C:$C,5))</f>
        <v>0</v>
      </c>
      <c r="J14" s="274">
        <f xml:space="preserve">
IF($A$4&lt;=12,SUMIFS('ON Data'!M:M,'ON Data'!$B:$B,$A$4,'ON Data'!$C:$C,5),SUMIFS('ON Data'!M:M,'ON Data'!$C:$C,5))</f>
        <v>0</v>
      </c>
      <c r="K14" s="274">
        <f xml:space="preserve">
IF($A$4&lt;=12,SUMIFS('ON Data'!N:N,'ON Data'!$B:$B,$A$4,'ON Data'!$C:$C,5),SUMIFS('ON Data'!N:N,'ON Data'!$C:$C,5))</f>
        <v>0</v>
      </c>
      <c r="L14" s="275">
        <f xml:space="preserve">
IF($A$4&lt;=12,SUMIFS('ON Data'!O:O,'ON Data'!$B:$B,$A$4,'ON Data'!$C:$C,5),SUMIFS('ON Data'!O:O,'ON Data'!$C:$C,5))</f>
        <v>0</v>
      </c>
    </row>
    <row r="15" spans="1:12" x14ac:dyDescent="0.3">
      <c r="A15" s="166" t="s">
        <v>244</v>
      </c>
      <c r="B15" s="276"/>
      <c r="C15" s="277"/>
      <c r="D15" s="278"/>
      <c r="E15" s="278"/>
      <c r="F15" s="278"/>
      <c r="G15" s="278"/>
      <c r="H15" s="278"/>
      <c r="I15" s="278"/>
      <c r="J15" s="278"/>
      <c r="K15" s="278"/>
      <c r="L15" s="279"/>
    </row>
    <row r="16" spans="1:12" x14ac:dyDescent="0.3">
      <c r="A16" s="252" t="s">
        <v>233</v>
      </c>
      <c r="B16" s="268">
        <f xml:space="preserve">
IF($A$4&lt;=12,SUMIFS('ON Data'!D:D,'ON Data'!$B:$B,$A$4,'ON Data'!$C:$C,7),SUMIFS('ON Data'!D:D,'ON Data'!$C:$C,7))</f>
        <v>0</v>
      </c>
      <c r="C16" s="269">
        <f xml:space="preserve">
IF($A$4&lt;=12,SUMIFS('ON Data'!E:E,'ON Data'!$B:$B,$A$4,'ON Data'!$C:$C,7),SUMIFS('ON Data'!E:E,'ON Data'!$C:$C,7))</f>
        <v>0</v>
      </c>
      <c r="D16" s="270">
        <f xml:space="preserve">
IF($A$4&lt;=12,SUMIFS('ON Data'!F:F,'ON Data'!$B:$B,$A$4,'ON Data'!$C:$C,7),SUMIFS('ON Data'!F:F,'ON Data'!$C:$C,7))</f>
        <v>0</v>
      </c>
      <c r="E16" s="270">
        <f xml:space="preserve">
IF($A$4&lt;=12,SUMIFS('ON Data'!H:H,'ON Data'!$B:$B,$A$4,'ON Data'!$C:$C,7),SUMIFS('ON Data'!H:H,'ON Data'!$C:$C,7))</f>
        <v>0</v>
      </c>
      <c r="F16" s="270">
        <f xml:space="preserve">
IF($A$4&lt;=12,SUMIFS('ON Data'!I:I,'ON Data'!$B:$B,$A$4,'ON Data'!$C:$C,7),SUMIFS('ON Data'!I:I,'ON Data'!$C:$C,7))</f>
        <v>0</v>
      </c>
      <c r="G16" s="270">
        <f xml:space="preserve">
IF($A$4&lt;=12,SUMIFS('ON Data'!J:J,'ON Data'!$B:$B,$A$4,'ON Data'!$C:$C,7),SUMIFS('ON Data'!J:J,'ON Data'!$C:$C,7))</f>
        <v>0</v>
      </c>
      <c r="H16" s="270">
        <f xml:space="preserve">
IF($A$4&lt;=12,SUMIFS('ON Data'!K:K,'ON Data'!$B:$B,$A$4,'ON Data'!$C:$C,7),SUMIFS('ON Data'!K:K,'ON Data'!$C:$C,7))</f>
        <v>0</v>
      </c>
      <c r="I16" s="270">
        <f xml:space="preserve">
IF($A$4&lt;=12,SUMIFS('ON Data'!L:L,'ON Data'!$B:$B,$A$4,'ON Data'!$C:$C,7),SUMIFS('ON Data'!L:L,'ON Data'!$C:$C,7))</f>
        <v>0</v>
      </c>
      <c r="J16" s="270">
        <f xml:space="preserve">
IF($A$4&lt;=12,SUMIFS('ON Data'!M:M,'ON Data'!$B:$B,$A$4,'ON Data'!$C:$C,7),SUMIFS('ON Data'!M:M,'ON Data'!$C:$C,7))</f>
        <v>0</v>
      </c>
      <c r="K16" s="270">
        <f xml:space="preserve">
IF($A$4&lt;=12,SUMIFS('ON Data'!N:N,'ON Data'!$B:$B,$A$4,'ON Data'!$C:$C,7),SUMIFS('ON Data'!N:N,'ON Data'!$C:$C,7))</f>
        <v>0</v>
      </c>
      <c r="L16" s="271">
        <f xml:space="preserve">
IF($A$4&lt;=12,SUMIFS('ON Data'!O:O,'ON Data'!$B:$B,$A$4,'ON Data'!$C:$C,7),SUMIFS('ON Data'!O:O,'ON Data'!$C:$C,7))</f>
        <v>0</v>
      </c>
    </row>
    <row r="17" spans="1:12" x14ac:dyDescent="0.3">
      <c r="A17" s="252" t="s">
        <v>234</v>
      </c>
      <c r="B17" s="268">
        <f xml:space="preserve">
IF($A$4&lt;=12,SUMIFS('ON Data'!D:D,'ON Data'!$B:$B,$A$4,'ON Data'!$C:$C,8),SUMIFS('ON Data'!D:D,'ON Data'!$C:$C,8))</f>
        <v>0</v>
      </c>
      <c r="C17" s="269">
        <f xml:space="preserve">
IF($A$4&lt;=12,SUMIFS('ON Data'!E:E,'ON Data'!$B:$B,$A$4,'ON Data'!$C:$C,8),SUMIFS('ON Data'!E:E,'ON Data'!$C:$C,8))</f>
        <v>0</v>
      </c>
      <c r="D17" s="270">
        <f xml:space="preserve">
IF($A$4&lt;=12,SUMIFS('ON Data'!F:F,'ON Data'!$B:$B,$A$4,'ON Data'!$C:$C,8),SUMIFS('ON Data'!F:F,'ON Data'!$C:$C,8))</f>
        <v>0</v>
      </c>
      <c r="E17" s="270">
        <f xml:space="preserve">
IF($A$4&lt;=12,SUMIFS('ON Data'!H:H,'ON Data'!$B:$B,$A$4,'ON Data'!$C:$C,8),SUMIFS('ON Data'!H:H,'ON Data'!$C:$C,8))</f>
        <v>0</v>
      </c>
      <c r="F17" s="270">
        <f xml:space="preserve">
IF($A$4&lt;=12,SUMIFS('ON Data'!I:I,'ON Data'!$B:$B,$A$4,'ON Data'!$C:$C,8),SUMIFS('ON Data'!I:I,'ON Data'!$C:$C,8))</f>
        <v>0</v>
      </c>
      <c r="G17" s="270">
        <f xml:space="preserve">
IF($A$4&lt;=12,SUMIFS('ON Data'!J:J,'ON Data'!$B:$B,$A$4,'ON Data'!$C:$C,8),SUMIFS('ON Data'!J:J,'ON Data'!$C:$C,8))</f>
        <v>0</v>
      </c>
      <c r="H17" s="270">
        <f xml:space="preserve">
IF($A$4&lt;=12,SUMIFS('ON Data'!K:K,'ON Data'!$B:$B,$A$4,'ON Data'!$C:$C,8),SUMIFS('ON Data'!K:K,'ON Data'!$C:$C,8))</f>
        <v>0</v>
      </c>
      <c r="I17" s="270">
        <f xml:space="preserve">
IF($A$4&lt;=12,SUMIFS('ON Data'!L:L,'ON Data'!$B:$B,$A$4,'ON Data'!$C:$C,8),SUMIFS('ON Data'!L:L,'ON Data'!$C:$C,8))</f>
        <v>0</v>
      </c>
      <c r="J17" s="270">
        <f xml:space="preserve">
IF($A$4&lt;=12,SUMIFS('ON Data'!M:M,'ON Data'!$B:$B,$A$4,'ON Data'!$C:$C,8),SUMIFS('ON Data'!M:M,'ON Data'!$C:$C,8))</f>
        <v>0</v>
      </c>
      <c r="K17" s="270">
        <f xml:space="preserve">
IF($A$4&lt;=12,SUMIFS('ON Data'!N:N,'ON Data'!$B:$B,$A$4,'ON Data'!$C:$C,8),SUMIFS('ON Data'!N:N,'ON Data'!$C:$C,8))</f>
        <v>0</v>
      </c>
      <c r="L17" s="271">
        <f xml:space="preserve">
IF($A$4&lt;=12,SUMIFS('ON Data'!O:O,'ON Data'!$B:$B,$A$4,'ON Data'!$C:$C,8),SUMIFS('ON Data'!O:O,'ON Data'!$C:$C,8))</f>
        <v>0</v>
      </c>
    </row>
    <row r="18" spans="1:12" x14ac:dyDescent="0.3">
      <c r="A18" s="252" t="s">
        <v>235</v>
      </c>
      <c r="B18" s="268">
        <f xml:space="preserve">
B19-B16-B17</f>
        <v>33422</v>
      </c>
      <c r="C18" s="269">
        <f t="shared" ref="C18:L18" si="0" xml:space="preserve">
C19-C16-C17</f>
        <v>0</v>
      </c>
      <c r="D18" s="270">
        <f t="shared" si="0"/>
        <v>0</v>
      </c>
      <c r="E18" s="270">
        <f t="shared" si="0"/>
        <v>0</v>
      </c>
      <c r="F18" s="270">
        <f t="shared" si="0"/>
        <v>21762</v>
      </c>
      <c r="G18" s="270">
        <f t="shared" si="0"/>
        <v>0</v>
      </c>
      <c r="H18" s="270">
        <f t="shared" si="0"/>
        <v>0</v>
      </c>
      <c r="I18" s="270">
        <f t="shared" si="0"/>
        <v>11660</v>
      </c>
      <c r="J18" s="270">
        <f t="shared" si="0"/>
        <v>0</v>
      </c>
      <c r="K18" s="270">
        <f t="shared" si="0"/>
        <v>0</v>
      </c>
      <c r="L18" s="271">
        <f t="shared" si="0"/>
        <v>0</v>
      </c>
    </row>
    <row r="19" spans="1:12" ht="15" thickBot="1" x14ac:dyDescent="0.35">
      <c r="A19" s="253" t="s">
        <v>236</v>
      </c>
      <c r="B19" s="280">
        <f xml:space="preserve">
IF($A$4&lt;=12,SUMIFS('ON Data'!D:D,'ON Data'!$B:$B,$A$4,'ON Data'!$C:$C,9),SUMIFS('ON Data'!D:D,'ON Data'!$C:$C,9))</f>
        <v>33422</v>
      </c>
      <c r="C19" s="281">
        <f xml:space="preserve">
IF($A$4&lt;=12,SUMIFS('ON Data'!E:E,'ON Data'!$B:$B,$A$4,'ON Data'!$C:$C,9),SUMIFS('ON Data'!E:E,'ON Data'!$C:$C,9))</f>
        <v>0</v>
      </c>
      <c r="D19" s="282">
        <f xml:space="preserve">
IF($A$4&lt;=12,SUMIFS('ON Data'!F:F,'ON Data'!$B:$B,$A$4,'ON Data'!$C:$C,9),SUMIFS('ON Data'!F:F,'ON Data'!$C:$C,9))</f>
        <v>0</v>
      </c>
      <c r="E19" s="282">
        <f xml:space="preserve">
IF($A$4&lt;=12,SUMIFS('ON Data'!H:H,'ON Data'!$B:$B,$A$4,'ON Data'!$C:$C,9),SUMIFS('ON Data'!H:H,'ON Data'!$C:$C,9))</f>
        <v>0</v>
      </c>
      <c r="F19" s="282">
        <f xml:space="preserve">
IF($A$4&lt;=12,SUMIFS('ON Data'!I:I,'ON Data'!$B:$B,$A$4,'ON Data'!$C:$C,9),SUMIFS('ON Data'!I:I,'ON Data'!$C:$C,9))</f>
        <v>21762</v>
      </c>
      <c r="G19" s="282">
        <f xml:space="preserve">
IF($A$4&lt;=12,SUMIFS('ON Data'!J:J,'ON Data'!$B:$B,$A$4,'ON Data'!$C:$C,9),SUMIFS('ON Data'!J:J,'ON Data'!$C:$C,9))</f>
        <v>0</v>
      </c>
      <c r="H19" s="282">
        <f xml:space="preserve">
IF($A$4&lt;=12,SUMIFS('ON Data'!K:K,'ON Data'!$B:$B,$A$4,'ON Data'!$C:$C,9),SUMIFS('ON Data'!K:K,'ON Data'!$C:$C,9))</f>
        <v>0</v>
      </c>
      <c r="I19" s="282">
        <f xml:space="preserve">
IF($A$4&lt;=12,SUMIFS('ON Data'!L:L,'ON Data'!$B:$B,$A$4,'ON Data'!$C:$C,9),SUMIFS('ON Data'!L:L,'ON Data'!$C:$C,9))</f>
        <v>11660</v>
      </c>
      <c r="J19" s="282">
        <f xml:space="preserve">
IF($A$4&lt;=12,SUMIFS('ON Data'!M:M,'ON Data'!$B:$B,$A$4,'ON Data'!$C:$C,9),SUMIFS('ON Data'!M:M,'ON Data'!$C:$C,9))</f>
        <v>0</v>
      </c>
      <c r="K19" s="282">
        <f xml:space="preserve">
IF($A$4&lt;=12,SUMIFS('ON Data'!N:N,'ON Data'!$B:$B,$A$4,'ON Data'!$C:$C,9),SUMIFS('ON Data'!N:N,'ON Data'!$C:$C,9))</f>
        <v>0</v>
      </c>
      <c r="L19" s="283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254" t="s">
        <v>76</v>
      </c>
      <c r="B20" s="284">
        <f xml:space="preserve">
IF($A$4&lt;=12,SUMIFS('ON Data'!D:D,'ON Data'!$B:$B,$A$4,'ON Data'!$C:$C,6),SUMIFS('ON Data'!D:D,'ON Data'!$C:$C,6))</f>
        <v>3677596</v>
      </c>
      <c r="C20" s="285">
        <f xml:space="preserve">
IF($A$4&lt;=12,SUMIFS('ON Data'!E:E,'ON Data'!$B:$B,$A$4,'ON Data'!$C:$C,6),SUMIFS('ON Data'!E:E,'ON Data'!$C:$C,6))</f>
        <v>0</v>
      </c>
      <c r="D20" s="286">
        <f xml:space="preserve">
IF($A$4&lt;=12,SUMIFS('ON Data'!F:F,'ON Data'!$B:$B,$A$4,'ON Data'!$C:$C,6),SUMIFS('ON Data'!F:F,'ON Data'!$C:$C,6))</f>
        <v>703250</v>
      </c>
      <c r="E20" s="286">
        <f xml:space="preserve">
IF($A$4&lt;=12,SUMIFS('ON Data'!H:H,'ON Data'!$B:$B,$A$4,'ON Data'!$C:$C,6),SUMIFS('ON Data'!H:H,'ON Data'!$C:$C,6))</f>
        <v>0</v>
      </c>
      <c r="F20" s="286">
        <f xml:space="preserve">
IF($A$4&lt;=12,SUMIFS('ON Data'!I:I,'ON Data'!$B:$B,$A$4,'ON Data'!$C:$C,6),SUMIFS('ON Data'!I:I,'ON Data'!$C:$C,6))</f>
        <v>1183753</v>
      </c>
      <c r="G20" s="286">
        <f xml:space="preserve">
IF($A$4&lt;=12,SUMIFS('ON Data'!J:J,'ON Data'!$B:$B,$A$4,'ON Data'!$C:$C,6),SUMIFS('ON Data'!J:J,'ON Data'!$C:$C,6))</f>
        <v>1064297</v>
      </c>
      <c r="H20" s="286">
        <f xml:space="preserve">
IF($A$4&lt;=12,SUMIFS('ON Data'!K:K,'ON Data'!$B:$B,$A$4,'ON Data'!$C:$C,6),SUMIFS('ON Data'!K:K,'ON Data'!$C:$C,6))</f>
        <v>203577</v>
      </c>
      <c r="I20" s="286">
        <f xml:space="preserve">
IF($A$4&lt;=12,SUMIFS('ON Data'!L:L,'ON Data'!$B:$B,$A$4,'ON Data'!$C:$C,6),SUMIFS('ON Data'!L:L,'ON Data'!$C:$C,6))</f>
        <v>252522</v>
      </c>
      <c r="J20" s="286">
        <f xml:space="preserve">
IF($A$4&lt;=12,SUMIFS('ON Data'!M:M,'ON Data'!$B:$B,$A$4,'ON Data'!$C:$C,6),SUMIFS('ON Data'!M:M,'ON Data'!$C:$C,6))</f>
        <v>0</v>
      </c>
      <c r="K20" s="286">
        <f xml:space="preserve">
IF($A$4&lt;=12,SUMIFS('ON Data'!N:N,'ON Data'!$B:$B,$A$4,'ON Data'!$C:$C,6),SUMIFS('ON Data'!N:N,'ON Data'!$C:$C,6))</f>
        <v>200069</v>
      </c>
      <c r="L20" s="287">
        <f xml:space="preserve">
IF($A$4&lt;=12,SUMIFS('ON Data'!O:O,'ON Data'!$B:$B,$A$4,'ON Data'!$C:$C,6),SUMIFS('ON Data'!O:O,'ON Data'!$C:$C,6))</f>
        <v>70128</v>
      </c>
    </row>
    <row r="21" spans="1:12" ht="15" hidden="1" outlineLevel="1" thickBot="1" x14ac:dyDescent="0.35">
      <c r="A21" s="247" t="s">
        <v>111</v>
      </c>
      <c r="B21" s="268"/>
      <c r="C21" s="269"/>
      <c r="D21" s="270"/>
      <c r="E21" s="270"/>
      <c r="F21" s="270"/>
      <c r="G21" s="270"/>
      <c r="H21" s="270"/>
      <c r="I21" s="270"/>
      <c r="J21" s="270"/>
      <c r="K21" s="270"/>
      <c r="L21" s="271"/>
    </row>
    <row r="22" spans="1:12" ht="15" hidden="1" outlineLevel="1" thickBot="1" x14ac:dyDescent="0.35">
      <c r="A22" s="247" t="s">
        <v>78</v>
      </c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1"/>
    </row>
    <row r="23" spans="1:12" ht="15" hidden="1" outlineLevel="1" thickBot="1" x14ac:dyDescent="0.35">
      <c r="A23" s="255" t="s">
        <v>71</v>
      </c>
      <c r="B23" s="272"/>
      <c r="C23" s="273"/>
      <c r="D23" s="274"/>
      <c r="E23" s="274"/>
      <c r="F23" s="274"/>
      <c r="G23" s="274"/>
      <c r="H23" s="274"/>
      <c r="I23" s="274"/>
      <c r="J23" s="274"/>
      <c r="K23" s="274"/>
      <c r="L23" s="275"/>
    </row>
    <row r="24" spans="1:12" x14ac:dyDescent="0.3">
      <c r="A24" s="249" t="s">
        <v>237</v>
      </c>
      <c r="B24" s="264"/>
      <c r="C24" s="265"/>
      <c r="D24" s="515" t="s">
        <v>219</v>
      </c>
      <c r="E24" s="376" t="s">
        <v>238</v>
      </c>
      <c r="F24" s="376"/>
      <c r="G24" s="376"/>
      <c r="H24" s="376"/>
      <c r="I24" s="266"/>
      <c r="J24" s="266"/>
      <c r="K24" s="266"/>
      <c r="L24" s="267"/>
    </row>
    <row r="25" spans="1:12" ht="15" collapsed="1" thickBot="1" x14ac:dyDescent="0.35">
      <c r="A25" s="250" t="s">
        <v>76</v>
      </c>
      <c r="B25" s="268">
        <f>SUM(D25:H25)</f>
        <v>0</v>
      </c>
      <c r="C25" s="288">
        <v>0</v>
      </c>
      <c r="D25" s="308">
        <v>0</v>
      </c>
      <c r="E25" s="375">
        <v>0</v>
      </c>
      <c r="F25" s="375"/>
      <c r="G25" s="375"/>
      <c r="H25" s="375"/>
      <c r="I25" s="270">
        <v>0</v>
      </c>
      <c r="J25" s="270">
        <v>0</v>
      </c>
      <c r="K25" s="270">
        <v>0</v>
      </c>
      <c r="L25" s="271">
        <v>0</v>
      </c>
    </row>
    <row r="26" spans="1:12" ht="14.4" hidden="1" customHeight="1" outlineLevel="1" x14ac:dyDescent="0.35">
      <c r="A26" s="256" t="s">
        <v>111</v>
      </c>
      <c r="B26" s="280">
        <f t="shared" ref="B26:B28" si="1">SUM(D26:H26)</f>
        <v>0</v>
      </c>
      <c r="C26" s="288">
        <v>0</v>
      </c>
      <c r="D26" s="308">
        <v>0</v>
      </c>
      <c r="E26" s="375">
        <v>0</v>
      </c>
      <c r="F26" s="375"/>
      <c r="G26" s="375"/>
      <c r="H26" s="375"/>
      <c r="I26" s="270">
        <v>0</v>
      </c>
      <c r="J26" s="270">
        <v>0</v>
      </c>
      <c r="K26" s="270">
        <v>0</v>
      </c>
      <c r="L26" s="271">
        <v>0</v>
      </c>
    </row>
    <row r="27" spans="1:12" ht="14.4" hidden="1" customHeight="1" outlineLevel="1" x14ac:dyDescent="0.35">
      <c r="A27" s="256" t="s">
        <v>78</v>
      </c>
      <c r="B27" s="280">
        <f t="shared" si="1"/>
        <v>0</v>
      </c>
      <c r="C27" s="288">
        <v>0</v>
      </c>
      <c r="D27" s="308">
        <v>0</v>
      </c>
      <c r="E27" s="375">
        <v>0</v>
      </c>
      <c r="F27" s="375"/>
      <c r="G27" s="375"/>
      <c r="H27" s="375"/>
      <c r="I27" s="270">
        <v>0</v>
      </c>
      <c r="J27" s="270">
        <v>0</v>
      </c>
      <c r="K27" s="270">
        <v>0</v>
      </c>
      <c r="L27" s="271">
        <v>0</v>
      </c>
    </row>
    <row r="28" spans="1:12" ht="15" hidden="1" customHeight="1" outlineLevel="1" thickBot="1" x14ac:dyDescent="0.35">
      <c r="A28" s="256" t="s">
        <v>71</v>
      </c>
      <c r="B28" s="280">
        <f t="shared" si="1"/>
        <v>0</v>
      </c>
      <c r="C28" s="289">
        <v>0</v>
      </c>
      <c r="D28" s="307">
        <v>0</v>
      </c>
      <c r="E28" s="370">
        <v>0</v>
      </c>
      <c r="F28" s="370"/>
      <c r="G28" s="370"/>
      <c r="H28" s="370"/>
      <c r="I28" s="274">
        <v>0</v>
      </c>
      <c r="J28" s="274">
        <v>0</v>
      </c>
      <c r="K28" s="274">
        <v>0</v>
      </c>
      <c r="L28" s="275">
        <v>0</v>
      </c>
    </row>
    <row r="29" spans="1:12" x14ac:dyDescent="0.3">
      <c r="A29" s="257"/>
      <c r="B29" s="257"/>
      <c r="C29" s="258"/>
      <c r="D29" s="257"/>
      <c r="E29" s="258"/>
      <c r="F29" s="257"/>
      <c r="G29" s="257"/>
      <c r="H29" s="257"/>
      <c r="I29" s="257"/>
      <c r="J29" s="257"/>
      <c r="K29" s="257"/>
      <c r="L29" s="257"/>
    </row>
    <row r="30" spans="1:12" x14ac:dyDescent="0.3">
      <c r="A30" s="116" t="s">
        <v>162</v>
      </c>
      <c r="B30" s="133"/>
      <c r="C30" s="133"/>
      <c r="D30" s="133"/>
      <c r="E30" s="133"/>
      <c r="F30" s="133"/>
      <c r="G30" s="133"/>
      <c r="H30" s="154"/>
      <c r="I30" s="154"/>
      <c r="J30" s="154"/>
      <c r="K30" s="154"/>
      <c r="L30" s="154"/>
    </row>
    <row r="31" spans="1:12" ht="14.4" customHeight="1" x14ac:dyDescent="0.3">
      <c r="A31" s="305" t="s">
        <v>243</v>
      </c>
      <c r="B31" s="306"/>
      <c r="C31" s="306"/>
      <c r="D31" s="306"/>
      <c r="E31" s="306"/>
      <c r="F31" s="306"/>
      <c r="G31" s="306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234"/>
  </cols>
  <sheetData>
    <row r="1" spans="1:18" x14ac:dyDescent="0.3">
      <c r="A1" s="234" t="s">
        <v>966</v>
      </c>
    </row>
    <row r="2" spans="1:18" x14ac:dyDescent="0.3">
      <c r="A2" s="238" t="s">
        <v>245</v>
      </c>
    </row>
    <row r="3" spans="1:18" x14ac:dyDescent="0.3">
      <c r="B3" s="235">
        <f>MAX(B5:B1048576)</f>
        <v>2</v>
      </c>
      <c r="D3" s="235">
        <f t="shared" ref="D3:G3" si="0">SUM(D5:D1048576)</f>
        <v>3734035</v>
      </c>
      <c r="E3" s="235">
        <f t="shared" si="0"/>
        <v>47.5</v>
      </c>
      <c r="F3" s="235">
        <f t="shared" si="0"/>
        <v>705331.8</v>
      </c>
      <c r="G3" s="235">
        <f t="shared" si="0"/>
        <v>0</v>
      </c>
      <c r="H3" s="235">
        <f t="shared" ref="H3:O3" si="1">SUM(H5:H1048576)</f>
        <v>0</v>
      </c>
      <c r="I3" s="235">
        <f t="shared" si="1"/>
        <v>1213045.3999999999</v>
      </c>
      <c r="J3" s="235">
        <f t="shared" si="1"/>
        <v>1071268</v>
      </c>
      <c r="K3" s="235">
        <f t="shared" si="1"/>
        <v>204889.8</v>
      </c>
      <c r="L3" s="235">
        <f t="shared" si="1"/>
        <v>266687.5</v>
      </c>
      <c r="M3" s="235">
        <f t="shared" si="1"/>
        <v>0</v>
      </c>
      <c r="N3" s="235">
        <f t="shared" si="1"/>
        <v>201647</v>
      </c>
      <c r="O3" s="235">
        <f t="shared" si="1"/>
        <v>71118</v>
      </c>
      <c r="Q3" s="234" t="s">
        <v>204</v>
      </c>
      <c r="R3" s="261">
        <v>2014</v>
      </c>
    </row>
    <row r="4" spans="1:18" x14ac:dyDescent="0.3">
      <c r="A4" s="236" t="s">
        <v>8</v>
      </c>
      <c r="B4" s="237" t="s">
        <v>70</v>
      </c>
      <c r="C4" s="237" t="s">
        <v>192</v>
      </c>
      <c r="D4" s="237" t="s">
        <v>6</v>
      </c>
      <c r="E4" s="237" t="s">
        <v>193</v>
      </c>
      <c r="F4" s="237" t="s">
        <v>194</v>
      </c>
      <c r="G4" s="237" t="s">
        <v>195</v>
      </c>
      <c r="H4" s="237" t="s">
        <v>196</v>
      </c>
      <c r="I4" s="237" t="s">
        <v>197</v>
      </c>
      <c r="J4" s="237" t="s">
        <v>198</v>
      </c>
      <c r="K4" s="237" t="s">
        <v>199</v>
      </c>
      <c r="L4" s="237" t="s">
        <v>200</v>
      </c>
      <c r="M4" s="237" t="s">
        <v>201</v>
      </c>
      <c r="N4" s="237" t="s">
        <v>202</v>
      </c>
      <c r="O4" s="237" t="s">
        <v>203</v>
      </c>
      <c r="Q4" s="234" t="s">
        <v>205</v>
      </c>
      <c r="R4" s="261">
        <v>1</v>
      </c>
    </row>
    <row r="5" spans="1:18" x14ac:dyDescent="0.3">
      <c r="A5" s="234">
        <v>35</v>
      </c>
      <c r="B5" s="234">
        <v>1</v>
      </c>
      <c r="C5" s="234">
        <v>1</v>
      </c>
      <c r="D5" s="234">
        <v>71.45</v>
      </c>
      <c r="E5" s="234">
        <v>0</v>
      </c>
      <c r="F5" s="234">
        <v>6.2</v>
      </c>
      <c r="G5" s="234">
        <v>0</v>
      </c>
      <c r="H5" s="234">
        <v>0</v>
      </c>
      <c r="I5" s="234">
        <v>24.4</v>
      </c>
      <c r="J5" s="234">
        <v>21</v>
      </c>
      <c r="K5" s="234">
        <v>4.0999999999999996</v>
      </c>
      <c r="L5" s="234">
        <v>7.75</v>
      </c>
      <c r="M5" s="234">
        <v>0</v>
      </c>
      <c r="N5" s="234">
        <v>5</v>
      </c>
      <c r="O5" s="234">
        <v>3</v>
      </c>
      <c r="Q5" s="234" t="s">
        <v>206</v>
      </c>
      <c r="R5" s="261">
        <v>2</v>
      </c>
    </row>
    <row r="6" spans="1:18" x14ac:dyDescent="0.3">
      <c r="A6" s="234">
        <v>35</v>
      </c>
      <c r="B6" s="234">
        <v>1</v>
      </c>
      <c r="C6" s="234">
        <v>2</v>
      </c>
      <c r="D6" s="234">
        <v>11912.4</v>
      </c>
      <c r="E6" s="234">
        <v>0</v>
      </c>
      <c r="F6" s="234">
        <v>1057.5999999999999</v>
      </c>
      <c r="G6" s="234">
        <v>0</v>
      </c>
      <c r="H6" s="234">
        <v>0</v>
      </c>
      <c r="I6" s="234">
        <v>4101.6000000000004</v>
      </c>
      <c r="J6" s="234">
        <v>3336</v>
      </c>
      <c r="K6" s="234">
        <v>703.2</v>
      </c>
      <c r="L6" s="234">
        <v>1346</v>
      </c>
      <c r="M6" s="234">
        <v>0</v>
      </c>
      <c r="N6" s="234">
        <v>848</v>
      </c>
      <c r="O6" s="234">
        <v>520</v>
      </c>
      <c r="Q6" s="234" t="s">
        <v>207</v>
      </c>
      <c r="R6" s="261">
        <v>3</v>
      </c>
    </row>
    <row r="7" spans="1:18" x14ac:dyDescent="0.3">
      <c r="A7" s="234">
        <v>35</v>
      </c>
      <c r="B7" s="234">
        <v>1</v>
      </c>
      <c r="C7" s="234">
        <v>4</v>
      </c>
      <c r="D7" s="234">
        <v>365</v>
      </c>
      <c r="E7" s="234">
        <v>0</v>
      </c>
      <c r="F7" s="234">
        <v>43</v>
      </c>
      <c r="G7" s="234">
        <v>0</v>
      </c>
      <c r="H7" s="234">
        <v>0</v>
      </c>
      <c r="I7" s="234">
        <v>32</v>
      </c>
      <c r="J7" s="234">
        <v>290</v>
      </c>
      <c r="K7" s="234">
        <v>0</v>
      </c>
      <c r="L7" s="234">
        <v>0</v>
      </c>
      <c r="M7" s="234">
        <v>0</v>
      </c>
      <c r="N7" s="234">
        <v>0</v>
      </c>
      <c r="O7" s="234">
        <v>0</v>
      </c>
      <c r="Q7" s="234" t="s">
        <v>208</v>
      </c>
      <c r="R7" s="261">
        <v>4</v>
      </c>
    </row>
    <row r="8" spans="1:18" x14ac:dyDescent="0.3">
      <c r="A8" s="234">
        <v>35</v>
      </c>
      <c r="B8" s="234">
        <v>1</v>
      </c>
      <c r="C8" s="234">
        <v>5</v>
      </c>
      <c r="D8" s="234">
        <v>25</v>
      </c>
      <c r="E8" s="234">
        <v>25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4">
        <v>0</v>
      </c>
      <c r="Q8" s="234" t="s">
        <v>209</v>
      </c>
      <c r="R8" s="261">
        <v>5</v>
      </c>
    </row>
    <row r="9" spans="1:18" x14ac:dyDescent="0.3">
      <c r="A9" s="234">
        <v>35</v>
      </c>
      <c r="B9" s="234">
        <v>1</v>
      </c>
      <c r="C9" s="234">
        <v>6</v>
      </c>
      <c r="D9" s="234">
        <v>1857212</v>
      </c>
      <c r="E9" s="234">
        <v>0</v>
      </c>
      <c r="F9" s="234">
        <v>356901</v>
      </c>
      <c r="G9" s="234">
        <v>0</v>
      </c>
      <c r="H9" s="234">
        <v>0</v>
      </c>
      <c r="I9" s="234">
        <v>609165</v>
      </c>
      <c r="J9" s="234">
        <v>529869</v>
      </c>
      <c r="K9" s="234">
        <v>103965</v>
      </c>
      <c r="L9" s="234">
        <v>122788</v>
      </c>
      <c r="M9" s="234">
        <v>0</v>
      </c>
      <c r="N9" s="234">
        <v>99258</v>
      </c>
      <c r="O9" s="234">
        <v>35266</v>
      </c>
      <c r="Q9" s="234" t="s">
        <v>210</v>
      </c>
      <c r="R9" s="261">
        <v>6</v>
      </c>
    </row>
    <row r="10" spans="1:18" x14ac:dyDescent="0.3">
      <c r="A10" s="234">
        <v>35</v>
      </c>
      <c r="B10" s="234">
        <v>1</v>
      </c>
      <c r="C10" s="234">
        <v>9</v>
      </c>
      <c r="D10" s="234">
        <v>13010</v>
      </c>
      <c r="E10" s="234">
        <v>0</v>
      </c>
      <c r="F10" s="234">
        <v>0</v>
      </c>
      <c r="G10" s="234">
        <v>0</v>
      </c>
      <c r="H10" s="234">
        <v>0</v>
      </c>
      <c r="I10" s="234">
        <v>11930</v>
      </c>
      <c r="J10" s="234">
        <v>0</v>
      </c>
      <c r="K10" s="234">
        <v>0</v>
      </c>
      <c r="L10" s="234">
        <v>1080</v>
      </c>
      <c r="M10" s="234">
        <v>0</v>
      </c>
      <c r="N10" s="234">
        <v>0</v>
      </c>
      <c r="O10" s="234">
        <v>0</v>
      </c>
      <c r="Q10" s="234" t="s">
        <v>211</v>
      </c>
      <c r="R10" s="261">
        <v>7</v>
      </c>
    </row>
    <row r="11" spans="1:18" x14ac:dyDescent="0.3">
      <c r="A11" s="234">
        <v>35</v>
      </c>
      <c r="B11" s="234">
        <v>2</v>
      </c>
      <c r="C11" s="234">
        <v>1</v>
      </c>
      <c r="D11" s="234">
        <v>72.25</v>
      </c>
      <c r="E11" s="234">
        <v>0</v>
      </c>
      <c r="F11" s="234">
        <v>6.2</v>
      </c>
      <c r="G11" s="234">
        <v>0</v>
      </c>
      <c r="H11" s="234">
        <v>0</v>
      </c>
      <c r="I11" s="234">
        <v>24.4</v>
      </c>
      <c r="J11" s="234">
        <v>22</v>
      </c>
      <c r="K11" s="234">
        <v>3.9</v>
      </c>
      <c r="L11" s="234">
        <v>7.75</v>
      </c>
      <c r="M11" s="234">
        <v>0</v>
      </c>
      <c r="N11" s="234">
        <v>5</v>
      </c>
      <c r="O11" s="234">
        <v>3</v>
      </c>
      <c r="Q11" s="234" t="s">
        <v>212</v>
      </c>
      <c r="R11" s="261">
        <v>8</v>
      </c>
    </row>
    <row r="12" spans="1:18" x14ac:dyDescent="0.3">
      <c r="A12" s="234">
        <v>35</v>
      </c>
      <c r="B12" s="234">
        <v>2</v>
      </c>
      <c r="C12" s="234">
        <v>2</v>
      </c>
      <c r="D12" s="234">
        <v>10206.4</v>
      </c>
      <c r="E12" s="234">
        <v>0</v>
      </c>
      <c r="F12" s="234">
        <v>932.8</v>
      </c>
      <c r="G12" s="234">
        <v>0</v>
      </c>
      <c r="H12" s="234">
        <v>0</v>
      </c>
      <c r="I12" s="234">
        <v>3316</v>
      </c>
      <c r="J12" s="234">
        <v>3028</v>
      </c>
      <c r="K12" s="234">
        <v>601.6</v>
      </c>
      <c r="L12" s="234">
        <v>1144</v>
      </c>
      <c r="M12" s="234">
        <v>0</v>
      </c>
      <c r="N12" s="234">
        <v>720</v>
      </c>
      <c r="O12" s="234">
        <v>464</v>
      </c>
      <c r="Q12" s="234" t="s">
        <v>213</v>
      </c>
      <c r="R12" s="261">
        <v>9</v>
      </c>
    </row>
    <row r="13" spans="1:18" x14ac:dyDescent="0.3">
      <c r="A13" s="234">
        <v>35</v>
      </c>
      <c r="B13" s="234">
        <v>2</v>
      </c>
      <c r="C13" s="234">
        <v>4</v>
      </c>
      <c r="D13" s="234">
        <v>342</v>
      </c>
      <c r="E13" s="234">
        <v>0</v>
      </c>
      <c r="F13" s="234">
        <v>36</v>
      </c>
      <c r="G13" s="234">
        <v>0</v>
      </c>
      <c r="H13" s="234">
        <v>0</v>
      </c>
      <c r="I13" s="234">
        <v>32</v>
      </c>
      <c r="J13" s="234">
        <v>274</v>
      </c>
      <c r="K13" s="234">
        <v>0</v>
      </c>
      <c r="L13" s="234">
        <v>0</v>
      </c>
      <c r="M13" s="234">
        <v>0</v>
      </c>
      <c r="N13" s="234">
        <v>0</v>
      </c>
      <c r="O13" s="234">
        <v>0</v>
      </c>
      <c r="Q13" s="234" t="s">
        <v>214</v>
      </c>
      <c r="R13" s="261">
        <v>10</v>
      </c>
    </row>
    <row r="14" spans="1:18" x14ac:dyDescent="0.3">
      <c r="A14" s="234">
        <v>35</v>
      </c>
      <c r="B14" s="234">
        <v>2</v>
      </c>
      <c r="C14" s="234">
        <v>5</v>
      </c>
      <c r="D14" s="234">
        <v>22.5</v>
      </c>
      <c r="E14" s="234">
        <v>22.5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Q14" s="234" t="s">
        <v>215</v>
      </c>
      <c r="R14" s="261">
        <v>11</v>
      </c>
    </row>
    <row r="15" spans="1:18" x14ac:dyDescent="0.3">
      <c r="A15" s="234">
        <v>35</v>
      </c>
      <c r="B15" s="234">
        <v>2</v>
      </c>
      <c r="C15" s="234">
        <v>6</v>
      </c>
      <c r="D15" s="234">
        <v>1820384</v>
      </c>
      <c r="E15" s="234">
        <v>0</v>
      </c>
      <c r="F15" s="234">
        <v>346349</v>
      </c>
      <c r="G15" s="234">
        <v>0</v>
      </c>
      <c r="H15" s="234">
        <v>0</v>
      </c>
      <c r="I15" s="234">
        <v>574588</v>
      </c>
      <c r="J15" s="234">
        <v>534428</v>
      </c>
      <c r="K15" s="234">
        <v>99612</v>
      </c>
      <c r="L15" s="234">
        <v>129734</v>
      </c>
      <c r="M15" s="234">
        <v>0</v>
      </c>
      <c r="N15" s="234">
        <v>100811</v>
      </c>
      <c r="O15" s="234">
        <v>34862</v>
      </c>
      <c r="Q15" s="234" t="s">
        <v>216</v>
      </c>
      <c r="R15" s="261">
        <v>12</v>
      </c>
    </row>
    <row r="16" spans="1:18" x14ac:dyDescent="0.3">
      <c r="A16" s="234">
        <v>35</v>
      </c>
      <c r="B16" s="234">
        <v>2</v>
      </c>
      <c r="C16" s="234">
        <v>9</v>
      </c>
      <c r="D16" s="234">
        <v>20412</v>
      </c>
      <c r="E16" s="234">
        <v>0</v>
      </c>
      <c r="F16" s="234">
        <v>0</v>
      </c>
      <c r="G16" s="234">
        <v>0</v>
      </c>
      <c r="H16" s="234">
        <v>0</v>
      </c>
      <c r="I16" s="234">
        <v>9832</v>
      </c>
      <c r="J16" s="234">
        <v>0</v>
      </c>
      <c r="K16" s="234">
        <v>0</v>
      </c>
      <c r="L16" s="234">
        <v>10580</v>
      </c>
      <c r="M16" s="234">
        <v>0</v>
      </c>
      <c r="N16" s="234">
        <v>0</v>
      </c>
      <c r="O16" s="234">
        <v>0</v>
      </c>
      <c r="Q16" s="234" t="s">
        <v>204</v>
      </c>
      <c r="R16" s="261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77" t="s">
        <v>971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19" ht="14.4" customHeight="1" thickBot="1" x14ac:dyDescent="0.35">
      <c r="A2" s="238" t="s">
        <v>245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</f>
        <v>2799730</v>
      </c>
      <c r="C3" s="226">
        <f t="shared" ref="C3:R3" si="0">SUBTOTAL(9,C6:C1048576)</f>
        <v>2</v>
      </c>
      <c r="D3" s="226">
        <f t="shared" si="0"/>
        <v>2745489</v>
      </c>
      <c r="E3" s="226">
        <f t="shared" si="0"/>
        <v>2.4205306413195293</v>
      </c>
      <c r="F3" s="226">
        <f t="shared" si="0"/>
        <v>2326190</v>
      </c>
      <c r="G3" s="227">
        <f>IF(B3&lt;&gt;0,F3/B3,"")</f>
        <v>0.8308622617180943</v>
      </c>
      <c r="H3" s="228">
        <f t="shared" si="0"/>
        <v>101036</v>
      </c>
      <c r="I3" s="226">
        <f t="shared" si="0"/>
        <v>1</v>
      </c>
      <c r="J3" s="226">
        <f t="shared" si="0"/>
        <v>130311.88999999998</v>
      </c>
      <c r="K3" s="226">
        <f t="shared" si="0"/>
        <v>1.289757017300764</v>
      </c>
      <c r="L3" s="226">
        <f t="shared" si="0"/>
        <v>67860</v>
      </c>
      <c r="M3" s="229">
        <f>IF(H3&lt;&gt;0,L3/H3,"")</f>
        <v>0.67164179104477617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78" t="s">
        <v>102</v>
      </c>
      <c r="B4" s="379" t="s">
        <v>103</v>
      </c>
      <c r="C4" s="380"/>
      <c r="D4" s="380"/>
      <c r="E4" s="380"/>
      <c r="F4" s="380"/>
      <c r="G4" s="381"/>
      <c r="H4" s="379" t="s">
        <v>104</v>
      </c>
      <c r="I4" s="380"/>
      <c r="J4" s="380"/>
      <c r="K4" s="380"/>
      <c r="L4" s="380"/>
      <c r="M4" s="381"/>
      <c r="N4" s="379" t="s">
        <v>105</v>
      </c>
      <c r="O4" s="380"/>
      <c r="P4" s="380"/>
      <c r="Q4" s="380"/>
      <c r="R4" s="380"/>
      <c r="S4" s="381"/>
    </row>
    <row r="5" spans="1:19" ht="14.4" customHeight="1" thickBot="1" x14ac:dyDescent="0.35">
      <c r="A5" s="516"/>
      <c r="B5" s="517">
        <v>2012</v>
      </c>
      <c r="C5" s="518"/>
      <c r="D5" s="518">
        <v>2013</v>
      </c>
      <c r="E5" s="518"/>
      <c r="F5" s="518">
        <v>2014</v>
      </c>
      <c r="G5" s="519" t="s">
        <v>5</v>
      </c>
      <c r="H5" s="517">
        <v>2012</v>
      </c>
      <c r="I5" s="518"/>
      <c r="J5" s="518">
        <v>2013</v>
      </c>
      <c r="K5" s="518"/>
      <c r="L5" s="518">
        <v>2014</v>
      </c>
      <c r="M5" s="519" t="s">
        <v>5</v>
      </c>
      <c r="N5" s="517">
        <v>2012</v>
      </c>
      <c r="O5" s="518"/>
      <c r="P5" s="518">
        <v>2013</v>
      </c>
      <c r="Q5" s="518"/>
      <c r="R5" s="518">
        <v>2014</v>
      </c>
      <c r="S5" s="519" t="s">
        <v>5</v>
      </c>
    </row>
    <row r="6" spans="1:19" ht="14.4" customHeight="1" x14ac:dyDescent="0.3">
      <c r="A6" s="505" t="s">
        <v>967</v>
      </c>
      <c r="B6" s="520">
        <v>185707</v>
      </c>
      <c r="C6" s="481">
        <v>1</v>
      </c>
      <c r="D6" s="520">
        <v>273923</v>
      </c>
      <c r="E6" s="481">
        <v>1.4750278664778387</v>
      </c>
      <c r="F6" s="520">
        <v>148157</v>
      </c>
      <c r="G6" s="486">
        <v>0.79779975983673201</v>
      </c>
      <c r="H6" s="520"/>
      <c r="I6" s="481"/>
      <c r="J6" s="520"/>
      <c r="K6" s="481"/>
      <c r="L6" s="520"/>
      <c r="M6" s="486"/>
      <c r="N6" s="520"/>
      <c r="O6" s="481"/>
      <c r="P6" s="520"/>
      <c r="Q6" s="481"/>
      <c r="R6" s="520"/>
      <c r="S6" s="125"/>
    </row>
    <row r="7" spans="1:19" ht="14.4" customHeight="1" thickBot="1" x14ac:dyDescent="0.35">
      <c r="A7" s="522" t="s">
        <v>968</v>
      </c>
      <c r="B7" s="521">
        <v>2614023</v>
      </c>
      <c r="C7" s="444">
        <v>1</v>
      </c>
      <c r="D7" s="521">
        <v>2471566</v>
      </c>
      <c r="E7" s="444">
        <v>0.94550277484169043</v>
      </c>
      <c r="F7" s="521">
        <v>2178033</v>
      </c>
      <c r="G7" s="467">
        <v>0.83321110793592867</v>
      </c>
      <c r="H7" s="521">
        <v>101036</v>
      </c>
      <c r="I7" s="444">
        <v>1</v>
      </c>
      <c r="J7" s="521">
        <v>130311.88999999998</v>
      </c>
      <c r="K7" s="444">
        <v>1.289757017300764</v>
      </c>
      <c r="L7" s="521">
        <v>67860</v>
      </c>
      <c r="M7" s="467">
        <v>0.67164179104477617</v>
      </c>
      <c r="N7" s="521"/>
      <c r="O7" s="444"/>
      <c r="P7" s="521"/>
      <c r="Q7" s="444"/>
      <c r="R7" s="521"/>
      <c r="S7" s="468"/>
    </row>
    <row r="8" spans="1:19" ht="14.4" customHeight="1" x14ac:dyDescent="0.3">
      <c r="A8" s="523" t="s">
        <v>969</v>
      </c>
    </row>
    <row r="9" spans="1:19" ht="14.4" customHeight="1" x14ac:dyDescent="0.3">
      <c r="A9" s="524" t="s">
        <v>189</v>
      </c>
    </row>
    <row r="10" spans="1:19" ht="14.4" customHeight="1" x14ac:dyDescent="0.3">
      <c r="A10" s="523" t="s">
        <v>970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1" customWidth="1"/>
    <col min="7" max="8" width="9.33203125" style="133" hidden="1" customWidth="1"/>
    <col min="9" max="10" width="11.109375" style="211" customWidth="1"/>
    <col min="11" max="12" width="9.33203125" style="133" hidden="1" customWidth="1"/>
    <col min="13" max="14" width="11.109375" style="211" customWidth="1"/>
    <col min="15" max="15" width="11.109375" style="214" customWidth="1"/>
    <col min="16" max="16" width="11.109375" style="211" customWidth="1"/>
    <col min="17" max="16384" width="8.88671875" style="133"/>
  </cols>
  <sheetData>
    <row r="1" spans="1:16" ht="18.600000000000001" customHeight="1" thickBot="1" x14ac:dyDescent="0.4">
      <c r="A1" s="313" t="s">
        <v>1048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1:16" ht="14.4" customHeight="1" thickBot="1" x14ac:dyDescent="0.35">
      <c r="A2" s="238" t="s">
        <v>245</v>
      </c>
      <c r="B2" s="134"/>
      <c r="C2" s="134"/>
      <c r="D2" s="134"/>
      <c r="E2" s="232"/>
      <c r="F2" s="232"/>
      <c r="G2" s="134"/>
      <c r="H2" s="134"/>
      <c r="I2" s="232"/>
      <c r="J2" s="232"/>
      <c r="K2" s="134"/>
      <c r="L2" s="134"/>
      <c r="M2" s="232"/>
      <c r="N2" s="232"/>
      <c r="O2" s="233"/>
      <c r="P2" s="232"/>
    </row>
    <row r="3" spans="1:16" ht="14.4" customHeight="1" thickBot="1" x14ac:dyDescent="0.35">
      <c r="D3" s="87" t="s">
        <v>132</v>
      </c>
      <c r="E3" s="105">
        <f t="shared" ref="E3:N3" si="0">SUBTOTAL(9,E6:E1048576)</f>
        <v>12385</v>
      </c>
      <c r="F3" s="106">
        <f t="shared" si="0"/>
        <v>2900766</v>
      </c>
      <c r="G3" s="74"/>
      <c r="H3" s="74"/>
      <c r="I3" s="106">
        <f t="shared" si="0"/>
        <v>11874</v>
      </c>
      <c r="J3" s="106">
        <f t="shared" si="0"/>
        <v>2875800.89</v>
      </c>
      <c r="K3" s="74"/>
      <c r="L3" s="74"/>
      <c r="M3" s="106">
        <f t="shared" si="0"/>
        <v>10310</v>
      </c>
      <c r="N3" s="106">
        <f t="shared" si="0"/>
        <v>2394050</v>
      </c>
      <c r="O3" s="75">
        <f>IF(F3=0,0,N3/F3)</f>
        <v>0.82531648536972646</v>
      </c>
      <c r="P3" s="107">
        <f>IF(M3=0,0,N3/M3)</f>
        <v>232.20659553831231</v>
      </c>
    </row>
    <row r="4" spans="1:16" ht="14.4" customHeight="1" x14ac:dyDescent="0.3">
      <c r="A4" s="383" t="s">
        <v>98</v>
      </c>
      <c r="B4" s="384" t="s">
        <v>99</v>
      </c>
      <c r="C4" s="385" t="s">
        <v>100</v>
      </c>
      <c r="D4" s="386" t="s">
        <v>73</v>
      </c>
      <c r="E4" s="387">
        <v>2012</v>
      </c>
      <c r="F4" s="388"/>
      <c r="G4" s="104"/>
      <c r="H4" s="104"/>
      <c r="I4" s="387">
        <v>2013</v>
      </c>
      <c r="J4" s="388"/>
      <c r="K4" s="104"/>
      <c r="L4" s="104"/>
      <c r="M4" s="387">
        <v>2014</v>
      </c>
      <c r="N4" s="388"/>
      <c r="O4" s="389" t="s">
        <v>5</v>
      </c>
      <c r="P4" s="382" t="s">
        <v>101</v>
      </c>
    </row>
    <row r="5" spans="1:16" ht="14.4" customHeight="1" thickBot="1" x14ac:dyDescent="0.35">
      <c r="A5" s="525"/>
      <c r="B5" s="526"/>
      <c r="C5" s="527"/>
      <c r="D5" s="528"/>
      <c r="E5" s="529" t="s">
        <v>75</v>
      </c>
      <c r="F5" s="530" t="s">
        <v>17</v>
      </c>
      <c r="G5" s="531"/>
      <c r="H5" s="531"/>
      <c r="I5" s="529" t="s">
        <v>75</v>
      </c>
      <c r="J5" s="530" t="s">
        <v>17</v>
      </c>
      <c r="K5" s="531"/>
      <c r="L5" s="531"/>
      <c r="M5" s="529" t="s">
        <v>75</v>
      </c>
      <c r="N5" s="530" t="s">
        <v>17</v>
      </c>
      <c r="O5" s="532"/>
      <c r="P5" s="533"/>
    </row>
    <row r="6" spans="1:16" ht="14.4" customHeight="1" x14ac:dyDescent="0.3">
      <c r="A6" s="480" t="s">
        <v>972</v>
      </c>
      <c r="B6" s="481" t="s">
        <v>973</v>
      </c>
      <c r="C6" s="481" t="s">
        <v>974</v>
      </c>
      <c r="D6" s="481" t="s">
        <v>975</v>
      </c>
      <c r="E6" s="119">
        <v>44</v>
      </c>
      <c r="F6" s="119">
        <v>1496</v>
      </c>
      <c r="G6" s="481">
        <v>1</v>
      </c>
      <c r="H6" s="481">
        <v>34</v>
      </c>
      <c r="I6" s="119">
        <v>31</v>
      </c>
      <c r="J6" s="119">
        <v>1054</v>
      </c>
      <c r="K6" s="481">
        <v>0.70454545454545459</v>
      </c>
      <c r="L6" s="481">
        <v>34</v>
      </c>
      <c r="M6" s="119">
        <v>47</v>
      </c>
      <c r="N6" s="119">
        <v>1598</v>
      </c>
      <c r="O6" s="486">
        <v>1.0681818181818181</v>
      </c>
      <c r="P6" s="497">
        <v>34</v>
      </c>
    </row>
    <row r="7" spans="1:16" ht="14.4" customHeight="1" x14ac:dyDescent="0.3">
      <c r="A7" s="437" t="s">
        <v>972</v>
      </c>
      <c r="B7" s="438" t="s">
        <v>973</v>
      </c>
      <c r="C7" s="438" t="s">
        <v>976</v>
      </c>
      <c r="D7" s="438" t="s">
        <v>977</v>
      </c>
      <c r="E7" s="441">
        <v>3</v>
      </c>
      <c r="F7" s="441">
        <v>0</v>
      </c>
      <c r="G7" s="438"/>
      <c r="H7" s="438">
        <v>0</v>
      </c>
      <c r="I7" s="441">
        <v>1</v>
      </c>
      <c r="J7" s="441">
        <v>0</v>
      </c>
      <c r="K7" s="438"/>
      <c r="L7" s="438">
        <v>0</v>
      </c>
      <c r="M7" s="441">
        <v>3</v>
      </c>
      <c r="N7" s="441">
        <v>0</v>
      </c>
      <c r="O7" s="465"/>
      <c r="P7" s="442">
        <v>0</v>
      </c>
    </row>
    <row r="8" spans="1:16" ht="14.4" customHeight="1" x14ac:dyDescent="0.3">
      <c r="A8" s="437" t="s">
        <v>972</v>
      </c>
      <c r="B8" s="438" t="s">
        <v>973</v>
      </c>
      <c r="C8" s="438" t="s">
        <v>978</v>
      </c>
      <c r="D8" s="438" t="s">
        <v>979</v>
      </c>
      <c r="E8" s="441">
        <v>41</v>
      </c>
      <c r="F8" s="441">
        <v>1025</v>
      </c>
      <c r="G8" s="438">
        <v>1</v>
      </c>
      <c r="H8" s="438">
        <v>25</v>
      </c>
      <c r="I8" s="441">
        <v>13</v>
      </c>
      <c r="J8" s="441">
        <v>455</v>
      </c>
      <c r="K8" s="438">
        <v>0.44390243902439025</v>
      </c>
      <c r="L8" s="438">
        <v>35</v>
      </c>
      <c r="M8" s="441">
        <v>20</v>
      </c>
      <c r="N8" s="441">
        <v>700</v>
      </c>
      <c r="O8" s="465">
        <v>0.68292682926829273</v>
      </c>
      <c r="P8" s="442">
        <v>35</v>
      </c>
    </row>
    <row r="9" spans="1:16" ht="14.4" customHeight="1" x14ac:dyDescent="0.3">
      <c r="A9" s="437" t="s">
        <v>972</v>
      </c>
      <c r="B9" s="438" t="s">
        <v>973</v>
      </c>
      <c r="C9" s="438" t="s">
        <v>980</v>
      </c>
      <c r="D9" s="438" t="s">
        <v>981</v>
      </c>
      <c r="E9" s="441">
        <v>60</v>
      </c>
      <c r="F9" s="441">
        <v>2640</v>
      </c>
      <c r="G9" s="438">
        <v>1</v>
      </c>
      <c r="H9" s="438">
        <v>44</v>
      </c>
      <c r="I9" s="441">
        <v>40</v>
      </c>
      <c r="J9" s="441">
        <v>1800</v>
      </c>
      <c r="K9" s="438">
        <v>0.68181818181818177</v>
      </c>
      <c r="L9" s="438">
        <v>45</v>
      </c>
      <c r="M9" s="441">
        <v>35</v>
      </c>
      <c r="N9" s="441">
        <v>1575</v>
      </c>
      <c r="O9" s="465">
        <v>0.59659090909090906</v>
      </c>
      <c r="P9" s="442">
        <v>45</v>
      </c>
    </row>
    <row r="10" spans="1:16" ht="14.4" customHeight="1" x14ac:dyDescent="0.3">
      <c r="A10" s="437" t="s">
        <v>972</v>
      </c>
      <c r="B10" s="438" t="s">
        <v>973</v>
      </c>
      <c r="C10" s="438" t="s">
        <v>982</v>
      </c>
      <c r="D10" s="438" t="s">
        <v>983</v>
      </c>
      <c r="E10" s="441">
        <v>20</v>
      </c>
      <c r="F10" s="441">
        <v>179300</v>
      </c>
      <c r="G10" s="438">
        <v>1</v>
      </c>
      <c r="H10" s="438">
        <v>8965</v>
      </c>
      <c r="I10" s="441">
        <v>30</v>
      </c>
      <c r="J10" s="441">
        <v>269310</v>
      </c>
      <c r="K10" s="438">
        <v>1.5020078081427775</v>
      </c>
      <c r="L10" s="438">
        <v>8977</v>
      </c>
      <c r="M10" s="441">
        <v>16</v>
      </c>
      <c r="N10" s="441">
        <v>143632</v>
      </c>
      <c r="O10" s="465">
        <v>0.80107083100948129</v>
      </c>
      <c r="P10" s="442">
        <v>8977</v>
      </c>
    </row>
    <row r="11" spans="1:16" ht="14.4" customHeight="1" x14ac:dyDescent="0.3">
      <c r="A11" s="437" t="s">
        <v>972</v>
      </c>
      <c r="B11" s="438" t="s">
        <v>973</v>
      </c>
      <c r="C11" s="438" t="s">
        <v>984</v>
      </c>
      <c r="D11" s="438" t="s">
        <v>985</v>
      </c>
      <c r="E11" s="441">
        <v>7</v>
      </c>
      <c r="F11" s="441">
        <v>1246</v>
      </c>
      <c r="G11" s="438">
        <v>1</v>
      </c>
      <c r="H11" s="438">
        <v>178</v>
      </c>
      <c r="I11" s="441">
        <v>8</v>
      </c>
      <c r="J11" s="441">
        <v>1304</v>
      </c>
      <c r="K11" s="438">
        <v>1.0465489566613162</v>
      </c>
      <c r="L11" s="438">
        <v>163</v>
      </c>
      <c r="M11" s="441">
        <v>4</v>
      </c>
      <c r="N11" s="441">
        <v>652</v>
      </c>
      <c r="O11" s="465">
        <v>0.5232744783306581</v>
      </c>
      <c r="P11" s="442">
        <v>163</v>
      </c>
    </row>
    <row r="12" spans="1:16" ht="14.4" customHeight="1" x14ac:dyDescent="0.3">
      <c r="A12" s="437" t="s">
        <v>986</v>
      </c>
      <c r="B12" s="438" t="s">
        <v>987</v>
      </c>
      <c r="C12" s="438" t="s">
        <v>988</v>
      </c>
      <c r="D12" s="438" t="s">
        <v>989</v>
      </c>
      <c r="E12" s="441">
        <v>134</v>
      </c>
      <c r="F12" s="441">
        <v>101036</v>
      </c>
      <c r="G12" s="438">
        <v>1</v>
      </c>
      <c r="H12" s="438">
        <v>754</v>
      </c>
      <c r="I12" s="441">
        <v>127</v>
      </c>
      <c r="J12" s="441">
        <v>130311.88999999998</v>
      </c>
      <c r="K12" s="438">
        <v>1.289757017300764</v>
      </c>
      <c r="L12" s="438">
        <v>1026.077874015748</v>
      </c>
      <c r="M12" s="441">
        <v>90</v>
      </c>
      <c r="N12" s="441">
        <v>67860</v>
      </c>
      <c r="O12" s="465">
        <v>0.67164179104477617</v>
      </c>
      <c r="P12" s="442">
        <v>754</v>
      </c>
    </row>
    <row r="13" spans="1:16" ht="14.4" customHeight="1" x14ac:dyDescent="0.3">
      <c r="A13" s="437" t="s">
        <v>986</v>
      </c>
      <c r="B13" s="438" t="s">
        <v>973</v>
      </c>
      <c r="C13" s="438" t="s">
        <v>990</v>
      </c>
      <c r="D13" s="438" t="s">
        <v>991</v>
      </c>
      <c r="E13" s="441">
        <v>345</v>
      </c>
      <c r="F13" s="441">
        <v>69690</v>
      </c>
      <c r="G13" s="438">
        <v>1</v>
      </c>
      <c r="H13" s="438">
        <v>202</v>
      </c>
      <c r="I13" s="441">
        <v>371</v>
      </c>
      <c r="J13" s="441">
        <v>75313</v>
      </c>
      <c r="K13" s="438">
        <v>1.0806858946764242</v>
      </c>
      <c r="L13" s="438">
        <v>203</v>
      </c>
      <c r="M13" s="441">
        <v>398</v>
      </c>
      <c r="N13" s="441">
        <v>80794</v>
      </c>
      <c r="O13" s="465">
        <v>1.1593341942889941</v>
      </c>
      <c r="P13" s="442">
        <v>203</v>
      </c>
    </row>
    <row r="14" spans="1:16" ht="14.4" customHeight="1" x14ac:dyDescent="0.3">
      <c r="A14" s="437" t="s">
        <v>986</v>
      </c>
      <c r="B14" s="438" t="s">
        <v>973</v>
      </c>
      <c r="C14" s="438" t="s">
        <v>992</v>
      </c>
      <c r="D14" s="438" t="s">
        <v>991</v>
      </c>
      <c r="E14" s="441"/>
      <c r="F14" s="441"/>
      <c r="G14" s="438"/>
      <c r="H14" s="438"/>
      <c r="I14" s="441">
        <v>6</v>
      </c>
      <c r="J14" s="441">
        <v>504</v>
      </c>
      <c r="K14" s="438"/>
      <c r="L14" s="438">
        <v>84</v>
      </c>
      <c r="M14" s="441">
        <v>63</v>
      </c>
      <c r="N14" s="441">
        <v>5292</v>
      </c>
      <c r="O14" s="465"/>
      <c r="P14" s="442">
        <v>84</v>
      </c>
    </row>
    <row r="15" spans="1:16" ht="14.4" customHeight="1" x14ac:dyDescent="0.3">
      <c r="A15" s="437" t="s">
        <v>986</v>
      </c>
      <c r="B15" s="438" t="s">
        <v>973</v>
      </c>
      <c r="C15" s="438" t="s">
        <v>993</v>
      </c>
      <c r="D15" s="438" t="s">
        <v>994</v>
      </c>
      <c r="E15" s="441">
        <v>2108</v>
      </c>
      <c r="F15" s="441">
        <v>613428</v>
      </c>
      <c r="G15" s="438">
        <v>1</v>
      </c>
      <c r="H15" s="438">
        <v>291</v>
      </c>
      <c r="I15" s="441">
        <v>2566</v>
      </c>
      <c r="J15" s="441">
        <v>749272</v>
      </c>
      <c r="K15" s="438">
        <v>1.2214506021896621</v>
      </c>
      <c r="L15" s="438">
        <v>292</v>
      </c>
      <c r="M15" s="441">
        <v>1890</v>
      </c>
      <c r="N15" s="441">
        <v>551880</v>
      </c>
      <c r="O15" s="465">
        <v>0.89966548641405353</v>
      </c>
      <c r="P15" s="442">
        <v>292</v>
      </c>
    </row>
    <row r="16" spans="1:16" ht="14.4" customHeight="1" x14ac:dyDescent="0.3">
      <c r="A16" s="437" t="s">
        <v>986</v>
      </c>
      <c r="B16" s="438" t="s">
        <v>973</v>
      </c>
      <c r="C16" s="438" t="s">
        <v>995</v>
      </c>
      <c r="D16" s="438" t="s">
        <v>996</v>
      </c>
      <c r="E16" s="441">
        <v>54</v>
      </c>
      <c r="F16" s="441">
        <v>4968</v>
      </c>
      <c r="G16" s="438">
        <v>1</v>
      </c>
      <c r="H16" s="438">
        <v>92</v>
      </c>
      <c r="I16" s="441">
        <v>71</v>
      </c>
      <c r="J16" s="441">
        <v>6603</v>
      </c>
      <c r="K16" s="438">
        <v>1.3291062801932367</v>
      </c>
      <c r="L16" s="438">
        <v>93</v>
      </c>
      <c r="M16" s="441">
        <v>67</v>
      </c>
      <c r="N16" s="441">
        <v>6231</v>
      </c>
      <c r="O16" s="465">
        <v>1.2542270531400965</v>
      </c>
      <c r="P16" s="442">
        <v>93</v>
      </c>
    </row>
    <row r="17" spans="1:16" ht="14.4" customHeight="1" x14ac:dyDescent="0.3">
      <c r="A17" s="437" t="s">
        <v>986</v>
      </c>
      <c r="B17" s="438" t="s">
        <v>973</v>
      </c>
      <c r="C17" s="438" t="s">
        <v>997</v>
      </c>
      <c r="D17" s="438" t="s">
        <v>998</v>
      </c>
      <c r="E17" s="441">
        <v>6</v>
      </c>
      <c r="F17" s="441">
        <v>1314</v>
      </c>
      <c r="G17" s="438">
        <v>1</v>
      </c>
      <c r="H17" s="438">
        <v>219</v>
      </c>
      <c r="I17" s="441">
        <v>16</v>
      </c>
      <c r="J17" s="441">
        <v>3520</v>
      </c>
      <c r="K17" s="438">
        <v>2.6788432267884321</v>
      </c>
      <c r="L17" s="438">
        <v>220</v>
      </c>
      <c r="M17" s="441">
        <v>5</v>
      </c>
      <c r="N17" s="441">
        <v>1100</v>
      </c>
      <c r="O17" s="465">
        <v>0.83713850837138504</v>
      </c>
      <c r="P17" s="442">
        <v>220</v>
      </c>
    </row>
    <row r="18" spans="1:16" ht="14.4" customHeight="1" x14ac:dyDescent="0.3">
      <c r="A18" s="437" t="s">
        <v>986</v>
      </c>
      <c r="B18" s="438" t="s">
        <v>973</v>
      </c>
      <c r="C18" s="438" t="s">
        <v>999</v>
      </c>
      <c r="D18" s="438" t="s">
        <v>1000</v>
      </c>
      <c r="E18" s="441">
        <v>749</v>
      </c>
      <c r="F18" s="441">
        <v>99617</v>
      </c>
      <c r="G18" s="438">
        <v>1</v>
      </c>
      <c r="H18" s="438">
        <v>133</v>
      </c>
      <c r="I18" s="441">
        <v>704</v>
      </c>
      <c r="J18" s="441">
        <v>94336</v>
      </c>
      <c r="K18" s="438">
        <v>0.94698696005701843</v>
      </c>
      <c r="L18" s="438">
        <v>134</v>
      </c>
      <c r="M18" s="441">
        <v>572</v>
      </c>
      <c r="N18" s="441">
        <v>76648</v>
      </c>
      <c r="O18" s="465">
        <v>0.76942690504632738</v>
      </c>
      <c r="P18" s="442">
        <v>134</v>
      </c>
    </row>
    <row r="19" spans="1:16" ht="14.4" customHeight="1" x14ac:dyDescent="0.3">
      <c r="A19" s="437" t="s">
        <v>986</v>
      </c>
      <c r="B19" s="438" t="s">
        <v>973</v>
      </c>
      <c r="C19" s="438" t="s">
        <v>1001</v>
      </c>
      <c r="D19" s="438" t="s">
        <v>1000</v>
      </c>
      <c r="E19" s="441">
        <v>19</v>
      </c>
      <c r="F19" s="441">
        <v>3306</v>
      </c>
      <c r="G19" s="438">
        <v>1</v>
      </c>
      <c r="H19" s="438">
        <v>174</v>
      </c>
      <c r="I19" s="441">
        <v>32</v>
      </c>
      <c r="J19" s="441">
        <v>5600</v>
      </c>
      <c r="K19" s="438">
        <v>1.6938898971566849</v>
      </c>
      <c r="L19" s="438">
        <v>175</v>
      </c>
      <c r="M19" s="441">
        <v>43</v>
      </c>
      <c r="N19" s="441">
        <v>7525</v>
      </c>
      <c r="O19" s="465">
        <v>2.276164549304295</v>
      </c>
      <c r="P19" s="442">
        <v>175</v>
      </c>
    </row>
    <row r="20" spans="1:16" ht="14.4" customHeight="1" x14ac:dyDescent="0.3">
      <c r="A20" s="437" t="s">
        <v>986</v>
      </c>
      <c r="B20" s="438" t="s">
        <v>973</v>
      </c>
      <c r="C20" s="438" t="s">
        <v>1002</v>
      </c>
      <c r="D20" s="438" t="s">
        <v>1003</v>
      </c>
      <c r="E20" s="441">
        <v>14</v>
      </c>
      <c r="F20" s="441">
        <v>8526</v>
      </c>
      <c r="G20" s="438">
        <v>1</v>
      </c>
      <c r="H20" s="438">
        <v>609</v>
      </c>
      <c r="I20" s="441">
        <v>22</v>
      </c>
      <c r="J20" s="441">
        <v>13464</v>
      </c>
      <c r="K20" s="438">
        <v>1.5791695988740324</v>
      </c>
      <c r="L20" s="438">
        <v>612</v>
      </c>
      <c r="M20" s="441">
        <v>17</v>
      </c>
      <c r="N20" s="441">
        <v>10404</v>
      </c>
      <c r="O20" s="465">
        <v>1.2202674173117523</v>
      </c>
      <c r="P20" s="442">
        <v>612</v>
      </c>
    </row>
    <row r="21" spans="1:16" ht="14.4" customHeight="1" x14ac:dyDescent="0.3">
      <c r="A21" s="437" t="s">
        <v>986</v>
      </c>
      <c r="B21" s="438" t="s">
        <v>973</v>
      </c>
      <c r="C21" s="438" t="s">
        <v>1004</v>
      </c>
      <c r="D21" s="438" t="s">
        <v>1005</v>
      </c>
      <c r="E21" s="441">
        <v>28</v>
      </c>
      <c r="F21" s="441">
        <v>16296</v>
      </c>
      <c r="G21" s="438">
        <v>1</v>
      </c>
      <c r="H21" s="438">
        <v>582</v>
      </c>
      <c r="I21" s="441">
        <v>13</v>
      </c>
      <c r="J21" s="441">
        <v>7605</v>
      </c>
      <c r="K21" s="438">
        <v>0.46667893961708395</v>
      </c>
      <c r="L21" s="438">
        <v>585</v>
      </c>
      <c r="M21" s="441">
        <v>34</v>
      </c>
      <c r="N21" s="441">
        <v>19890</v>
      </c>
      <c r="O21" s="465">
        <v>1.2205449189985274</v>
      </c>
      <c r="P21" s="442">
        <v>585</v>
      </c>
    </row>
    <row r="22" spans="1:16" ht="14.4" customHeight="1" x14ac:dyDescent="0.3">
      <c r="A22" s="437" t="s">
        <v>986</v>
      </c>
      <c r="B22" s="438" t="s">
        <v>973</v>
      </c>
      <c r="C22" s="438" t="s">
        <v>1006</v>
      </c>
      <c r="D22" s="438" t="s">
        <v>1007</v>
      </c>
      <c r="E22" s="441">
        <v>176</v>
      </c>
      <c r="F22" s="441">
        <v>27808</v>
      </c>
      <c r="G22" s="438">
        <v>1</v>
      </c>
      <c r="H22" s="438">
        <v>158</v>
      </c>
      <c r="I22" s="441">
        <v>205</v>
      </c>
      <c r="J22" s="441">
        <v>32595</v>
      </c>
      <c r="K22" s="438">
        <v>1.1721447065592636</v>
      </c>
      <c r="L22" s="438">
        <v>159</v>
      </c>
      <c r="M22" s="441">
        <v>179</v>
      </c>
      <c r="N22" s="441">
        <v>28461</v>
      </c>
      <c r="O22" s="465">
        <v>1.0234824510932106</v>
      </c>
      <c r="P22" s="442">
        <v>159</v>
      </c>
    </row>
    <row r="23" spans="1:16" ht="14.4" customHeight="1" x14ac:dyDescent="0.3">
      <c r="A23" s="437" t="s">
        <v>986</v>
      </c>
      <c r="B23" s="438" t="s">
        <v>973</v>
      </c>
      <c r="C23" s="438" t="s">
        <v>1008</v>
      </c>
      <c r="D23" s="438" t="s">
        <v>1009</v>
      </c>
      <c r="E23" s="441">
        <v>654</v>
      </c>
      <c r="F23" s="441">
        <v>249828</v>
      </c>
      <c r="G23" s="438">
        <v>1</v>
      </c>
      <c r="H23" s="438">
        <v>382</v>
      </c>
      <c r="I23" s="441">
        <v>488</v>
      </c>
      <c r="J23" s="441">
        <v>186416</v>
      </c>
      <c r="K23" s="438">
        <v>0.74617737003058104</v>
      </c>
      <c r="L23" s="438">
        <v>382</v>
      </c>
      <c r="M23" s="441">
        <v>450</v>
      </c>
      <c r="N23" s="441">
        <v>171900</v>
      </c>
      <c r="O23" s="465">
        <v>0.68807339449541283</v>
      </c>
      <c r="P23" s="442">
        <v>382</v>
      </c>
    </row>
    <row r="24" spans="1:16" ht="14.4" customHeight="1" x14ac:dyDescent="0.3">
      <c r="A24" s="437" t="s">
        <v>986</v>
      </c>
      <c r="B24" s="438" t="s">
        <v>973</v>
      </c>
      <c r="C24" s="438" t="s">
        <v>1010</v>
      </c>
      <c r="D24" s="438" t="s">
        <v>1011</v>
      </c>
      <c r="E24" s="441">
        <v>1761</v>
      </c>
      <c r="F24" s="441">
        <v>28176</v>
      </c>
      <c r="G24" s="438">
        <v>1</v>
      </c>
      <c r="H24" s="438">
        <v>16</v>
      </c>
      <c r="I24" s="441">
        <v>1763</v>
      </c>
      <c r="J24" s="441">
        <v>28208</v>
      </c>
      <c r="K24" s="438">
        <v>1.0011357183418512</v>
      </c>
      <c r="L24" s="438">
        <v>16</v>
      </c>
      <c r="M24" s="441">
        <v>1551</v>
      </c>
      <c r="N24" s="441">
        <v>24816</v>
      </c>
      <c r="O24" s="465">
        <v>0.88074957410562182</v>
      </c>
      <c r="P24" s="442">
        <v>16</v>
      </c>
    </row>
    <row r="25" spans="1:16" ht="14.4" customHeight="1" x14ac:dyDescent="0.3">
      <c r="A25" s="437" t="s">
        <v>986</v>
      </c>
      <c r="B25" s="438" t="s">
        <v>973</v>
      </c>
      <c r="C25" s="438" t="s">
        <v>1012</v>
      </c>
      <c r="D25" s="438" t="s">
        <v>1013</v>
      </c>
      <c r="E25" s="441">
        <v>153</v>
      </c>
      <c r="F25" s="441">
        <v>39933</v>
      </c>
      <c r="G25" s="438">
        <v>1</v>
      </c>
      <c r="H25" s="438">
        <v>261</v>
      </c>
      <c r="I25" s="441">
        <v>196</v>
      </c>
      <c r="J25" s="441">
        <v>51352</v>
      </c>
      <c r="K25" s="438">
        <v>1.2859539729046152</v>
      </c>
      <c r="L25" s="438">
        <v>262</v>
      </c>
      <c r="M25" s="441">
        <v>212</v>
      </c>
      <c r="N25" s="441">
        <v>55544</v>
      </c>
      <c r="O25" s="465">
        <v>1.390929807427441</v>
      </c>
      <c r="P25" s="442">
        <v>262</v>
      </c>
    </row>
    <row r="26" spans="1:16" ht="14.4" customHeight="1" x14ac:dyDescent="0.3">
      <c r="A26" s="437" t="s">
        <v>986</v>
      </c>
      <c r="B26" s="438" t="s">
        <v>973</v>
      </c>
      <c r="C26" s="438" t="s">
        <v>1014</v>
      </c>
      <c r="D26" s="438" t="s">
        <v>1015</v>
      </c>
      <c r="E26" s="441">
        <v>185</v>
      </c>
      <c r="F26" s="441">
        <v>25900</v>
      </c>
      <c r="G26" s="438">
        <v>1</v>
      </c>
      <c r="H26" s="438">
        <v>140</v>
      </c>
      <c r="I26" s="441">
        <v>182</v>
      </c>
      <c r="J26" s="441">
        <v>25662</v>
      </c>
      <c r="K26" s="438">
        <v>0.99081081081081079</v>
      </c>
      <c r="L26" s="438">
        <v>141</v>
      </c>
      <c r="M26" s="441">
        <v>191</v>
      </c>
      <c r="N26" s="441">
        <v>26931</v>
      </c>
      <c r="O26" s="465">
        <v>1.0398069498069498</v>
      </c>
      <c r="P26" s="442">
        <v>141</v>
      </c>
    </row>
    <row r="27" spans="1:16" ht="14.4" customHeight="1" x14ac:dyDescent="0.3">
      <c r="A27" s="437" t="s">
        <v>986</v>
      </c>
      <c r="B27" s="438" t="s">
        <v>973</v>
      </c>
      <c r="C27" s="438" t="s">
        <v>1016</v>
      </c>
      <c r="D27" s="438" t="s">
        <v>1015</v>
      </c>
      <c r="E27" s="441">
        <v>746</v>
      </c>
      <c r="F27" s="441">
        <v>58188</v>
      </c>
      <c r="G27" s="438">
        <v>1</v>
      </c>
      <c r="H27" s="438">
        <v>78</v>
      </c>
      <c r="I27" s="441">
        <v>704</v>
      </c>
      <c r="J27" s="441">
        <v>54912</v>
      </c>
      <c r="K27" s="438">
        <v>0.94369973190348522</v>
      </c>
      <c r="L27" s="438">
        <v>78</v>
      </c>
      <c r="M27" s="441">
        <v>572</v>
      </c>
      <c r="N27" s="441">
        <v>44616</v>
      </c>
      <c r="O27" s="465">
        <v>0.76675603217158173</v>
      </c>
      <c r="P27" s="442">
        <v>78</v>
      </c>
    </row>
    <row r="28" spans="1:16" ht="14.4" customHeight="1" x14ac:dyDescent="0.3">
      <c r="A28" s="437" t="s">
        <v>986</v>
      </c>
      <c r="B28" s="438" t="s">
        <v>973</v>
      </c>
      <c r="C28" s="438" t="s">
        <v>1017</v>
      </c>
      <c r="D28" s="438" t="s">
        <v>1018</v>
      </c>
      <c r="E28" s="441">
        <v>185</v>
      </c>
      <c r="F28" s="441">
        <v>55870</v>
      </c>
      <c r="G28" s="438">
        <v>1</v>
      </c>
      <c r="H28" s="438">
        <v>302</v>
      </c>
      <c r="I28" s="441">
        <v>182</v>
      </c>
      <c r="J28" s="441">
        <v>55146</v>
      </c>
      <c r="K28" s="438">
        <v>0.98704134598174331</v>
      </c>
      <c r="L28" s="438">
        <v>303</v>
      </c>
      <c r="M28" s="441">
        <v>191</v>
      </c>
      <c r="N28" s="441">
        <v>57873</v>
      </c>
      <c r="O28" s="465">
        <v>1.0358510828709504</v>
      </c>
      <c r="P28" s="442">
        <v>303</v>
      </c>
    </row>
    <row r="29" spans="1:16" ht="14.4" customHeight="1" x14ac:dyDescent="0.3">
      <c r="A29" s="437" t="s">
        <v>986</v>
      </c>
      <c r="B29" s="438" t="s">
        <v>973</v>
      </c>
      <c r="C29" s="438" t="s">
        <v>1019</v>
      </c>
      <c r="D29" s="438" t="s">
        <v>1020</v>
      </c>
      <c r="E29" s="441">
        <v>906</v>
      </c>
      <c r="F29" s="441">
        <v>440316</v>
      </c>
      <c r="G29" s="438">
        <v>1</v>
      </c>
      <c r="H29" s="438">
        <v>486</v>
      </c>
      <c r="I29" s="441">
        <v>682</v>
      </c>
      <c r="J29" s="441">
        <v>331452</v>
      </c>
      <c r="K29" s="438">
        <v>0.7527593818984547</v>
      </c>
      <c r="L29" s="438">
        <v>486</v>
      </c>
      <c r="M29" s="441">
        <v>613</v>
      </c>
      <c r="N29" s="441">
        <v>297918</v>
      </c>
      <c r="O29" s="465">
        <v>0.67660044150110377</v>
      </c>
      <c r="P29" s="442">
        <v>486</v>
      </c>
    </row>
    <row r="30" spans="1:16" ht="14.4" customHeight="1" x14ac:dyDescent="0.3">
      <c r="A30" s="437" t="s">
        <v>986</v>
      </c>
      <c r="B30" s="438" t="s">
        <v>973</v>
      </c>
      <c r="C30" s="438" t="s">
        <v>1021</v>
      </c>
      <c r="D30" s="438" t="s">
        <v>1022</v>
      </c>
      <c r="E30" s="441">
        <v>661</v>
      </c>
      <c r="F30" s="441">
        <v>105099</v>
      </c>
      <c r="G30" s="438">
        <v>1</v>
      </c>
      <c r="H30" s="438">
        <v>159</v>
      </c>
      <c r="I30" s="441">
        <v>579</v>
      </c>
      <c r="J30" s="441">
        <v>92640</v>
      </c>
      <c r="K30" s="438">
        <v>0.88145462849313505</v>
      </c>
      <c r="L30" s="438">
        <v>160</v>
      </c>
      <c r="M30" s="441">
        <v>510</v>
      </c>
      <c r="N30" s="441">
        <v>81600</v>
      </c>
      <c r="O30" s="465">
        <v>0.77641081266234691</v>
      </c>
      <c r="P30" s="442">
        <v>160</v>
      </c>
    </row>
    <row r="31" spans="1:16" ht="14.4" customHeight="1" x14ac:dyDescent="0.3">
      <c r="A31" s="437" t="s">
        <v>986</v>
      </c>
      <c r="B31" s="438" t="s">
        <v>973</v>
      </c>
      <c r="C31" s="438" t="s">
        <v>1023</v>
      </c>
      <c r="D31" s="438" t="s">
        <v>1024</v>
      </c>
      <c r="E31" s="441">
        <v>838</v>
      </c>
      <c r="F31" s="441">
        <v>196092</v>
      </c>
      <c r="G31" s="438">
        <v>1</v>
      </c>
      <c r="H31" s="438">
        <v>234</v>
      </c>
      <c r="I31" s="441">
        <v>633</v>
      </c>
      <c r="J31" s="441">
        <v>148122</v>
      </c>
      <c r="K31" s="438">
        <v>0.75536992840095463</v>
      </c>
      <c r="L31" s="438">
        <v>234</v>
      </c>
      <c r="M31" s="441">
        <v>570</v>
      </c>
      <c r="N31" s="441">
        <v>133380</v>
      </c>
      <c r="O31" s="465">
        <v>0.68019093078758952</v>
      </c>
      <c r="P31" s="442">
        <v>234</v>
      </c>
    </row>
    <row r="32" spans="1:16" ht="14.4" customHeight="1" x14ac:dyDescent="0.3">
      <c r="A32" s="437" t="s">
        <v>986</v>
      </c>
      <c r="B32" s="438" t="s">
        <v>973</v>
      </c>
      <c r="C32" s="438" t="s">
        <v>1025</v>
      </c>
      <c r="D32" s="438" t="s">
        <v>991</v>
      </c>
      <c r="E32" s="441">
        <v>483</v>
      </c>
      <c r="F32" s="441">
        <v>33810</v>
      </c>
      <c r="G32" s="438">
        <v>1</v>
      </c>
      <c r="H32" s="438">
        <v>70</v>
      </c>
      <c r="I32" s="441">
        <v>566</v>
      </c>
      <c r="J32" s="441">
        <v>39620</v>
      </c>
      <c r="K32" s="438">
        <v>1.1718426501035197</v>
      </c>
      <c r="L32" s="438">
        <v>70</v>
      </c>
      <c r="M32" s="441">
        <v>466</v>
      </c>
      <c r="N32" s="441">
        <v>32620</v>
      </c>
      <c r="O32" s="465">
        <v>0.96480331262939956</v>
      </c>
      <c r="P32" s="442">
        <v>70</v>
      </c>
    </row>
    <row r="33" spans="1:16" ht="14.4" customHeight="1" x14ac:dyDescent="0.3">
      <c r="A33" s="437" t="s">
        <v>986</v>
      </c>
      <c r="B33" s="438" t="s">
        <v>973</v>
      </c>
      <c r="C33" s="438" t="s">
        <v>1026</v>
      </c>
      <c r="D33" s="438" t="s">
        <v>1027</v>
      </c>
      <c r="E33" s="441">
        <v>442</v>
      </c>
      <c r="F33" s="441">
        <v>31382</v>
      </c>
      <c r="G33" s="438">
        <v>1</v>
      </c>
      <c r="H33" s="438">
        <v>71</v>
      </c>
      <c r="I33" s="441">
        <v>293</v>
      </c>
      <c r="J33" s="441">
        <v>21096</v>
      </c>
      <c r="K33" s="438">
        <v>0.67223248996239882</v>
      </c>
      <c r="L33" s="438">
        <v>72</v>
      </c>
      <c r="M33" s="441">
        <v>234</v>
      </c>
      <c r="N33" s="441">
        <v>16848</v>
      </c>
      <c r="O33" s="465">
        <v>0.53686826843413427</v>
      </c>
      <c r="P33" s="442">
        <v>72</v>
      </c>
    </row>
    <row r="34" spans="1:16" ht="14.4" customHeight="1" x14ac:dyDescent="0.3">
      <c r="A34" s="437" t="s">
        <v>986</v>
      </c>
      <c r="B34" s="438" t="s">
        <v>973</v>
      </c>
      <c r="C34" s="438" t="s">
        <v>1028</v>
      </c>
      <c r="D34" s="438" t="s">
        <v>1029</v>
      </c>
      <c r="E34" s="441">
        <v>1079</v>
      </c>
      <c r="F34" s="441">
        <v>305357</v>
      </c>
      <c r="G34" s="438">
        <v>1</v>
      </c>
      <c r="H34" s="438">
        <v>283</v>
      </c>
      <c r="I34" s="441">
        <v>821</v>
      </c>
      <c r="J34" s="441">
        <v>232343</v>
      </c>
      <c r="K34" s="438">
        <v>0.76088971269694161</v>
      </c>
      <c r="L34" s="438">
        <v>283</v>
      </c>
      <c r="M34" s="441">
        <v>805</v>
      </c>
      <c r="N34" s="441">
        <v>227815</v>
      </c>
      <c r="O34" s="465">
        <v>0.74606116774791476</v>
      </c>
      <c r="P34" s="442">
        <v>283</v>
      </c>
    </row>
    <row r="35" spans="1:16" ht="14.4" customHeight="1" x14ac:dyDescent="0.3">
      <c r="A35" s="437" t="s">
        <v>986</v>
      </c>
      <c r="B35" s="438" t="s">
        <v>973</v>
      </c>
      <c r="C35" s="438" t="s">
        <v>1030</v>
      </c>
      <c r="D35" s="438" t="s">
        <v>1031</v>
      </c>
      <c r="E35" s="441">
        <v>42</v>
      </c>
      <c r="F35" s="441">
        <v>9030</v>
      </c>
      <c r="G35" s="438">
        <v>1</v>
      </c>
      <c r="H35" s="438">
        <v>215</v>
      </c>
      <c r="I35" s="441">
        <v>53</v>
      </c>
      <c r="J35" s="441">
        <v>11448</v>
      </c>
      <c r="K35" s="438">
        <v>1.2677740863787375</v>
      </c>
      <c r="L35" s="438">
        <v>216</v>
      </c>
      <c r="M35" s="441">
        <v>49</v>
      </c>
      <c r="N35" s="441">
        <v>10584</v>
      </c>
      <c r="O35" s="465">
        <v>1.172093023255814</v>
      </c>
      <c r="P35" s="442">
        <v>216</v>
      </c>
    </row>
    <row r="36" spans="1:16" ht="14.4" customHeight="1" x14ac:dyDescent="0.3">
      <c r="A36" s="437" t="s">
        <v>986</v>
      </c>
      <c r="B36" s="438" t="s">
        <v>973</v>
      </c>
      <c r="C36" s="438" t="s">
        <v>1032</v>
      </c>
      <c r="D36" s="438" t="s">
        <v>1033</v>
      </c>
      <c r="E36" s="441">
        <v>121</v>
      </c>
      <c r="F36" s="441">
        <v>143506</v>
      </c>
      <c r="G36" s="438">
        <v>1</v>
      </c>
      <c r="H36" s="438">
        <v>1186</v>
      </c>
      <c r="I36" s="441">
        <v>137</v>
      </c>
      <c r="J36" s="441">
        <v>162893</v>
      </c>
      <c r="K36" s="438">
        <v>1.1350953967081516</v>
      </c>
      <c r="L36" s="438">
        <v>1189</v>
      </c>
      <c r="M36" s="441">
        <v>142</v>
      </c>
      <c r="N36" s="441">
        <v>168838</v>
      </c>
      <c r="O36" s="465">
        <v>1.1765222360040695</v>
      </c>
      <c r="P36" s="442">
        <v>1189</v>
      </c>
    </row>
    <row r="37" spans="1:16" ht="14.4" customHeight="1" x14ac:dyDescent="0.3">
      <c r="A37" s="437" t="s">
        <v>986</v>
      </c>
      <c r="B37" s="438" t="s">
        <v>973</v>
      </c>
      <c r="C37" s="438" t="s">
        <v>1034</v>
      </c>
      <c r="D37" s="438" t="s">
        <v>1035</v>
      </c>
      <c r="E37" s="441">
        <v>148</v>
      </c>
      <c r="F37" s="441">
        <v>15836</v>
      </c>
      <c r="G37" s="438">
        <v>1</v>
      </c>
      <c r="H37" s="438">
        <v>107</v>
      </c>
      <c r="I37" s="441">
        <v>171</v>
      </c>
      <c r="J37" s="441">
        <v>18468</v>
      </c>
      <c r="K37" s="438">
        <v>1.1662035867643343</v>
      </c>
      <c r="L37" s="438">
        <v>108</v>
      </c>
      <c r="M37" s="441">
        <v>150</v>
      </c>
      <c r="N37" s="441">
        <v>16200</v>
      </c>
      <c r="O37" s="465">
        <v>1.0229856024248547</v>
      </c>
      <c r="P37" s="442">
        <v>108</v>
      </c>
    </row>
    <row r="38" spans="1:16" ht="14.4" customHeight="1" x14ac:dyDescent="0.3">
      <c r="A38" s="437" t="s">
        <v>986</v>
      </c>
      <c r="B38" s="438" t="s">
        <v>973</v>
      </c>
      <c r="C38" s="438" t="s">
        <v>1036</v>
      </c>
      <c r="D38" s="438" t="s">
        <v>1037</v>
      </c>
      <c r="E38" s="441">
        <v>16</v>
      </c>
      <c r="F38" s="441">
        <v>5088</v>
      </c>
      <c r="G38" s="438">
        <v>1</v>
      </c>
      <c r="H38" s="438">
        <v>318</v>
      </c>
      <c r="I38" s="441">
        <v>21</v>
      </c>
      <c r="J38" s="441">
        <v>6699</v>
      </c>
      <c r="K38" s="438">
        <v>1.3166273584905661</v>
      </c>
      <c r="L38" s="438">
        <v>319</v>
      </c>
      <c r="M38" s="441">
        <v>14</v>
      </c>
      <c r="N38" s="441">
        <v>4466</v>
      </c>
      <c r="O38" s="465">
        <v>0.87775157232704404</v>
      </c>
      <c r="P38" s="442">
        <v>319</v>
      </c>
    </row>
    <row r="39" spans="1:16" ht="14.4" customHeight="1" x14ac:dyDescent="0.3">
      <c r="A39" s="437" t="s">
        <v>986</v>
      </c>
      <c r="B39" s="438" t="s">
        <v>973</v>
      </c>
      <c r="C39" s="438" t="s">
        <v>1038</v>
      </c>
      <c r="D39" s="438" t="s">
        <v>1039</v>
      </c>
      <c r="E39" s="441">
        <v>134</v>
      </c>
      <c r="F39" s="441">
        <v>7504</v>
      </c>
      <c r="G39" s="438">
        <v>1</v>
      </c>
      <c r="H39" s="438">
        <v>56</v>
      </c>
      <c r="I39" s="441">
        <v>127</v>
      </c>
      <c r="J39" s="441">
        <v>7112</v>
      </c>
      <c r="K39" s="438">
        <v>0.94776119402985071</v>
      </c>
      <c r="L39" s="438">
        <v>56</v>
      </c>
      <c r="M39" s="441">
        <v>90</v>
      </c>
      <c r="N39" s="441">
        <v>5040</v>
      </c>
      <c r="O39" s="465">
        <v>0.67164179104477617</v>
      </c>
      <c r="P39" s="442">
        <v>56</v>
      </c>
    </row>
    <row r="40" spans="1:16" ht="14.4" customHeight="1" x14ac:dyDescent="0.3">
      <c r="A40" s="437" t="s">
        <v>986</v>
      </c>
      <c r="B40" s="438" t="s">
        <v>973</v>
      </c>
      <c r="C40" s="438" t="s">
        <v>1040</v>
      </c>
      <c r="D40" s="438" t="s">
        <v>1041</v>
      </c>
      <c r="E40" s="441">
        <v>4</v>
      </c>
      <c r="F40" s="441">
        <v>572</v>
      </c>
      <c r="G40" s="438">
        <v>1</v>
      </c>
      <c r="H40" s="438">
        <v>143</v>
      </c>
      <c r="I40" s="441">
        <v>7</v>
      </c>
      <c r="J40" s="441">
        <v>1008</v>
      </c>
      <c r="K40" s="438">
        <v>1.7622377622377623</v>
      </c>
      <c r="L40" s="438">
        <v>144</v>
      </c>
      <c r="M40" s="441">
        <v>1</v>
      </c>
      <c r="N40" s="441">
        <v>144</v>
      </c>
      <c r="O40" s="465">
        <v>0.25174825174825177</v>
      </c>
      <c r="P40" s="442">
        <v>144</v>
      </c>
    </row>
    <row r="41" spans="1:16" ht="14.4" customHeight="1" x14ac:dyDescent="0.3">
      <c r="A41" s="437" t="s">
        <v>986</v>
      </c>
      <c r="B41" s="438" t="s">
        <v>973</v>
      </c>
      <c r="C41" s="438" t="s">
        <v>1042</v>
      </c>
      <c r="D41" s="438" t="s">
        <v>1043</v>
      </c>
      <c r="E41" s="441">
        <v>16</v>
      </c>
      <c r="F41" s="441">
        <v>16240</v>
      </c>
      <c r="G41" s="438">
        <v>1</v>
      </c>
      <c r="H41" s="438">
        <v>1015</v>
      </c>
      <c r="I41" s="441">
        <v>6</v>
      </c>
      <c r="J41" s="441">
        <v>6120</v>
      </c>
      <c r="K41" s="438">
        <v>0.37684729064039407</v>
      </c>
      <c r="L41" s="438">
        <v>1020</v>
      </c>
      <c r="M41" s="441">
        <v>11</v>
      </c>
      <c r="N41" s="441">
        <v>11220</v>
      </c>
      <c r="O41" s="465">
        <v>0.69088669950738912</v>
      </c>
      <c r="P41" s="442">
        <v>1020</v>
      </c>
    </row>
    <row r="42" spans="1:16" ht="14.4" customHeight="1" x14ac:dyDescent="0.3">
      <c r="A42" s="437" t="s">
        <v>986</v>
      </c>
      <c r="B42" s="438" t="s">
        <v>973</v>
      </c>
      <c r="C42" s="438" t="s">
        <v>1044</v>
      </c>
      <c r="D42" s="438" t="s">
        <v>1045</v>
      </c>
      <c r="E42" s="441">
        <v>2</v>
      </c>
      <c r="F42" s="441">
        <v>580</v>
      </c>
      <c r="G42" s="438">
        <v>1</v>
      </c>
      <c r="H42" s="438">
        <v>290</v>
      </c>
      <c r="I42" s="441">
        <v>7</v>
      </c>
      <c r="J42" s="441">
        <v>2037</v>
      </c>
      <c r="K42" s="438">
        <v>3.5120689655172415</v>
      </c>
      <c r="L42" s="438">
        <v>291</v>
      </c>
      <c r="M42" s="441">
        <v>5</v>
      </c>
      <c r="N42" s="441">
        <v>1455</v>
      </c>
      <c r="O42" s="465">
        <v>2.5086206896551726</v>
      </c>
      <c r="P42" s="442">
        <v>291</v>
      </c>
    </row>
    <row r="43" spans="1:16" ht="14.4" customHeight="1" thickBot="1" x14ac:dyDescent="0.35">
      <c r="A43" s="443" t="s">
        <v>986</v>
      </c>
      <c r="B43" s="444" t="s">
        <v>973</v>
      </c>
      <c r="C43" s="444" t="s">
        <v>1046</v>
      </c>
      <c r="D43" s="444" t="s">
        <v>1047</v>
      </c>
      <c r="E43" s="447">
        <v>1</v>
      </c>
      <c r="F43" s="447">
        <v>763</v>
      </c>
      <c r="G43" s="444">
        <v>1</v>
      </c>
      <c r="H43" s="444">
        <v>763</v>
      </c>
      <c r="I43" s="447"/>
      <c r="J43" s="447"/>
      <c r="K43" s="444"/>
      <c r="L43" s="444"/>
      <c r="M43" s="447"/>
      <c r="N43" s="447"/>
      <c r="O43" s="467"/>
      <c r="P43" s="448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3" t="s">
        <v>125</v>
      </c>
      <c r="B1" s="313"/>
      <c r="C1" s="314"/>
      <c r="D1" s="314"/>
      <c r="E1" s="314"/>
    </row>
    <row r="2" spans="1:5" ht="14.4" customHeight="1" thickBot="1" x14ac:dyDescent="0.35">
      <c r="A2" s="238" t="s">
        <v>245</v>
      </c>
      <c r="B2" s="155"/>
    </row>
    <row r="3" spans="1:5" ht="14.4" customHeight="1" thickBot="1" x14ac:dyDescent="0.35">
      <c r="A3" s="158"/>
      <c r="C3" s="159" t="s">
        <v>111</v>
      </c>
      <c r="D3" s="160" t="s">
        <v>76</v>
      </c>
      <c r="E3" s="161" t="s">
        <v>78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6844</v>
      </c>
      <c r="D4" s="164">
        <f ca="1">IF(ISERROR(VLOOKUP("Náklady celkem",INDIRECT("HI!$A:$G"),5,0)),0,VLOOKUP("Náklady celkem",INDIRECT("HI!$A:$G"),5,0))</f>
        <v>1931.09755000001</v>
      </c>
      <c r="E4" s="165">
        <f ca="1">IF(C4=0,0,D4/C4)</f>
        <v>0.28215919783752336</v>
      </c>
    </row>
    <row r="5" spans="1:5" ht="14.4" customHeight="1" x14ac:dyDescent="0.3">
      <c r="A5" s="166" t="s">
        <v>154</v>
      </c>
      <c r="B5" s="167"/>
      <c r="C5" s="168"/>
      <c r="D5" s="168"/>
      <c r="E5" s="169"/>
    </row>
    <row r="6" spans="1:5" ht="14.4" customHeight="1" x14ac:dyDescent="0.3">
      <c r="A6" s="170" t="s">
        <v>159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115</v>
      </c>
      <c r="C7" s="172">
        <f>IF(ISERROR(HI!F5),"",HI!F5)</f>
        <v>36</v>
      </c>
      <c r="D7" s="172">
        <f>IF(ISERROR(HI!E5),"",HI!E5)</f>
        <v>37.603070000000002</v>
      </c>
      <c r="E7" s="169">
        <f t="shared" ref="E7:E13" si="0">IF(C7=0,0,D7/C7)</f>
        <v>1.0445297222222223</v>
      </c>
    </row>
    <row r="8" spans="1:5" ht="14.4" customHeight="1" x14ac:dyDescent="0.3">
      <c r="A8" s="175" t="s">
        <v>155</v>
      </c>
      <c r="B8" s="171"/>
      <c r="C8" s="172"/>
      <c r="D8" s="172"/>
      <c r="E8" s="169"/>
    </row>
    <row r="9" spans="1:5" ht="14.4" customHeight="1" x14ac:dyDescent="0.3">
      <c r="A9" s="173" t="str">
        <f>HYPERLINK("#'Léky Recepty'!A1","% záchytu v lékárně (Úhrada Kč)")</f>
        <v>% záchytu v lékárně (Úhrada Kč)</v>
      </c>
      <c r="B9" s="171" t="s">
        <v>120</v>
      </c>
      <c r="C9" s="174">
        <v>0.6</v>
      </c>
      <c r="D9" s="174">
        <f>IF(ISERROR(VLOOKUP("Celkem",'Léky Recepty'!B:H,5,0)),0,VLOOKUP("Celkem",'Léky Recepty'!B:H,5,0))</f>
        <v>0.96309821379992377</v>
      </c>
      <c r="E9" s="169">
        <f t="shared" si="0"/>
        <v>1.6051636896665398</v>
      </c>
    </row>
    <row r="10" spans="1:5" ht="14.4" customHeight="1" x14ac:dyDescent="0.3">
      <c r="A10" s="173" t="str">
        <f>HYPERLINK("#'LRp PL'!A1","% plnění pozitivního listu")</f>
        <v>% plnění pozitivního listu</v>
      </c>
      <c r="B10" s="171" t="s">
        <v>148</v>
      </c>
      <c r="C10" s="174">
        <v>0.8</v>
      </c>
      <c r="D10" s="174">
        <f>IF(ISERROR(VLOOKUP("Celkem",'LRp PL'!A:F,5,0)),0,VLOOKUP("Celkem",'LRp PL'!A:F,5,0))</f>
        <v>1</v>
      </c>
      <c r="E10" s="169">
        <f t="shared" si="0"/>
        <v>1.25</v>
      </c>
    </row>
    <row r="11" spans="1:5" ht="14.4" customHeight="1" x14ac:dyDescent="0.3">
      <c r="A11" s="175" t="s">
        <v>156</v>
      </c>
      <c r="B11" s="171"/>
      <c r="C11" s="172"/>
      <c r="D11" s="172"/>
      <c r="E11" s="169"/>
    </row>
    <row r="12" spans="1:5" ht="14.4" customHeight="1" x14ac:dyDescent="0.3">
      <c r="A12" s="176" t="s">
        <v>160</v>
      </c>
      <c r="B12" s="171"/>
      <c r="C12" s="168"/>
      <c r="D12" s="168"/>
      <c r="E12" s="169"/>
    </row>
    <row r="13" spans="1:5" ht="14.4" customHeight="1" x14ac:dyDescent="0.3">
      <c r="A13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71" t="s">
        <v>115</v>
      </c>
      <c r="C13" s="172">
        <f>IF(ISERROR(HI!F6),"",HI!F6)</f>
        <v>7407</v>
      </c>
      <c r="D13" s="172">
        <f>IF(ISERROR(HI!E6),"",HI!E6)</f>
        <v>6251.8410800000102</v>
      </c>
      <c r="E13" s="169">
        <f t="shared" si="0"/>
        <v>0.84404496827325637</v>
      </c>
    </row>
    <row r="14" spans="1:5" ht="14.4" customHeight="1" thickBot="1" x14ac:dyDescent="0.35">
      <c r="A14" s="178" t="str">
        <f>HYPERLINK("#HI!A1","Osobní náklady")</f>
        <v>Osobní náklady</v>
      </c>
      <c r="B14" s="171"/>
      <c r="C14" s="168">
        <f ca="1">IF(ISERROR(VLOOKUP("Osobní náklady (Kč)",INDIRECT("HI!$A:$G"),6,0)),0,VLOOKUP("Osobní náklady (Kč)",INDIRECT("HI!$A:$G"),6,0))</f>
        <v>0</v>
      </c>
      <c r="D14" s="168">
        <f ca="1">IF(ISERROR(VLOOKUP("Osobní náklady (Kč)",INDIRECT("HI!$A:$G"),5,0)),0,VLOOKUP("Osobní náklady (Kč)",INDIRECT("HI!$A:$G"),5,0))</f>
        <v>0</v>
      </c>
      <c r="E14" s="169">
        <f ca="1">IF(C14=0,0,D14/C14)</f>
        <v>0</v>
      </c>
    </row>
    <row r="15" spans="1:5" ht="14.4" customHeight="1" thickBot="1" x14ac:dyDescent="0.35">
      <c r="A15" s="182"/>
      <c r="B15" s="183"/>
      <c r="C15" s="184"/>
      <c r="D15" s="184"/>
      <c r="E15" s="185"/>
    </row>
    <row r="16" spans="1:5" ht="14.4" customHeight="1" thickBot="1" x14ac:dyDescent="0.35">
      <c r="A16" s="186" t="str">
        <f>HYPERLINK("#HI!A1","VÝNOSY CELKEM (v tisících)")</f>
        <v>VÝNOSY CELKEM (v tisících)</v>
      </c>
      <c r="B16" s="187"/>
      <c r="C16" s="188">
        <f ca="1">IF(ISERROR(VLOOKUP("Výnosy celkem",INDIRECT("HI!$A:$G"),6,0)),0,VLOOKUP("Výnosy celkem",INDIRECT("HI!$A:$G"),6,0))</f>
        <v>2799.73</v>
      </c>
      <c r="D16" s="188">
        <f ca="1">IF(ISERROR(VLOOKUP("Výnosy celkem",INDIRECT("HI!$A:$G"),5,0)),0,VLOOKUP("Výnosy celkem",INDIRECT("HI!$A:$G"),5,0))</f>
        <v>2326.19</v>
      </c>
      <c r="E16" s="189">
        <f t="shared" ref="E16:E19" ca="1" si="1">IF(C16=0,0,D16/C16)</f>
        <v>0.8308622617180943</v>
      </c>
    </row>
    <row r="17" spans="1:5" ht="14.4" customHeight="1" x14ac:dyDescent="0.3">
      <c r="A17" s="190" t="str">
        <f>HYPERLINK("#HI!A1","Ambulance (body za výkony + Kč za ZUM a ZULP)")</f>
        <v>Ambulance (body za výkony + Kč za ZUM a ZULP)</v>
      </c>
      <c r="B17" s="167"/>
      <c r="C17" s="168">
        <f ca="1">IF(ISERROR(VLOOKUP("Ambulance *",INDIRECT("HI!$A:$G"),6,0)),0,VLOOKUP("Ambulance *",INDIRECT("HI!$A:$G"),6,0))</f>
        <v>2799.73</v>
      </c>
      <c r="D17" s="168">
        <f ca="1">IF(ISERROR(VLOOKUP("Ambulance *",INDIRECT("HI!$A:$G"),5,0)),0,VLOOKUP("Ambulance *",INDIRECT("HI!$A:$G"),5,0))</f>
        <v>2326.19</v>
      </c>
      <c r="E17" s="169">
        <f t="shared" ca="1" si="1"/>
        <v>0.8308622617180943</v>
      </c>
    </row>
    <row r="18" spans="1:5" ht="14.4" customHeight="1" x14ac:dyDescent="0.3">
      <c r="A18" s="191" t="str">
        <f>HYPERLINK("#'ZV Vykáz.-A'!A1","Zdravotní výkony vykázané u ambulantních pacientů (min. 100 %)")</f>
        <v>Zdravotní výkony vykázané u ambulantních pacientů (min. 100 %)</v>
      </c>
      <c r="B18" s="154" t="s">
        <v>127</v>
      </c>
      <c r="C18" s="174">
        <v>1</v>
      </c>
      <c r="D18" s="174">
        <f>IF(ISERROR(VLOOKUP("Celkem:",'ZV Vykáz.-A'!$A:$S,7,0)),"",VLOOKUP("Celkem:",'ZV Vykáz.-A'!$A:$S,7,0))</f>
        <v>0.8308622617180943</v>
      </c>
      <c r="E18" s="169">
        <f t="shared" si="1"/>
        <v>0.8308622617180943</v>
      </c>
    </row>
    <row r="19" spans="1:5" ht="14.4" customHeight="1" x14ac:dyDescent="0.3">
      <c r="A19" s="191" t="str">
        <f>HYPERLINK("#'ZV Vykáz.-H'!A1","Zdravotní výkony vykázané u hospitalizovaných pacientů (max. 85 %)")</f>
        <v>Zdravotní výkony vykázané u hospitalizovaných pacientů (max. 85 %)</v>
      </c>
      <c r="B19" s="154" t="s">
        <v>129</v>
      </c>
      <c r="C19" s="174">
        <v>0.85</v>
      </c>
      <c r="D19" s="174">
        <f>IF(ISERROR(VLOOKUP("Celkem:",'ZV Vykáz.-H'!$A:$S,7,0)),"",VLOOKUP("Celkem:",'ZV Vykáz.-H'!$A:$S,7,0))</f>
        <v>1.0387598154379067</v>
      </c>
      <c r="E19" s="169">
        <f t="shared" si="1"/>
        <v>1.2220703711034198</v>
      </c>
    </row>
    <row r="20" spans="1:5" ht="14.4" customHeight="1" x14ac:dyDescent="0.3">
      <c r="A20" s="192" t="str">
        <f>HYPERLINK("#HI!A1","Hospitalizace (casemix * 30000)")</f>
        <v>Hospitalizace (casemix * 30000)</v>
      </c>
      <c r="B20" s="171"/>
      <c r="C20" s="168">
        <f ca="1">IF(ISERROR(VLOOKUP("Hospitalizace *",INDIRECT("HI!$A:$G"),6,0)),0,VLOOKUP("Hospitalizace *",INDIRECT("HI!$A:$G"),6,0))</f>
        <v>0</v>
      </c>
      <c r="D20" s="168">
        <f ca="1">IF(ISERROR(VLOOKUP("Hospitalizace *",INDIRECT("HI!$A:$G"),5,0)),0,VLOOKUP("Hospitalizace *",INDIRECT("HI!$A:$G"),5,0))</f>
        <v>0</v>
      </c>
      <c r="E20" s="169">
        <f ca="1">IF(C20=0,0,D20/C20)</f>
        <v>0</v>
      </c>
    </row>
    <row r="21" spans="1:5" ht="14.4" customHeight="1" thickBot="1" x14ac:dyDescent="0.35">
      <c r="A21" s="193" t="s">
        <v>157</v>
      </c>
      <c r="B21" s="179"/>
      <c r="C21" s="180"/>
      <c r="D21" s="180"/>
      <c r="E21" s="181"/>
    </row>
    <row r="22" spans="1:5" ht="14.4" customHeight="1" thickBot="1" x14ac:dyDescent="0.35">
      <c r="A22" s="194"/>
      <c r="B22" s="195"/>
      <c r="C22" s="196"/>
      <c r="D22" s="196"/>
      <c r="E22" s="197"/>
    </row>
    <row r="23" spans="1:5" ht="14.4" customHeight="1" thickBot="1" x14ac:dyDescent="0.35">
      <c r="A23" s="198" t="s">
        <v>158</v>
      </c>
      <c r="B23" s="199"/>
      <c r="C23" s="200"/>
      <c r="D23" s="200"/>
      <c r="E23" s="201"/>
    </row>
  </sheetData>
  <mergeCells count="1">
    <mergeCell ref="A1:E1"/>
  </mergeCells>
  <conditionalFormatting sqref="E5">
    <cfRule type="cellIs" dxfId="5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1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0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2" t="s">
        <v>131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19" ht="14.4" customHeight="1" thickBot="1" x14ac:dyDescent="0.35">
      <c r="A2" s="238" t="s">
        <v>245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1914586</v>
      </c>
      <c r="C3" s="226">
        <f t="shared" ref="C3:R3" si="0">SUBTOTAL(9,C6:C1048576)</f>
        <v>26</v>
      </c>
      <c r="D3" s="226">
        <f t="shared" si="0"/>
        <v>2022575</v>
      </c>
      <c r="E3" s="226">
        <f t="shared" si="0"/>
        <v>37.040879137784273</v>
      </c>
      <c r="F3" s="226">
        <f t="shared" si="0"/>
        <v>1988795</v>
      </c>
      <c r="G3" s="229">
        <f>IF(B3&lt;&gt;0,F3/B3,"")</f>
        <v>1.0387598154379067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78" t="s">
        <v>109</v>
      </c>
      <c r="B4" s="379" t="s">
        <v>103</v>
      </c>
      <c r="C4" s="380"/>
      <c r="D4" s="380"/>
      <c r="E4" s="380"/>
      <c r="F4" s="380"/>
      <c r="G4" s="381"/>
      <c r="H4" s="379" t="s">
        <v>104</v>
      </c>
      <c r="I4" s="380"/>
      <c r="J4" s="380"/>
      <c r="K4" s="380"/>
      <c r="L4" s="380"/>
      <c r="M4" s="381"/>
      <c r="N4" s="379" t="s">
        <v>105</v>
      </c>
      <c r="O4" s="380"/>
      <c r="P4" s="380"/>
      <c r="Q4" s="380"/>
      <c r="R4" s="380"/>
      <c r="S4" s="381"/>
    </row>
    <row r="5" spans="1:19" ht="14.4" customHeight="1" thickBot="1" x14ac:dyDescent="0.35">
      <c r="A5" s="516"/>
      <c r="B5" s="517">
        <v>2012</v>
      </c>
      <c r="C5" s="518"/>
      <c r="D5" s="518">
        <v>2013</v>
      </c>
      <c r="E5" s="518"/>
      <c r="F5" s="518">
        <v>2014</v>
      </c>
      <c r="G5" s="519" t="s">
        <v>5</v>
      </c>
      <c r="H5" s="517">
        <v>2012</v>
      </c>
      <c r="I5" s="518"/>
      <c r="J5" s="518">
        <v>2013</v>
      </c>
      <c r="K5" s="518"/>
      <c r="L5" s="518">
        <v>2014</v>
      </c>
      <c r="M5" s="519" t="s">
        <v>5</v>
      </c>
      <c r="N5" s="517">
        <v>2012</v>
      </c>
      <c r="O5" s="518"/>
      <c r="P5" s="518">
        <v>2013</v>
      </c>
      <c r="Q5" s="518"/>
      <c r="R5" s="518">
        <v>2014</v>
      </c>
      <c r="S5" s="519" t="s">
        <v>5</v>
      </c>
    </row>
    <row r="6" spans="1:19" ht="14.4" customHeight="1" x14ac:dyDescent="0.3">
      <c r="A6" s="505" t="s">
        <v>1049</v>
      </c>
      <c r="B6" s="520">
        <v>92281</v>
      </c>
      <c r="C6" s="481">
        <v>1</v>
      </c>
      <c r="D6" s="520">
        <v>91100</v>
      </c>
      <c r="E6" s="481">
        <v>0.98720213261668166</v>
      </c>
      <c r="F6" s="520">
        <v>75742</v>
      </c>
      <c r="G6" s="486">
        <v>0.82077567429915155</v>
      </c>
      <c r="H6" s="520"/>
      <c r="I6" s="481"/>
      <c r="J6" s="520"/>
      <c r="K6" s="481"/>
      <c r="L6" s="520"/>
      <c r="M6" s="486"/>
      <c r="N6" s="520"/>
      <c r="O6" s="481"/>
      <c r="P6" s="520"/>
      <c r="Q6" s="481"/>
      <c r="R6" s="520"/>
      <c r="S6" s="125"/>
    </row>
    <row r="7" spans="1:19" ht="14.4" customHeight="1" x14ac:dyDescent="0.3">
      <c r="A7" s="508" t="s">
        <v>1050</v>
      </c>
      <c r="B7" s="534">
        <v>89082</v>
      </c>
      <c r="C7" s="438">
        <v>1</v>
      </c>
      <c r="D7" s="534">
        <v>102610</v>
      </c>
      <c r="E7" s="438">
        <v>1.1518600839675803</v>
      </c>
      <c r="F7" s="534">
        <v>154186</v>
      </c>
      <c r="G7" s="465">
        <v>1.7308322669001595</v>
      </c>
      <c r="H7" s="534"/>
      <c r="I7" s="438"/>
      <c r="J7" s="534"/>
      <c r="K7" s="438"/>
      <c r="L7" s="534"/>
      <c r="M7" s="465"/>
      <c r="N7" s="534"/>
      <c r="O7" s="438"/>
      <c r="P7" s="534"/>
      <c r="Q7" s="438"/>
      <c r="R7" s="534"/>
      <c r="S7" s="466"/>
    </row>
    <row r="8" spans="1:19" ht="14.4" customHeight="1" x14ac:dyDescent="0.3">
      <c r="A8" s="508" t="s">
        <v>1051</v>
      </c>
      <c r="B8" s="534">
        <v>70820</v>
      </c>
      <c r="C8" s="438">
        <v>1</v>
      </c>
      <c r="D8" s="534">
        <v>55930</v>
      </c>
      <c r="E8" s="438">
        <v>0.78974865857102516</v>
      </c>
      <c r="F8" s="534">
        <v>63710</v>
      </c>
      <c r="G8" s="465">
        <v>0.89960463146003955</v>
      </c>
      <c r="H8" s="534"/>
      <c r="I8" s="438"/>
      <c r="J8" s="534"/>
      <c r="K8" s="438"/>
      <c r="L8" s="534"/>
      <c r="M8" s="465"/>
      <c r="N8" s="534"/>
      <c r="O8" s="438"/>
      <c r="P8" s="534"/>
      <c r="Q8" s="438"/>
      <c r="R8" s="534"/>
      <c r="S8" s="466"/>
    </row>
    <row r="9" spans="1:19" ht="14.4" customHeight="1" x14ac:dyDescent="0.3">
      <c r="A9" s="508" t="s">
        <v>1052</v>
      </c>
      <c r="B9" s="534">
        <v>196354</v>
      </c>
      <c r="C9" s="438">
        <v>1</v>
      </c>
      <c r="D9" s="534">
        <v>188631</v>
      </c>
      <c r="E9" s="438">
        <v>0.96066797722480823</v>
      </c>
      <c r="F9" s="534">
        <v>252886</v>
      </c>
      <c r="G9" s="465">
        <v>1.2879085732910966</v>
      </c>
      <c r="H9" s="534"/>
      <c r="I9" s="438"/>
      <c r="J9" s="534"/>
      <c r="K9" s="438"/>
      <c r="L9" s="534"/>
      <c r="M9" s="465"/>
      <c r="N9" s="534"/>
      <c r="O9" s="438"/>
      <c r="P9" s="534"/>
      <c r="Q9" s="438"/>
      <c r="R9" s="534"/>
      <c r="S9" s="466"/>
    </row>
    <row r="10" spans="1:19" ht="14.4" customHeight="1" x14ac:dyDescent="0.3">
      <c r="A10" s="508" t="s">
        <v>1053</v>
      </c>
      <c r="B10" s="534">
        <v>81990</v>
      </c>
      <c r="C10" s="438">
        <v>1</v>
      </c>
      <c r="D10" s="534">
        <v>82890</v>
      </c>
      <c r="E10" s="438">
        <v>1.0109769484083424</v>
      </c>
      <c r="F10" s="534">
        <v>82020</v>
      </c>
      <c r="G10" s="465">
        <v>1.0003658982802781</v>
      </c>
      <c r="H10" s="534"/>
      <c r="I10" s="438"/>
      <c r="J10" s="534"/>
      <c r="K10" s="438"/>
      <c r="L10" s="534"/>
      <c r="M10" s="465"/>
      <c r="N10" s="534"/>
      <c r="O10" s="438"/>
      <c r="P10" s="534"/>
      <c r="Q10" s="438"/>
      <c r="R10" s="534"/>
      <c r="S10" s="466"/>
    </row>
    <row r="11" spans="1:19" ht="14.4" customHeight="1" x14ac:dyDescent="0.3">
      <c r="A11" s="508" t="s">
        <v>1054</v>
      </c>
      <c r="B11" s="534">
        <v>102846</v>
      </c>
      <c r="C11" s="438">
        <v>1</v>
      </c>
      <c r="D11" s="534">
        <v>108022</v>
      </c>
      <c r="E11" s="438">
        <v>1.0503276743869474</v>
      </c>
      <c r="F11" s="534">
        <v>115636</v>
      </c>
      <c r="G11" s="465">
        <v>1.1243606946308071</v>
      </c>
      <c r="H11" s="534"/>
      <c r="I11" s="438"/>
      <c r="J11" s="534"/>
      <c r="K11" s="438"/>
      <c r="L11" s="534"/>
      <c r="M11" s="465"/>
      <c r="N11" s="534"/>
      <c r="O11" s="438"/>
      <c r="P11" s="534"/>
      <c r="Q11" s="438"/>
      <c r="R11" s="534"/>
      <c r="S11" s="466"/>
    </row>
    <row r="12" spans="1:19" ht="14.4" customHeight="1" x14ac:dyDescent="0.3">
      <c r="A12" s="508" t="s">
        <v>1055</v>
      </c>
      <c r="B12" s="534">
        <v>43291</v>
      </c>
      <c r="C12" s="438">
        <v>1</v>
      </c>
      <c r="D12" s="534">
        <v>101308</v>
      </c>
      <c r="E12" s="438">
        <v>2.340163082395879</v>
      </c>
      <c r="F12" s="534">
        <v>77921</v>
      </c>
      <c r="G12" s="465">
        <v>1.7999353214293965</v>
      </c>
      <c r="H12" s="534"/>
      <c r="I12" s="438"/>
      <c r="J12" s="534"/>
      <c r="K12" s="438"/>
      <c r="L12" s="534"/>
      <c r="M12" s="465"/>
      <c r="N12" s="534"/>
      <c r="O12" s="438"/>
      <c r="P12" s="534"/>
      <c r="Q12" s="438"/>
      <c r="R12" s="534"/>
      <c r="S12" s="466"/>
    </row>
    <row r="13" spans="1:19" ht="14.4" customHeight="1" x14ac:dyDescent="0.3">
      <c r="A13" s="508" t="s">
        <v>1056</v>
      </c>
      <c r="B13" s="534">
        <v>184569</v>
      </c>
      <c r="C13" s="438">
        <v>1</v>
      </c>
      <c r="D13" s="534">
        <v>130316</v>
      </c>
      <c r="E13" s="438">
        <v>0.7060557298354545</v>
      </c>
      <c r="F13" s="534">
        <v>71219</v>
      </c>
      <c r="G13" s="465">
        <v>0.38586653229957363</v>
      </c>
      <c r="H13" s="534"/>
      <c r="I13" s="438"/>
      <c r="J13" s="534"/>
      <c r="K13" s="438"/>
      <c r="L13" s="534"/>
      <c r="M13" s="465"/>
      <c r="N13" s="534"/>
      <c r="O13" s="438"/>
      <c r="P13" s="534"/>
      <c r="Q13" s="438"/>
      <c r="R13" s="534"/>
      <c r="S13" s="466"/>
    </row>
    <row r="14" spans="1:19" ht="14.4" customHeight="1" x14ac:dyDescent="0.3">
      <c r="A14" s="508" t="s">
        <v>1057</v>
      </c>
      <c r="B14" s="534">
        <v>188544</v>
      </c>
      <c r="C14" s="438">
        <v>1</v>
      </c>
      <c r="D14" s="534">
        <v>213802</v>
      </c>
      <c r="E14" s="438">
        <v>1.1339634249830279</v>
      </c>
      <c r="F14" s="534">
        <v>197152</v>
      </c>
      <c r="G14" s="465">
        <v>1.0456551255940258</v>
      </c>
      <c r="H14" s="534"/>
      <c r="I14" s="438"/>
      <c r="J14" s="534"/>
      <c r="K14" s="438"/>
      <c r="L14" s="534"/>
      <c r="M14" s="465"/>
      <c r="N14" s="534"/>
      <c r="O14" s="438"/>
      <c r="P14" s="534"/>
      <c r="Q14" s="438"/>
      <c r="R14" s="534"/>
      <c r="S14" s="466"/>
    </row>
    <row r="15" spans="1:19" ht="14.4" customHeight="1" x14ac:dyDescent="0.3">
      <c r="A15" s="508" t="s">
        <v>1058</v>
      </c>
      <c r="B15" s="534">
        <v>45802</v>
      </c>
      <c r="C15" s="438">
        <v>1</v>
      </c>
      <c r="D15" s="534">
        <v>52504</v>
      </c>
      <c r="E15" s="438">
        <v>1.1463254879699576</v>
      </c>
      <c r="F15" s="534">
        <v>44437</v>
      </c>
      <c r="G15" s="465">
        <v>0.97019780795598443</v>
      </c>
      <c r="H15" s="534"/>
      <c r="I15" s="438"/>
      <c r="J15" s="534"/>
      <c r="K15" s="438"/>
      <c r="L15" s="534"/>
      <c r="M15" s="465"/>
      <c r="N15" s="534"/>
      <c r="O15" s="438"/>
      <c r="P15" s="534"/>
      <c r="Q15" s="438"/>
      <c r="R15" s="534"/>
      <c r="S15" s="466"/>
    </row>
    <row r="16" spans="1:19" ht="14.4" customHeight="1" x14ac:dyDescent="0.3">
      <c r="A16" s="508" t="s">
        <v>1059</v>
      </c>
      <c r="B16" s="534">
        <v>159253</v>
      </c>
      <c r="C16" s="438">
        <v>1</v>
      </c>
      <c r="D16" s="534">
        <v>137901</v>
      </c>
      <c r="E16" s="438">
        <v>0.86592403282826702</v>
      </c>
      <c r="F16" s="534">
        <v>137670</v>
      </c>
      <c r="G16" s="465">
        <v>0.86447351070309508</v>
      </c>
      <c r="H16" s="534"/>
      <c r="I16" s="438"/>
      <c r="J16" s="534"/>
      <c r="K16" s="438"/>
      <c r="L16" s="534"/>
      <c r="M16" s="465"/>
      <c r="N16" s="534"/>
      <c r="O16" s="438"/>
      <c r="P16" s="534"/>
      <c r="Q16" s="438"/>
      <c r="R16" s="534"/>
      <c r="S16" s="466"/>
    </row>
    <row r="17" spans="1:19" ht="14.4" customHeight="1" x14ac:dyDescent="0.3">
      <c r="A17" s="508" t="s">
        <v>1060</v>
      </c>
      <c r="B17" s="534">
        <v>75208</v>
      </c>
      <c r="C17" s="438">
        <v>1</v>
      </c>
      <c r="D17" s="534">
        <v>109979</v>
      </c>
      <c r="E17" s="438">
        <v>1.4623311349856398</v>
      </c>
      <c r="F17" s="534">
        <v>82480</v>
      </c>
      <c r="G17" s="465">
        <v>1.0966918412934794</v>
      </c>
      <c r="H17" s="534"/>
      <c r="I17" s="438"/>
      <c r="J17" s="534"/>
      <c r="K17" s="438"/>
      <c r="L17" s="534"/>
      <c r="M17" s="465"/>
      <c r="N17" s="534"/>
      <c r="O17" s="438"/>
      <c r="P17" s="534"/>
      <c r="Q17" s="438"/>
      <c r="R17" s="534"/>
      <c r="S17" s="466"/>
    </row>
    <row r="18" spans="1:19" ht="14.4" customHeight="1" x14ac:dyDescent="0.3">
      <c r="A18" s="508" t="s">
        <v>1061</v>
      </c>
      <c r="B18" s="534">
        <v>4468</v>
      </c>
      <c r="C18" s="438">
        <v>1</v>
      </c>
      <c r="D18" s="534">
        <v>11876</v>
      </c>
      <c r="E18" s="438">
        <v>2.6580125335720681</v>
      </c>
      <c r="F18" s="534">
        <v>1162</v>
      </c>
      <c r="G18" s="465">
        <v>0.26007162041181736</v>
      </c>
      <c r="H18" s="534"/>
      <c r="I18" s="438"/>
      <c r="J18" s="534"/>
      <c r="K18" s="438"/>
      <c r="L18" s="534"/>
      <c r="M18" s="465"/>
      <c r="N18" s="534"/>
      <c r="O18" s="438"/>
      <c r="P18" s="534"/>
      <c r="Q18" s="438"/>
      <c r="R18" s="534"/>
      <c r="S18" s="466"/>
    </row>
    <row r="19" spans="1:19" ht="14.4" customHeight="1" x14ac:dyDescent="0.3">
      <c r="A19" s="508" t="s">
        <v>1062</v>
      </c>
      <c r="B19" s="534">
        <v>33200</v>
      </c>
      <c r="C19" s="438">
        <v>1</v>
      </c>
      <c r="D19" s="534">
        <v>31409</v>
      </c>
      <c r="E19" s="438">
        <v>0.94605421686746993</v>
      </c>
      <c r="F19" s="534">
        <v>21545</v>
      </c>
      <c r="G19" s="465">
        <v>0.64894578313253015</v>
      </c>
      <c r="H19" s="534"/>
      <c r="I19" s="438"/>
      <c r="J19" s="534"/>
      <c r="K19" s="438"/>
      <c r="L19" s="534"/>
      <c r="M19" s="465"/>
      <c r="N19" s="534"/>
      <c r="O19" s="438"/>
      <c r="P19" s="534"/>
      <c r="Q19" s="438"/>
      <c r="R19" s="534"/>
      <c r="S19" s="466"/>
    </row>
    <row r="20" spans="1:19" ht="14.4" customHeight="1" x14ac:dyDescent="0.3">
      <c r="A20" s="508" t="s">
        <v>1063</v>
      </c>
      <c r="B20" s="534">
        <v>2200</v>
      </c>
      <c r="C20" s="438">
        <v>1</v>
      </c>
      <c r="D20" s="534">
        <v>18554</v>
      </c>
      <c r="E20" s="438">
        <v>8.4336363636363636</v>
      </c>
      <c r="F20" s="534">
        <v>2200</v>
      </c>
      <c r="G20" s="465">
        <v>1</v>
      </c>
      <c r="H20" s="534"/>
      <c r="I20" s="438"/>
      <c r="J20" s="534"/>
      <c r="K20" s="438"/>
      <c r="L20" s="534"/>
      <c r="M20" s="465"/>
      <c r="N20" s="534"/>
      <c r="O20" s="438"/>
      <c r="P20" s="534"/>
      <c r="Q20" s="438"/>
      <c r="R20" s="534"/>
      <c r="S20" s="466"/>
    </row>
    <row r="21" spans="1:19" ht="14.4" customHeight="1" x14ac:dyDescent="0.3">
      <c r="A21" s="508" t="s">
        <v>1064</v>
      </c>
      <c r="B21" s="534">
        <v>2407</v>
      </c>
      <c r="C21" s="438">
        <v>1</v>
      </c>
      <c r="D21" s="534"/>
      <c r="E21" s="438"/>
      <c r="F21" s="534"/>
      <c r="G21" s="465"/>
      <c r="H21" s="534"/>
      <c r="I21" s="438"/>
      <c r="J21" s="534"/>
      <c r="K21" s="438"/>
      <c r="L21" s="534"/>
      <c r="M21" s="465"/>
      <c r="N21" s="534"/>
      <c r="O21" s="438"/>
      <c r="P21" s="534"/>
      <c r="Q21" s="438"/>
      <c r="R21" s="534"/>
      <c r="S21" s="466"/>
    </row>
    <row r="22" spans="1:19" ht="14.4" customHeight="1" x14ac:dyDescent="0.3">
      <c r="A22" s="508" t="s">
        <v>1065</v>
      </c>
      <c r="B22" s="534">
        <v>3942</v>
      </c>
      <c r="C22" s="438">
        <v>1</v>
      </c>
      <c r="D22" s="534">
        <v>1094</v>
      </c>
      <c r="E22" s="438">
        <v>0.27752409944190765</v>
      </c>
      <c r="F22" s="534">
        <v>1235</v>
      </c>
      <c r="G22" s="465">
        <v>0.31329274479959413</v>
      </c>
      <c r="H22" s="534"/>
      <c r="I22" s="438"/>
      <c r="J22" s="534"/>
      <c r="K22" s="438"/>
      <c r="L22" s="534"/>
      <c r="M22" s="465"/>
      <c r="N22" s="534"/>
      <c r="O22" s="438"/>
      <c r="P22" s="534"/>
      <c r="Q22" s="438"/>
      <c r="R22" s="534"/>
      <c r="S22" s="466"/>
    </row>
    <row r="23" spans="1:19" ht="14.4" customHeight="1" x14ac:dyDescent="0.3">
      <c r="A23" s="508" t="s">
        <v>1066</v>
      </c>
      <c r="B23" s="534">
        <v>39837</v>
      </c>
      <c r="C23" s="438">
        <v>1</v>
      </c>
      <c r="D23" s="534">
        <v>67850</v>
      </c>
      <c r="E23" s="438">
        <v>1.7031905012927679</v>
      </c>
      <c r="F23" s="534">
        <v>56623</v>
      </c>
      <c r="G23" s="465">
        <v>1.4213670708135653</v>
      </c>
      <c r="H23" s="534"/>
      <c r="I23" s="438"/>
      <c r="J23" s="534"/>
      <c r="K23" s="438"/>
      <c r="L23" s="534"/>
      <c r="M23" s="465"/>
      <c r="N23" s="534"/>
      <c r="O23" s="438"/>
      <c r="P23" s="534"/>
      <c r="Q23" s="438"/>
      <c r="R23" s="534"/>
      <c r="S23" s="466"/>
    </row>
    <row r="24" spans="1:19" ht="14.4" customHeight="1" x14ac:dyDescent="0.3">
      <c r="A24" s="508" t="s">
        <v>1067</v>
      </c>
      <c r="B24" s="534">
        <v>1752</v>
      </c>
      <c r="C24" s="438">
        <v>1</v>
      </c>
      <c r="D24" s="534">
        <v>6586</v>
      </c>
      <c r="E24" s="438">
        <v>3.7591324200913241</v>
      </c>
      <c r="F24" s="534">
        <v>10439</v>
      </c>
      <c r="G24" s="465">
        <v>5.958333333333333</v>
      </c>
      <c r="H24" s="534"/>
      <c r="I24" s="438"/>
      <c r="J24" s="534"/>
      <c r="K24" s="438"/>
      <c r="L24" s="534"/>
      <c r="M24" s="465"/>
      <c r="N24" s="534"/>
      <c r="O24" s="438"/>
      <c r="P24" s="534"/>
      <c r="Q24" s="438"/>
      <c r="R24" s="534"/>
      <c r="S24" s="466"/>
    </row>
    <row r="25" spans="1:19" ht="14.4" customHeight="1" x14ac:dyDescent="0.3">
      <c r="A25" s="508" t="s">
        <v>1068</v>
      </c>
      <c r="B25" s="534">
        <v>1792</v>
      </c>
      <c r="C25" s="438">
        <v>1</v>
      </c>
      <c r="D25" s="534">
        <v>1128</v>
      </c>
      <c r="E25" s="438">
        <v>0.6294642857142857</v>
      </c>
      <c r="F25" s="534"/>
      <c r="G25" s="465"/>
      <c r="H25" s="534"/>
      <c r="I25" s="438"/>
      <c r="J25" s="534"/>
      <c r="K25" s="438"/>
      <c r="L25" s="534"/>
      <c r="M25" s="465"/>
      <c r="N25" s="534"/>
      <c r="O25" s="438"/>
      <c r="P25" s="534"/>
      <c r="Q25" s="438"/>
      <c r="R25" s="534"/>
      <c r="S25" s="466"/>
    </row>
    <row r="26" spans="1:19" ht="14.4" customHeight="1" x14ac:dyDescent="0.3">
      <c r="A26" s="508" t="s">
        <v>1069</v>
      </c>
      <c r="B26" s="534">
        <v>11406</v>
      </c>
      <c r="C26" s="438">
        <v>1</v>
      </c>
      <c r="D26" s="534"/>
      <c r="E26" s="438"/>
      <c r="F26" s="534"/>
      <c r="G26" s="465"/>
      <c r="H26" s="534"/>
      <c r="I26" s="438"/>
      <c r="J26" s="534"/>
      <c r="K26" s="438"/>
      <c r="L26" s="534"/>
      <c r="M26" s="465"/>
      <c r="N26" s="534"/>
      <c r="O26" s="438"/>
      <c r="P26" s="534"/>
      <c r="Q26" s="438"/>
      <c r="R26" s="534"/>
      <c r="S26" s="466"/>
    </row>
    <row r="27" spans="1:19" ht="14.4" customHeight="1" x14ac:dyDescent="0.3">
      <c r="A27" s="508" t="s">
        <v>1070</v>
      </c>
      <c r="B27" s="534">
        <v>5072</v>
      </c>
      <c r="C27" s="438">
        <v>1</v>
      </c>
      <c r="D27" s="534">
        <v>2588</v>
      </c>
      <c r="E27" s="438">
        <v>0.51025236593059942</v>
      </c>
      <c r="F27" s="534">
        <v>3324</v>
      </c>
      <c r="G27" s="465">
        <v>0.65536277602523663</v>
      </c>
      <c r="H27" s="534"/>
      <c r="I27" s="438"/>
      <c r="J27" s="534"/>
      <c r="K27" s="438"/>
      <c r="L27" s="534"/>
      <c r="M27" s="465"/>
      <c r="N27" s="534"/>
      <c r="O27" s="438"/>
      <c r="P27" s="534"/>
      <c r="Q27" s="438"/>
      <c r="R27" s="534"/>
      <c r="S27" s="466"/>
    </row>
    <row r="28" spans="1:19" ht="14.4" customHeight="1" x14ac:dyDescent="0.3">
      <c r="A28" s="508" t="s">
        <v>1071</v>
      </c>
      <c r="B28" s="534">
        <v>81097</v>
      </c>
      <c r="C28" s="438">
        <v>1</v>
      </c>
      <c r="D28" s="534">
        <v>70869</v>
      </c>
      <c r="E28" s="438">
        <v>0.87387942833890275</v>
      </c>
      <c r="F28" s="534">
        <v>66628</v>
      </c>
      <c r="G28" s="465">
        <v>0.82158402900230587</v>
      </c>
      <c r="H28" s="534"/>
      <c r="I28" s="438"/>
      <c r="J28" s="534"/>
      <c r="K28" s="438"/>
      <c r="L28" s="534"/>
      <c r="M28" s="465"/>
      <c r="N28" s="534"/>
      <c r="O28" s="438"/>
      <c r="P28" s="534"/>
      <c r="Q28" s="438"/>
      <c r="R28" s="534"/>
      <c r="S28" s="466"/>
    </row>
    <row r="29" spans="1:19" ht="14.4" customHeight="1" x14ac:dyDescent="0.3">
      <c r="A29" s="508" t="s">
        <v>1072</v>
      </c>
      <c r="B29" s="534">
        <v>239252</v>
      </c>
      <c r="C29" s="438">
        <v>1</v>
      </c>
      <c r="D29" s="534">
        <v>222368</v>
      </c>
      <c r="E29" s="438">
        <v>0.92943005701101766</v>
      </c>
      <c r="F29" s="534">
        <v>244887</v>
      </c>
      <c r="G29" s="465">
        <v>1.0235525721833045</v>
      </c>
      <c r="H29" s="534"/>
      <c r="I29" s="438"/>
      <c r="J29" s="534"/>
      <c r="K29" s="438"/>
      <c r="L29" s="534"/>
      <c r="M29" s="465"/>
      <c r="N29" s="534"/>
      <c r="O29" s="438"/>
      <c r="P29" s="534"/>
      <c r="Q29" s="438"/>
      <c r="R29" s="534"/>
      <c r="S29" s="466"/>
    </row>
    <row r="30" spans="1:19" ht="14.4" customHeight="1" x14ac:dyDescent="0.3">
      <c r="A30" s="508" t="s">
        <v>1073</v>
      </c>
      <c r="B30" s="534">
        <v>103229</v>
      </c>
      <c r="C30" s="438">
        <v>1</v>
      </c>
      <c r="D30" s="534">
        <v>137195</v>
      </c>
      <c r="E30" s="438">
        <v>1.3290354454659059</v>
      </c>
      <c r="F30" s="534">
        <v>130317</v>
      </c>
      <c r="G30" s="465">
        <v>1.2624068817870948</v>
      </c>
      <c r="H30" s="534"/>
      <c r="I30" s="438"/>
      <c r="J30" s="534"/>
      <c r="K30" s="438"/>
      <c r="L30" s="534"/>
      <c r="M30" s="465"/>
      <c r="N30" s="534"/>
      <c r="O30" s="438"/>
      <c r="P30" s="534"/>
      <c r="Q30" s="438"/>
      <c r="R30" s="534"/>
      <c r="S30" s="466"/>
    </row>
    <row r="31" spans="1:19" ht="14.4" customHeight="1" thickBot="1" x14ac:dyDescent="0.35">
      <c r="A31" s="522" t="s">
        <v>1074</v>
      </c>
      <c r="B31" s="521">
        <v>54892</v>
      </c>
      <c r="C31" s="444">
        <v>1</v>
      </c>
      <c r="D31" s="521">
        <v>76065</v>
      </c>
      <c r="E31" s="444">
        <v>1.3857210522480508</v>
      </c>
      <c r="F31" s="521">
        <v>95376</v>
      </c>
      <c r="G31" s="467">
        <v>1.7375209502295417</v>
      </c>
      <c r="H31" s="521"/>
      <c r="I31" s="444"/>
      <c r="J31" s="521"/>
      <c r="K31" s="444"/>
      <c r="L31" s="521"/>
      <c r="M31" s="467"/>
      <c r="N31" s="521"/>
      <c r="O31" s="444"/>
      <c r="P31" s="521"/>
      <c r="Q31" s="444"/>
      <c r="R31" s="521"/>
      <c r="S31" s="46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3" t="s">
        <v>1105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1:17" ht="14.4" customHeight="1" thickBot="1" x14ac:dyDescent="0.35">
      <c r="A2" s="238" t="s">
        <v>245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5">
        <f t="shared" ref="F3:O3" si="0">SUBTOTAL(9,F6:F1048576)</f>
        <v>13348</v>
      </c>
      <c r="G3" s="106">
        <f t="shared" si="0"/>
        <v>1914586</v>
      </c>
      <c r="H3" s="106"/>
      <c r="I3" s="106"/>
      <c r="J3" s="106">
        <f t="shared" si="0"/>
        <v>13657</v>
      </c>
      <c r="K3" s="106">
        <f t="shared" si="0"/>
        <v>2022575</v>
      </c>
      <c r="L3" s="106"/>
      <c r="M3" s="106"/>
      <c r="N3" s="106">
        <f t="shared" si="0"/>
        <v>13218</v>
      </c>
      <c r="O3" s="106">
        <f t="shared" si="0"/>
        <v>1988795</v>
      </c>
      <c r="P3" s="75">
        <f>IF(G3=0,0,O3/G3)</f>
        <v>1.0387598154379067</v>
      </c>
      <c r="Q3" s="107">
        <f>IF(N3=0,0,O3/N3)</f>
        <v>150.46111363292479</v>
      </c>
    </row>
    <row r="4" spans="1:17" ht="14.4" customHeight="1" x14ac:dyDescent="0.3">
      <c r="A4" s="384" t="s">
        <v>72</v>
      </c>
      <c r="B4" s="383" t="s">
        <v>98</v>
      </c>
      <c r="C4" s="384" t="s">
        <v>99</v>
      </c>
      <c r="D4" s="385" t="s">
        <v>100</v>
      </c>
      <c r="E4" s="386" t="s">
        <v>73</v>
      </c>
      <c r="F4" s="390">
        <v>2012</v>
      </c>
      <c r="G4" s="391"/>
      <c r="H4" s="108"/>
      <c r="I4" s="108"/>
      <c r="J4" s="390">
        <v>2013</v>
      </c>
      <c r="K4" s="391"/>
      <c r="L4" s="108"/>
      <c r="M4" s="108"/>
      <c r="N4" s="390">
        <v>2014</v>
      </c>
      <c r="O4" s="391"/>
      <c r="P4" s="392" t="s">
        <v>5</v>
      </c>
      <c r="Q4" s="382" t="s">
        <v>101</v>
      </c>
    </row>
    <row r="5" spans="1:17" ht="14.4" customHeight="1" thickBot="1" x14ac:dyDescent="0.35">
      <c r="A5" s="526"/>
      <c r="B5" s="525"/>
      <c r="C5" s="526"/>
      <c r="D5" s="527"/>
      <c r="E5" s="528"/>
      <c r="F5" s="535" t="s">
        <v>75</v>
      </c>
      <c r="G5" s="536" t="s">
        <v>17</v>
      </c>
      <c r="H5" s="537"/>
      <c r="I5" s="537"/>
      <c r="J5" s="535" t="s">
        <v>75</v>
      </c>
      <c r="K5" s="536" t="s">
        <v>17</v>
      </c>
      <c r="L5" s="537"/>
      <c r="M5" s="537"/>
      <c r="N5" s="535" t="s">
        <v>75</v>
      </c>
      <c r="O5" s="536" t="s">
        <v>17</v>
      </c>
      <c r="P5" s="538"/>
      <c r="Q5" s="533"/>
    </row>
    <row r="6" spans="1:17" ht="14.4" customHeight="1" x14ac:dyDescent="0.3">
      <c r="A6" s="480" t="s">
        <v>1075</v>
      </c>
      <c r="B6" s="481" t="s">
        <v>986</v>
      </c>
      <c r="C6" s="481" t="s">
        <v>973</v>
      </c>
      <c r="D6" s="481" t="s">
        <v>990</v>
      </c>
      <c r="E6" s="481" t="s">
        <v>991</v>
      </c>
      <c r="F6" s="119">
        <v>62</v>
      </c>
      <c r="G6" s="119">
        <v>12524</v>
      </c>
      <c r="H6" s="119">
        <v>1</v>
      </c>
      <c r="I6" s="119">
        <v>202</v>
      </c>
      <c r="J6" s="119">
        <v>64</v>
      </c>
      <c r="K6" s="119">
        <v>12992</v>
      </c>
      <c r="L6" s="119">
        <v>1.0373682529543278</v>
      </c>
      <c r="M6" s="119">
        <v>203</v>
      </c>
      <c r="N6" s="119">
        <v>31</v>
      </c>
      <c r="O6" s="119">
        <v>6293</v>
      </c>
      <c r="P6" s="486">
        <v>0.50247524752475248</v>
      </c>
      <c r="Q6" s="497">
        <v>203</v>
      </c>
    </row>
    <row r="7" spans="1:17" ht="14.4" customHeight="1" x14ac:dyDescent="0.3">
      <c r="A7" s="437" t="s">
        <v>1075</v>
      </c>
      <c r="B7" s="438" t="s">
        <v>986</v>
      </c>
      <c r="C7" s="438" t="s">
        <v>973</v>
      </c>
      <c r="D7" s="438" t="s">
        <v>993</v>
      </c>
      <c r="E7" s="438" t="s">
        <v>994</v>
      </c>
      <c r="F7" s="441">
        <v>48</v>
      </c>
      <c r="G7" s="441">
        <v>13968</v>
      </c>
      <c r="H7" s="441">
        <v>1</v>
      </c>
      <c r="I7" s="441">
        <v>291</v>
      </c>
      <c r="J7" s="441">
        <v>71</v>
      </c>
      <c r="K7" s="441">
        <v>20732</v>
      </c>
      <c r="L7" s="441">
        <v>1.484249713631157</v>
      </c>
      <c r="M7" s="441">
        <v>292</v>
      </c>
      <c r="N7" s="441">
        <v>36</v>
      </c>
      <c r="O7" s="441">
        <v>10512</v>
      </c>
      <c r="P7" s="465">
        <v>0.75257731958762886</v>
      </c>
      <c r="Q7" s="442">
        <v>292</v>
      </c>
    </row>
    <row r="8" spans="1:17" ht="14.4" customHeight="1" x14ac:dyDescent="0.3">
      <c r="A8" s="437" t="s">
        <v>1075</v>
      </c>
      <c r="B8" s="438" t="s">
        <v>986</v>
      </c>
      <c r="C8" s="438" t="s">
        <v>973</v>
      </c>
      <c r="D8" s="438" t="s">
        <v>997</v>
      </c>
      <c r="E8" s="438" t="s">
        <v>998</v>
      </c>
      <c r="F8" s="441">
        <v>3</v>
      </c>
      <c r="G8" s="441">
        <v>657</v>
      </c>
      <c r="H8" s="441">
        <v>1</v>
      </c>
      <c r="I8" s="441">
        <v>219</v>
      </c>
      <c r="J8" s="441"/>
      <c r="K8" s="441"/>
      <c r="L8" s="441"/>
      <c r="M8" s="441"/>
      <c r="N8" s="441"/>
      <c r="O8" s="441"/>
      <c r="P8" s="465"/>
      <c r="Q8" s="442"/>
    </row>
    <row r="9" spans="1:17" ht="14.4" customHeight="1" x14ac:dyDescent="0.3">
      <c r="A9" s="437" t="s">
        <v>1075</v>
      </c>
      <c r="B9" s="438" t="s">
        <v>986</v>
      </c>
      <c r="C9" s="438" t="s">
        <v>973</v>
      </c>
      <c r="D9" s="438" t="s">
        <v>999</v>
      </c>
      <c r="E9" s="438" t="s">
        <v>1000</v>
      </c>
      <c r="F9" s="441">
        <v>24</v>
      </c>
      <c r="G9" s="441">
        <v>3192</v>
      </c>
      <c r="H9" s="441">
        <v>1</v>
      </c>
      <c r="I9" s="441">
        <v>133</v>
      </c>
      <c r="J9" s="441">
        <v>16</v>
      </c>
      <c r="K9" s="441">
        <v>2144</v>
      </c>
      <c r="L9" s="441">
        <v>0.67167919799498743</v>
      </c>
      <c r="M9" s="441">
        <v>134</v>
      </c>
      <c r="N9" s="441">
        <v>22</v>
      </c>
      <c r="O9" s="441">
        <v>2948</v>
      </c>
      <c r="P9" s="465">
        <v>0.9235588972431078</v>
      </c>
      <c r="Q9" s="442">
        <v>134</v>
      </c>
    </row>
    <row r="10" spans="1:17" ht="14.4" customHeight="1" x14ac:dyDescent="0.3">
      <c r="A10" s="437" t="s">
        <v>1075</v>
      </c>
      <c r="B10" s="438" t="s">
        <v>986</v>
      </c>
      <c r="C10" s="438" t="s">
        <v>973</v>
      </c>
      <c r="D10" s="438" t="s">
        <v>1002</v>
      </c>
      <c r="E10" s="438" t="s">
        <v>1003</v>
      </c>
      <c r="F10" s="441">
        <v>2</v>
      </c>
      <c r="G10" s="441">
        <v>1218</v>
      </c>
      <c r="H10" s="441">
        <v>1</v>
      </c>
      <c r="I10" s="441">
        <v>609</v>
      </c>
      <c r="J10" s="441">
        <v>1</v>
      </c>
      <c r="K10" s="441">
        <v>612</v>
      </c>
      <c r="L10" s="441">
        <v>0.50246305418719217</v>
      </c>
      <c r="M10" s="441">
        <v>612</v>
      </c>
      <c r="N10" s="441"/>
      <c r="O10" s="441"/>
      <c r="P10" s="465"/>
      <c r="Q10" s="442"/>
    </row>
    <row r="11" spans="1:17" ht="14.4" customHeight="1" x14ac:dyDescent="0.3">
      <c r="A11" s="437" t="s">
        <v>1075</v>
      </c>
      <c r="B11" s="438" t="s">
        <v>986</v>
      </c>
      <c r="C11" s="438" t="s">
        <v>973</v>
      </c>
      <c r="D11" s="438" t="s">
        <v>1004</v>
      </c>
      <c r="E11" s="438" t="s">
        <v>1005</v>
      </c>
      <c r="F11" s="441">
        <v>1</v>
      </c>
      <c r="G11" s="441">
        <v>582</v>
      </c>
      <c r="H11" s="441">
        <v>1</v>
      </c>
      <c r="I11" s="441">
        <v>582</v>
      </c>
      <c r="J11" s="441"/>
      <c r="K11" s="441"/>
      <c r="L11" s="441"/>
      <c r="M11" s="441"/>
      <c r="N11" s="441"/>
      <c r="O11" s="441"/>
      <c r="P11" s="465"/>
      <c r="Q11" s="442"/>
    </row>
    <row r="12" spans="1:17" ht="14.4" customHeight="1" x14ac:dyDescent="0.3">
      <c r="A12" s="437" t="s">
        <v>1075</v>
      </c>
      <c r="B12" s="438" t="s">
        <v>986</v>
      </c>
      <c r="C12" s="438" t="s">
        <v>973</v>
      </c>
      <c r="D12" s="438" t="s">
        <v>1006</v>
      </c>
      <c r="E12" s="438" t="s">
        <v>1007</v>
      </c>
      <c r="F12" s="441">
        <v>2</v>
      </c>
      <c r="G12" s="441">
        <v>316</v>
      </c>
      <c r="H12" s="441">
        <v>1</v>
      </c>
      <c r="I12" s="441">
        <v>158</v>
      </c>
      <c r="J12" s="441">
        <v>2</v>
      </c>
      <c r="K12" s="441">
        <v>318</v>
      </c>
      <c r="L12" s="441">
        <v>1.0063291139240507</v>
      </c>
      <c r="M12" s="441">
        <v>159</v>
      </c>
      <c r="N12" s="441">
        <v>1</v>
      </c>
      <c r="O12" s="441">
        <v>159</v>
      </c>
      <c r="P12" s="465">
        <v>0.50316455696202533</v>
      </c>
      <c r="Q12" s="442">
        <v>159</v>
      </c>
    </row>
    <row r="13" spans="1:17" ht="14.4" customHeight="1" x14ac:dyDescent="0.3">
      <c r="A13" s="437" t="s">
        <v>1075</v>
      </c>
      <c r="B13" s="438" t="s">
        <v>986</v>
      </c>
      <c r="C13" s="438" t="s">
        <v>973</v>
      </c>
      <c r="D13" s="438" t="s">
        <v>1008</v>
      </c>
      <c r="E13" s="438" t="s">
        <v>1009</v>
      </c>
      <c r="F13" s="441">
        <v>25</v>
      </c>
      <c r="G13" s="441">
        <v>9550</v>
      </c>
      <c r="H13" s="441">
        <v>1</v>
      </c>
      <c r="I13" s="441">
        <v>382</v>
      </c>
      <c r="J13" s="441">
        <v>21</v>
      </c>
      <c r="K13" s="441">
        <v>8022</v>
      </c>
      <c r="L13" s="441">
        <v>0.84</v>
      </c>
      <c r="M13" s="441">
        <v>382</v>
      </c>
      <c r="N13" s="441">
        <v>28</v>
      </c>
      <c r="O13" s="441">
        <v>10696</v>
      </c>
      <c r="P13" s="465">
        <v>1.1200000000000001</v>
      </c>
      <c r="Q13" s="442">
        <v>382</v>
      </c>
    </row>
    <row r="14" spans="1:17" ht="14.4" customHeight="1" x14ac:dyDescent="0.3">
      <c r="A14" s="437" t="s">
        <v>1075</v>
      </c>
      <c r="B14" s="438" t="s">
        <v>986</v>
      </c>
      <c r="C14" s="438" t="s">
        <v>973</v>
      </c>
      <c r="D14" s="438" t="s">
        <v>1010</v>
      </c>
      <c r="E14" s="438" t="s">
        <v>1011</v>
      </c>
      <c r="F14" s="441">
        <v>106</v>
      </c>
      <c r="G14" s="441">
        <v>1696</v>
      </c>
      <c r="H14" s="441">
        <v>1</v>
      </c>
      <c r="I14" s="441">
        <v>16</v>
      </c>
      <c r="J14" s="441">
        <v>116</v>
      </c>
      <c r="K14" s="441">
        <v>1856</v>
      </c>
      <c r="L14" s="441">
        <v>1.0943396226415094</v>
      </c>
      <c r="M14" s="441">
        <v>16</v>
      </c>
      <c r="N14" s="441">
        <v>139</v>
      </c>
      <c r="O14" s="441">
        <v>2224</v>
      </c>
      <c r="P14" s="465">
        <v>1.3113207547169812</v>
      </c>
      <c r="Q14" s="442">
        <v>16</v>
      </c>
    </row>
    <row r="15" spans="1:17" ht="14.4" customHeight="1" x14ac:dyDescent="0.3">
      <c r="A15" s="437" t="s">
        <v>1075</v>
      </c>
      <c r="B15" s="438" t="s">
        <v>986</v>
      </c>
      <c r="C15" s="438" t="s">
        <v>973</v>
      </c>
      <c r="D15" s="438" t="s">
        <v>1012</v>
      </c>
      <c r="E15" s="438" t="s">
        <v>1013</v>
      </c>
      <c r="F15" s="441">
        <v>17</v>
      </c>
      <c r="G15" s="441">
        <v>4437</v>
      </c>
      <c r="H15" s="441">
        <v>1</v>
      </c>
      <c r="I15" s="441">
        <v>261</v>
      </c>
      <c r="J15" s="441">
        <v>10</v>
      </c>
      <c r="K15" s="441">
        <v>2620</v>
      </c>
      <c r="L15" s="441">
        <v>0.59048906919089472</v>
      </c>
      <c r="M15" s="441">
        <v>262</v>
      </c>
      <c r="N15" s="441">
        <v>9</v>
      </c>
      <c r="O15" s="441">
        <v>2358</v>
      </c>
      <c r="P15" s="465">
        <v>0.53144016227180524</v>
      </c>
      <c r="Q15" s="442">
        <v>262</v>
      </c>
    </row>
    <row r="16" spans="1:17" ht="14.4" customHeight="1" x14ac:dyDescent="0.3">
      <c r="A16" s="437" t="s">
        <v>1075</v>
      </c>
      <c r="B16" s="438" t="s">
        <v>986</v>
      </c>
      <c r="C16" s="438" t="s">
        <v>973</v>
      </c>
      <c r="D16" s="438" t="s">
        <v>1014</v>
      </c>
      <c r="E16" s="438" t="s">
        <v>1015</v>
      </c>
      <c r="F16" s="441">
        <v>19</v>
      </c>
      <c r="G16" s="441">
        <v>2660</v>
      </c>
      <c r="H16" s="441">
        <v>1</v>
      </c>
      <c r="I16" s="441">
        <v>140</v>
      </c>
      <c r="J16" s="441">
        <v>12</v>
      </c>
      <c r="K16" s="441">
        <v>1692</v>
      </c>
      <c r="L16" s="441">
        <v>0.63609022556390982</v>
      </c>
      <c r="M16" s="441">
        <v>141</v>
      </c>
      <c r="N16" s="441">
        <v>8</v>
      </c>
      <c r="O16" s="441">
        <v>1128</v>
      </c>
      <c r="P16" s="465">
        <v>0.42406015037593986</v>
      </c>
      <c r="Q16" s="442">
        <v>141</v>
      </c>
    </row>
    <row r="17" spans="1:17" ht="14.4" customHeight="1" x14ac:dyDescent="0.3">
      <c r="A17" s="437" t="s">
        <v>1075</v>
      </c>
      <c r="B17" s="438" t="s">
        <v>986</v>
      </c>
      <c r="C17" s="438" t="s">
        <v>973</v>
      </c>
      <c r="D17" s="438" t="s">
        <v>1016</v>
      </c>
      <c r="E17" s="438" t="s">
        <v>1015</v>
      </c>
      <c r="F17" s="441">
        <v>24</v>
      </c>
      <c r="G17" s="441">
        <v>1872</v>
      </c>
      <c r="H17" s="441">
        <v>1</v>
      </c>
      <c r="I17" s="441">
        <v>78</v>
      </c>
      <c r="J17" s="441">
        <v>16</v>
      </c>
      <c r="K17" s="441">
        <v>1248</v>
      </c>
      <c r="L17" s="441">
        <v>0.66666666666666663</v>
      </c>
      <c r="M17" s="441">
        <v>78</v>
      </c>
      <c r="N17" s="441">
        <v>22</v>
      </c>
      <c r="O17" s="441">
        <v>1716</v>
      </c>
      <c r="P17" s="465">
        <v>0.91666666666666663</v>
      </c>
      <c r="Q17" s="442">
        <v>78</v>
      </c>
    </row>
    <row r="18" spans="1:17" ht="14.4" customHeight="1" x14ac:dyDescent="0.3">
      <c r="A18" s="437" t="s">
        <v>1075</v>
      </c>
      <c r="B18" s="438" t="s">
        <v>986</v>
      </c>
      <c r="C18" s="438" t="s">
        <v>973</v>
      </c>
      <c r="D18" s="438" t="s">
        <v>1017</v>
      </c>
      <c r="E18" s="438" t="s">
        <v>1018</v>
      </c>
      <c r="F18" s="441">
        <v>19</v>
      </c>
      <c r="G18" s="441">
        <v>5738</v>
      </c>
      <c r="H18" s="441">
        <v>1</v>
      </c>
      <c r="I18" s="441">
        <v>302</v>
      </c>
      <c r="J18" s="441">
        <v>12</v>
      </c>
      <c r="K18" s="441">
        <v>3636</v>
      </c>
      <c r="L18" s="441">
        <v>0.63367026838619733</v>
      </c>
      <c r="M18" s="441">
        <v>303</v>
      </c>
      <c r="N18" s="441">
        <v>8</v>
      </c>
      <c r="O18" s="441">
        <v>2424</v>
      </c>
      <c r="P18" s="465">
        <v>0.4224468455907982</v>
      </c>
      <c r="Q18" s="442">
        <v>303</v>
      </c>
    </row>
    <row r="19" spans="1:17" ht="14.4" customHeight="1" x14ac:dyDescent="0.3">
      <c r="A19" s="437" t="s">
        <v>1075</v>
      </c>
      <c r="B19" s="438" t="s">
        <v>986</v>
      </c>
      <c r="C19" s="438" t="s">
        <v>973</v>
      </c>
      <c r="D19" s="438" t="s">
        <v>1019</v>
      </c>
      <c r="E19" s="438" t="s">
        <v>1020</v>
      </c>
      <c r="F19" s="441">
        <v>32</v>
      </c>
      <c r="G19" s="441">
        <v>15552</v>
      </c>
      <c r="H19" s="441">
        <v>1</v>
      </c>
      <c r="I19" s="441">
        <v>486</v>
      </c>
      <c r="J19" s="441">
        <v>44</v>
      </c>
      <c r="K19" s="441">
        <v>21384</v>
      </c>
      <c r="L19" s="441">
        <v>1.375</v>
      </c>
      <c r="M19" s="441">
        <v>486</v>
      </c>
      <c r="N19" s="441">
        <v>44</v>
      </c>
      <c r="O19" s="441">
        <v>21384</v>
      </c>
      <c r="P19" s="465">
        <v>1.375</v>
      </c>
      <c r="Q19" s="442">
        <v>486</v>
      </c>
    </row>
    <row r="20" spans="1:17" ht="14.4" customHeight="1" x14ac:dyDescent="0.3">
      <c r="A20" s="437" t="s">
        <v>1075</v>
      </c>
      <c r="B20" s="438" t="s">
        <v>986</v>
      </c>
      <c r="C20" s="438" t="s">
        <v>973</v>
      </c>
      <c r="D20" s="438" t="s">
        <v>1021</v>
      </c>
      <c r="E20" s="438" t="s">
        <v>1022</v>
      </c>
      <c r="F20" s="441">
        <v>55</v>
      </c>
      <c r="G20" s="441">
        <v>8745</v>
      </c>
      <c r="H20" s="441">
        <v>1</v>
      </c>
      <c r="I20" s="441">
        <v>159</v>
      </c>
      <c r="J20" s="441">
        <v>48</v>
      </c>
      <c r="K20" s="441">
        <v>7680</v>
      </c>
      <c r="L20" s="441">
        <v>0.87821612349914235</v>
      </c>
      <c r="M20" s="441">
        <v>160</v>
      </c>
      <c r="N20" s="441">
        <v>65</v>
      </c>
      <c r="O20" s="441">
        <v>10400</v>
      </c>
      <c r="P20" s="465">
        <v>1.1892510005717554</v>
      </c>
      <c r="Q20" s="442">
        <v>160</v>
      </c>
    </row>
    <row r="21" spans="1:17" ht="14.4" customHeight="1" x14ac:dyDescent="0.3">
      <c r="A21" s="437" t="s">
        <v>1075</v>
      </c>
      <c r="B21" s="438" t="s">
        <v>986</v>
      </c>
      <c r="C21" s="438" t="s">
        <v>973</v>
      </c>
      <c r="D21" s="438" t="s">
        <v>1025</v>
      </c>
      <c r="E21" s="438" t="s">
        <v>991</v>
      </c>
      <c r="F21" s="441">
        <v>65</v>
      </c>
      <c r="G21" s="441">
        <v>4550</v>
      </c>
      <c r="H21" s="441">
        <v>1</v>
      </c>
      <c r="I21" s="441">
        <v>70</v>
      </c>
      <c r="J21" s="441">
        <v>51</v>
      </c>
      <c r="K21" s="441">
        <v>3570</v>
      </c>
      <c r="L21" s="441">
        <v>0.7846153846153846</v>
      </c>
      <c r="M21" s="441">
        <v>70</v>
      </c>
      <c r="N21" s="441">
        <v>50</v>
      </c>
      <c r="O21" s="441">
        <v>3500</v>
      </c>
      <c r="P21" s="465">
        <v>0.76923076923076927</v>
      </c>
      <c r="Q21" s="442">
        <v>70</v>
      </c>
    </row>
    <row r="22" spans="1:17" ht="14.4" customHeight="1" x14ac:dyDescent="0.3">
      <c r="A22" s="437" t="s">
        <v>1075</v>
      </c>
      <c r="B22" s="438" t="s">
        <v>986</v>
      </c>
      <c r="C22" s="438" t="s">
        <v>973</v>
      </c>
      <c r="D22" s="438" t="s">
        <v>1030</v>
      </c>
      <c r="E22" s="438" t="s">
        <v>1031</v>
      </c>
      <c r="F22" s="441">
        <v>2</v>
      </c>
      <c r="G22" s="441">
        <v>430</v>
      </c>
      <c r="H22" s="441">
        <v>1</v>
      </c>
      <c r="I22" s="441">
        <v>215</v>
      </c>
      <c r="J22" s="441"/>
      <c r="K22" s="441"/>
      <c r="L22" s="441"/>
      <c r="M22" s="441"/>
      <c r="N22" s="441"/>
      <c r="O22" s="441"/>
      <c r="P22" s="465"/>
      <c r="Q22" s="442"/>
    </row>
    <row r="23" spans="1:17" ht="14.4" customHeight="1" x14ac:dyDescent="0.3">
      <c r="A23" s="437" t="s">
        <v>1075</v>
      </c>
      <c r="B23" s="438" t="s">
        <v>986</v>
      </c>
      <c r="C23" s="438" t="s">
        <v>973</v>
      </c>
      <c r="D23" s="438" t="s">
        <v>1032</v>
      </c>
      <c r="E23" s="438" t="s">
        <v>1033</v>
      </c>
      <c r="F23" s="441">
        <v>3</v>
      </c>
      <c r="G23" s="441">
        <v>3558</v>
      </c>
      <c r="H23" s="441">
        <v>1</v>
      </c>
      <c r="I23" s="441">
        <v>1186</v>
      </c>
      <c r="J23" s="441">
        <v>2</v>
      </c>
      <c r="K23" s="441">
        <v>2378</v>
      </c>
      <c r="L23" s="441">
        <v>0.66835300730747615</v>
      </c>
      <c r="M23" s="441">
        <v>1189</v>
      </c>
      <c r="N23" s="441"/>
      <c r="O23" s="441"/>
      <c r="P23" s="465"/>
      <c r="Q23" s="442"/>
    </row>
    <row r="24" spans="1:17" ht="14.4" customHeight="1" x14ac:dyDescent="0.3">
      <c r="A24" s="437" t="s">
        <v>1075</v>
      </c>
      <c r="B24" s="438" t="s">
        <v>986</v>
      </c>
      <c r="C24" s="438" t="s">
        <v>973</v>
      </c>
      <c r="D24" s="438" t="s">
        <v>1034</v>
      </c>
      <c r="E24" s="438" t="s">
        <v>1035</v>
      </c>
      <c r="F24" s="441">
        <v>4</v>
      </c>
      <c r="G24" s="441">
        <v>428</v>
      </c>
      <c r="H24" s="441">
        <v>1</v>
      </c>
      <c r="I24" s="441">
        <v>107</v>
      </c>
      <c r="J24" s="441">
        <v>2</v>
      </c>
      <c r="K24" s="441">
        <v>216</v>
      </c>
      <c r="L24" s="441">
        <v>0.50467289719626163</v>
      </c>
      <c r="M24" s="441">
        <v>108</v>
      </c>
      <c r="N24" s="441"/>
      <c r="O24" s="441"/>
      <c r="P24" s="465"/>
      <c r="Q24" s="442"/>
    </row>
    <row r="25" spans="1:17" ht="14.4" customHeight="1" x14ac:dyDescent="0.3">
      <c r="A25" s="437" t="s">
        <v>1075</v>
      </c>
      <c r="B25" s="438" t="s">
        <v>986</v>
      </c>
      <c r="C25" s="438" t="s">
        <v>973</v>
      </c>
      <c r="D25" s="438" t="s">
        <v>1036</v>
      </c>
      <c r="E25" s="438" t="s">
        <v>1037</v>
      </c>
      <c r="F25" s="441">
        <v>1</v>
      </c>
      <c r="G25" s="441">
        <v>318</v>
      </c>
      <c r="H25" s="441">
        <v>1</v>
      </c>
      <c r="I25" s="441">
        <v>318</v>
      </c>
      <c r="J25" s="441"/>
      <c r="K25" s="441"/>
      <c r="L25" s="441"/>
      <c r="M25" s="441"/>
      <c r="N25" s="441"/>
      <c r="O25" s="441"/>
      <c r="P25" s="465"/>
      <c r="Q25" s="442"/>
    </row>
    <row r="26" spans="1:17" ht="14.4" customHeight="1" x14ac:dyDescent="0.3">
      <c r="A26" s="437" t="s">
        <v>1075</v>
      </c>
      <c r="B26" s="438" t="s">
        <v>986</v>
      </c>
      <c r="C26" s="438" t="s">
        <v>973</v>
      </c>
      <c r="D26" s="438" t="s">
        <v>1044</v>
      </c>
      <c r="E26" s="438" t="s">
        <v>1045</v>
      </c>
      <c r="F26" s="441">
        <v>1</v>
      </c>
      <c r="G26" s="441">
        <v>290</v>
      </c>
      <c r="H26" s="441">
        <v>1</v>
      </c>
      <c r="I26" s="441">
        <v>290</v>
      </c>
      <c r="J26" s="441"/>
      <c r="K26" s="441"/>
      <c r="L26" s="441"/>
      <c r="M26" s="441"/>
      <c r="N26" s="441"/>
      <c r="O26" s="441"/>
      <c r="P26" s="465"/>
      <c r="Q26" s="442"/>
    </row>
    <row r="27" spans="1:17" ht="14.4" customHeight="1" x14ac:dyDescent="0.3">
      <c r="A27" s="437" t="s">
        <v>1076</v>
      </c>
      <c r="B27" s="438" t="s">
        <v>986</v>
      </c>
      <c r="C27" s="438" t="s">
        <v>973</v>
      </c>
      <c r="D27" s="438" t="s">
        <v>990</v>
      </c>
      <c r="E27" s="438" t="s">
        <v>991</v>
      </c>
      <c r="F27" s="441">
        <v>121</v>
      </c>
      <c r="G27" s="441">
        <v>24442</v>
      </c>
      <c r="H27" s="441">
        <v>1</v>
      </c>
      <c r="I27" s="441">
        <v>202</v>
      </c>
      <c r="J27" s="441">
        <v>144</v>
      </c>
      <c r="K27" s="441">
        <v>29232</v>
      </c>
      <c r="L27" s="441">
        <v>1.1959741428688324</v>
      </c>
      <c r="M27" s="441">
        <v>203</v>
      </c>
      <c r="N27" s="441">
        <v>120</v>
      </c>
      <c r="O27" s="441">
        <v>24360</v>
      </c>
      <c r="P27" s="465">
        <v>0.99664511905736031</v>
      </c>
      <c r="Q27" s="442">
        <v>203</v>
      </c>
    </row>
    <row r="28" spans="1:17" ht="14.4" customHeight="1" x14ac:dyDescent="0.3">
      <c r="A28" s="437" t="s">
        <v>1076</v>
      </c>
      <c r="B28" s="438" t="s">
        <v>986</v>
      </c>
      <c r="C28" s="438" t="s">
        <v>973</v>
      </c>
      <c r="D28" s="438" t="s">
        <v>992</v>
      </c>
      <c r="E28" s="438" t="s">
        <v>991</v>
      </c>
      <c r="F28" s="441"/>
      <c r="G28" s="441"/>
      <c r="H28" s="441"/>
      <c r="I28" s="441"/>
      <c r="J28" s="441"/>
      <c r="K28" s="441"/>
      <c r="L28" s="441"/>
      <c r="M28" s="441"/>
      <c r="N28" s="441">
        <v>3</v>
      </c>
      <c r="O28" s="441">
        <v>252</v>
      </c>
      <c r="P28" s="465"/>
      <c r="Q28" s="442">
        <v>84</v>
      </c>
    </row>
    <row r="29" spans="1:17" ht="14.4" customHeight="1" x14ac:dyDescent="0.3">
      <c r="A29" s="437" t="s">
        <v>1076</v>
      </c>
      <c r="B29" s="438" t="s">
        <v>986</v>
      </c>
      <c r="C29" s="438" t="s">
        <v>973</v>
      </c>
      <c r="D29" s="438" t="s">
        <v>993</v>
      </c>
      <c r="E29" s="438" t="s">
        <v>994</v>
      </c>
      <c r="F29" s="441">
        <v>30</v>
      </c>
      <c r="G29" s="441">
        <v>8730</v>
      </c>
      <c r="H29" s="441">
        <v>1</v>
      </c>
      <c r="I29" s="441">
        <v>291</v>
      </c>
      <c r="J29" s="441">
        <v>26</v>
      </c>
      <c r="K29" s="441">
        <v>7592</v>
      </c>
      <c r="L29" s="441">
        <v>0.86964490263459338</v>
      </c>
      <c r="M29" s="441">
        <v>292</v>
      </c>
      <c r="N29" s="441">
        <v>210</v>
      </c>
      <c r="O29" s="441">
        <v>61320</v>
      </c>
      <c r="P29" s="465">
        <v>7.0240549828178693</v>
      </c>
      <c r="Q29" s="442">
        <v>292</v>
      </c>
    </row>
    <row r="30" spans="1:17" ht="14.4" customHeight="1" x14ac:dyDescent="0.3">
      <c r="A30" s="437" t="s">
        <v>1076</v>
      </c>
      <c r="B30" s="438" t="s">
        <v>986</v>
      </c>
      <c r="C30" s="438" t="s">
        <v>973</v>
      </c>
      <c r="D30" s="438" t="s">
        <v>995</v>
      </c>
      <c r="E30" s="438" t="s">
        <v>996</v>
      </c>
      <c r="F30" s="441">
        <v>3</v>
      </c>
      <c r="G30" s="441">
        <v>276</v>
      </c>
      <c r="H30" s="441">
        <v>1</v>
      </c>
      <c r="I30" s="441">
        <v>92</v>
      </c>
      <c r="J30" s="441"/>
      <c r="K30" s="441"/>
      <c r="L30" s="441"/>
      <c r="M30" s="441"/>
      <c r="N30" s="441">
        <v>3</v>
      </c>
      <c r="O30" s="441">
        <v>279</v>
      </c>
      <c r="P30" s="465">
        <v>1.0108695652173914</v>
      </c>
      <c r="Q30" s="442">
        <v>93</v>
      </c>
    </row>
    <row r="31" spans="1:17" ht="14.4" customHeight="1" x14ac:dyDescent="0.3">
      <c r="A31" s="437" t="s">
        <v>1076</v>
      </c>
      <c r="B31" s="438" t="s">
        <v>986</v>
      </c>
      <c r="C31" s="438" t="s">
        <v>973</v>
      </c>
      <c r="D31" s="438" t="s">
        <v>999</v>
      </c>
      <c r="E31" s="438" t="s">
        <v>1000</v>
      </c>
      <c r="F31" s="441">
        <v>64</v>
      </c>
      <c r="G31" s="441">
        <v>8512</v>
      </c>
      <c r="H31" s="441">
        <v>1</v>
      </c>
      <c r="I31" s="441">
        <v>133</v>
      </c>
      <c r="J31" s="441">
        <v>65</v>
      </c>
      <c r="K31" s="441">
        <v>8710</v>
      </c>
      <c r="L31" s="441">
        <v>1.0232612781954886</v>
      </c>
      <c r="M31" s="441">
        <v>134</v>
      </c>
      <c r="N31" s="441">
        <v>58</v>
      </c>
      <c r="O31" s="441">
        <v>7772</v>
      </c>
      <c r="P31" s="465">
        <v>0.91306390977443608</v>
      </c>
      <c r="Q31" s="442">
        <v>134</v>
      </c>
    </row>
    <row r="32" spans="1:17" ht="14.4" customHeight="1" x14ac:dyDescent="0.3">
      <c r="A32" s="437" t="s">
        <v>1076</v>
      </c>
      <c r="B32" s="438" t="s">
        <v>986</v>
      </c>
      <c r="C32" s="438" t="s">
        <v>973</v>
      </c>
      <c r="D32" s="438" t="s">
        <v>1001</v>
      </c>
      <c r="E32" s="438" t="s">
        <v>1000</v>
      </c>
      <c r="F32" s="441"/>
      <c r="G32" s="441"/>
      <c r="H32" s="441"/>
      <c r="I32" s="441"/>
      <c r="J32" s="441"/>
      <c r="K32" s="441"/>
      <c r="L32" s="441"/>
      <c r="M32" s="441"/>
      <c r="N32" s="441">
        <v>1</v>
      </c>
      <c r="O32" s="441">
        <v>175</v>
      </c>
      <c r="P32" s="465"/>
      <c r="Q32" s="442">
        <v>175</v>
      </c>
    </row>
    <row r="33" spans="1:17" ht="14.4" customHeight="1" x14ac:dyDescent="0.3">
      <c r="A33" s="437" t="s">
        <v>1076</v>
      </c>
      <c r="B33" s="438" t="s">
        <v>986</v>
      </c>
      <c r="C33" s="438" t="s">
        <v>973</v>
      </c>
      <c r="D33" s="438" t="s">
        <v>1002</v>
      </c>
      <c r="E33" s="438" t="s">
        <v>1003</v>
      </c>
      <c r="F33" s="441"/>
      <c r="G33" s="441"/>
      <c r="H33" s="441"/>
      <c r="I33" s="441"/>
      <c r="J33" s="441"/>
      <c r="K33" s="441"/>
      <c r="L33" s="441"/>
      <c r="M33" s="441"/>
      <c r="N33" s="441">
        <v>1</v>
      </c>
      <c r="O33" s="441">
        <v>612</v>
      </c>
      <c r="P33" s="465"/>
      <c r="Q33" s="442">
        <v>612</v>
      </c>
    </row>
    <row r="34" spans="1:17" ht="14.4" customHeight="1" x14ac:dyDescent="0.3">
      <c r="A34" s="437" t="s">
        <v>1076</v>
      </c>
      <c r="B34" s="438" t="s">
        <v>986</v>
      </c>
      <c r="C34" s="438" t="s">
        <v>973</v>
      </c>
      <c r="D34" s="438" t="s">
        <v>1006</v>
      </c>
      <c r="E34" s="438" t="s">
        <v>1007</v>
      </c>
      <c r="F34" s="441">
        <v>3</v>
      </c>
      <c r="G34" s="441">
        <v>474</v>
      </c>
      <c r="H34" s="441">
        <v>1</v>
      </c>
      <c r="I34" s="441">
        <v>158</v>
      </c>
      <c r="J34" s="441">
        <v>2</v>
      </c>
      <c r="K34" s="441">
        <v>318</v>
      </c>
      <c r="L34" s="441">
        <v>0.67088607594936711</v>
      </c>
      <c r="M34" s="441">
        <v>159</v>
      </c>
      <c r="N34" s="441">
        <v>6</v>
      </c>
      <c r="O34" s="441">
        <v>954</v>
      </c>
      <c r="P34" s="465">
        <v>2.0126582278481013</v>
      </c>
      <c r="Q34" s="442">
        <v>159</v>
      </c>
    </row>
    <row r="35" spans="1:17" ht="14.4" customHeight="1" x14ac:dyDescent="0.3">
      <c r="A35" s="437" t="s">
        <v>1076</v>
      </c>
      <c r="B35" s="438" t="s">
        <v>986</v>
      </c>
      <c r="C35" s="438" t="s">
        <v>973</v>
      </c>
      <c r="D35" s="438" t="s">
        <v>1010</v>
      </c>
      <c r="E35" s="438" t="s">
        <v>1011</v>
      </c>
      <c r="F35" s="441">
        <v>99</v>
      </c>
      <c r="G35" s="441">
        <v>1584</v>
      </c>
      <c r="H35" s="441">
        <v>1</v>
      </c>
      <c r="I35" s="441">
        <v>16</v>
      </c>
      <c r="J35" s="441">
        <v>113</v>
      </c>
      <c r="K35" s="441">
        <v>1808</v>
      </c>
      <c r="L35" s="441">
        <v>1.1414141414141414</v>
      </c>
      <c r="M35" s="441">
        <v>16</v>
      </c>
      <c r="N35" s="441">
        <v>94</v>
      </c>
      <c r="O35" s="441">
        <v>1504</v>
      </c>
      <c r="P35" s="465">
        <v>0.9494949494949495</v>
      </c>
      <c r="Q35" s="442">
        <v>16</v>
      </c>
    </row>
    <row r="36" spans="1:17" ht="14.4" customHeight="1" x14ac:dyDescent="0.3">
      <c r="A36" s="437" t="s">
        <v>1076</v>
      </c>
      <c r="B36" s="438" t="s">
        <v>986</v>
      </c>
      <c r="C36" s="438" t="s">
        <v>973</v>
      </c>
      <c r="D36" s="438" t="s">
        <v>1012</v>
      </c>
      <c r="E36" s="438" t="s">
        <v>1013</v>
      </c>
      <c r="F36" s="441">
        <v>22</v>
      </c>
      <c r="G36" s="441">
        <v>5742</v>
      </c>
      <c r="H36" s="441">
        <v>1</v>
      </c>
      <c r="I36" s="441">
        <v>261</v>
      </c>
      <c r="J36" s="441">
        <v>42</v>
      </c>
      <c r="K36" s="441">
        <v>11004</v>
      </c>
      <c r="L36" s="441">
        <v>1.916405433646813</v>
      </c>
      <c r="M36" s="441">
        <v>262</v>
      </c>
      <c r="N36" s="441">
        <v>28</v>
      </c>
      <c r="O36" s="441">
        <v>7336</v>
      </c>
      <c r="P36" s="465">
        <v>1.2776036224312086</v>
      </c>
      <c r="Q36" s="442">
        <v>262</v>
      </c>
    </row>
    <row r="37" spans="1:17" ht="14.4" customHeight="1" x14ac:dyDescent="0.3">
      <c r="A37" s="437" t="s">
        <v>1076</v>
      </c>
      <c r="B37" s="438" t="s">
        <v>986</v>
      </c>
      <c r="C37" s="438" t="s">
        <v>973</v>
      </c>
      <c r="D37" s="438" t="s">
        <v>1014</v>
      </c>
      <c r="E37" s="438" t="s">
        <v>1015</v>
      </c>
      <c r="F37" s="441">
        <v>25</v>
      </c>
      <c r="G37" s="441">
        <v>3500</v>
      </c>
      <c r="H37" s="441">
        <v>1</v>
      </c>
      <c r="I37" s="441">
        <v>140</v>
      </c>
      <c r="J37" s="441">
        <v>43</v>
      </c>
      <c r="K37" s="441">
        <v>6063</v>
      </c>
      <c r="L37" s="441">
        <v>1.7322857142857142</v>
      </c>
      <c r="M37" s="441">
        <v>141</v>
      </c>
      <c r="N37" s="441">
        <v>31</v>
      </c>
      <c r="O37" s="441">
        <v>4371</v>
      </c>
      <c r="P37" s="465">
        <v>1.2488571428571429</v>
      </c>
      <c r="Q37" s="442">
        <v>141</v>
      </c>
    </row>
    <row r="38" spans="1:17" ht="14.4" customHeight="1" x14ac:dyDescent="0.3">
      <c r="A38" s="437" t="s">
        <v>1076</v>
      </c>
      <c r="B38" s="438" t="s">
        <v>986</v>
      </c>
      <c r="C38" s="438" t="s">
        <v>973</v>
      </c>
      <c r="D38" s="438" t="s">
        <v>1016</v>
      </c>
      <c r="E38" s="438" t="s">
        <v>1015</v>
      </c>
      <c r="F38" s="441">
        <v>64</v>
      </c>
      <c r="G38" s="441">
        <v>4992</v>
      </c>
      <c r="H38" s="441">
        <v>1</v>
      </c>
      <c r="I38" s="441">
        <v>78</v>
      </c>
      <c r="J38" s="441">
        <v>65</v>
      </c>
      <c r="K38" s="441">
        <v>5070</v>
      </c>
      <c r="L38" s="441">
        <v>1.015625</v>
      </c>
      <c r="M38" s="441">
        <v>78</v>
      </c>
      <c r="N38" s="441">
        <v>58</v>
      </c>
      <c r="O38" s="441">
        <v>4524</v>
      </c>
      <c r="P38" s="465">
        <v>0.90625</v>
      </c>
      <c r="Q38" s="442">
        <v>78</v>
      </c>
    </row>
    <row r="39" spans="1:17" ht="14.4" customHeight="1" x14ac:dyDescent="0.3">
      <c r="A39" s="437" t="s">
        <v>1076</v>
      </c>
      <c r="B39" s="438" t="s">
        <v>986</v>
      </c>
      <c r="C39" s="438" t="s">
        <v>973</v>
      </c>
      <c r="D39" s="438" t="s">
        <v>1017</v>
      </c>
      <c r="E39" s="438" t="s">
        <v>1018</v>
      </c>
      <c r="F39" s="441">
        <v>25</v>
      </c>
      <c r="G39" s="441">
        <v>7550</v>
      </c>
      <c r="H39" s="441">
        <v>1</v>
      </c>
      <c r="I39" s="441">
        <v>302</v>
      </c>
      <c r="J39" s="441">
        <v>43</v>
      </c>
      <c r="K39" s="441">
        <v>13029</v>
      </c>
      <c r="L39" s="441">
        <v>1.7256953642384105</v>
      </c>
      <c r="M39" s="441">
        <v>303</v>
      </c>
      <c r="N39" s="441">
        <v>31</v>
      </c>
      <c r="O39" s="441">
        <v>9393</v>
      </c>
      <c r="P39" s="465">
        <v>1.2441059602649007</v>
      </c>
      <c r="Q39" s="442">
        <v>303</v>
      </c>
    </row>
    <row r="40" spans="1:17" ht="14.4" customHeight="1" x14ac:dyDescent="0.3">
      <c r="A40" s="437" t="s">
        <v>1076</v>
      </c>
      <c r="B40" s="438" t="s">
        <v>986</v>
      </c>
      <c r="C40" s="438" t="s">
        <v>973</v>
      </c>
      <c r="D40" s="438" t="s">
        <v>1021</v>
      </c>
      <c r="E40" s="438" t="s">
        <v>1022</v>
      </c>
      <c r="F40" s="441">
        <v>32</v>
      </c>
      <c r="G40" s="441">
        <v>5088</v>
      </c>
      <c r="H40" s="441">
        <v>1</v>
      </c>
      <c r="I40" s="441">
        <v>159</v>
      </c>
      <c r="J40" s="441">
        <v>37</v>
      </c>
      <c r="K40" s="441">
        <v>5920</v>
      </c>
      <c r="L40" s="441">
        <v>1.1635220125786163</v>
      </c>
      <c r="M40" s="441">
        <v>160</v>
      </c>
      <c r="N40" s="441">
        <v>39</v>
      </c>
      <c r="O40" s="441">
        <v>6240</v>
      </c>
      <c r="P40" s="465">
        <v>1.2264150943396226</v>
      </c>
      <c r="Q40" s="442">
        <v>160</v>
      </c>
    </row>
    <row r="41" spans="1:17" ht="14.4" customHeight="1" x14ac:dyDescent="0.3">
      <c r="A41" s="437" t="s">
        <v>1076</v>
      </c>
      <c r="B41" s="438" t="s">
        <v>986</v>
      </c>
      <c r="C41" s="438" t="s">
        <v>973</v>
      </c>
      <c r="D41" s="438" t="s">
        <v>1025</v>
      </c>
      <c r="E41" s="438" t="s">
        <v>991</v>
      </c>
      <c r="F41" s="441">
        <v>191</v>
      </c>
      <c r="G41" s="441">
        <v>13370</v>
      </c>
      <c r="H41" s="441">
        <v>1</v>
      </c>
      <c r="I41" s="441">
        <v>70</v>
      </c>
      <c r="J41" s="441">
        <v>161</v>
      </c>
      <c r="K41" s="441">
        <v>11270</v>
      </c>
      <c r="L41" s="441">
        <v>0.84293193717277481</v>
      </c>
      <c r="M41" s="441">
        <v>70</v>
      </c>
      <c r="N41" s="441">
        <v>181</v>
      </c>
      <c r="O41" s="441">
        <v>12670</v>
      </c>
      <c r="P41" s="465">
        <v>0.94764397905759157</v>
      </c>
      <c r="Q41" s="442">
        <v>70</v>
      </c>
    </row>
    <row r="42" spans="1:17" ht="14.4" customHeight="1" x14ac:dyDescent="0.3">
      <c r="A42" s="437" t="s">
        <v>1076</v>
      </c>
      <c r="B42" s="438" t="s">
        <v>986</v>
      </c>
      <c r="C42" s="438" t="s">
        <v>973</v>
      </c>
      <c r="D42" s="438" t="s">
        <v>1030</v>
      </c>
      <c r="E42" s="438" t="s">
        <v>1031</v>
      </c>
      <c r="F42" s="441">
        <v>4</v>
      </c>
      <c r="G42" s="441">
        <v>860</v>
      </c>
      <c r="H42" s="441">
        <v>1</v>
      </c>
      <c r="I42" s="441">
        <v>215</v>
      </c>
      <c r="J42" s="441"/>
      <c r="K42" s="441"/>
      <c r="L42" s="441"/>
      <c r="M42" s="441"/>
      <c r="N42" s="441">
        <v>3</v>
      </c>
      <c r="O42" s="441">
        <v>648</v>
      </c>
      <c r="P42" s="465">
        <v>0.75348837209302322</v>
      </c>
      <c r="Q42" s="442">
        <v>216</v>
      </c>
    </row>
    <row r="43" spans="1:17" ht="14.4" customHeight="1" x14ac:dyDescent="0.3">
      <c r="A43" s="437" t="s">
        <v>1076</v>
      </c>
      <c r="B43" s="438" t="s">
        <v>986</v>
      </c>
      <c r="C43" s="438" t="s">
        <v>973</v>
      </c>
      <c r="D43" s="438" t="s">
        <v>1032</v>
      </c>
      <c r="E43" s="438" t="s">
        <v>1033</v>
      </c>
      <c r="F43" s="441">
        <v>1</v>
      </c>
      <c r="G43" s="441">
        <v>1186</v>
      </c>
      <c r="H43" s="441">
        <v>1</v>
      </c>
      <c r="I43" s="441">
        <v>1186</v>
      </c>
      <c r="J43" s="441">
        <v>2</v>
      </c>
      <c r="K43" s="441">
        <v>2378</v>
      </c>
      <c r="L43" s="441">
        <v>2.0050590219224285</v>
      </c>
      <c r="M43" s="441">
        <v>1189</v>
      </c>
      <c r="N43" s="441">
        <v>9</v>
      </c>
      <c r="O43" s="441">
        <v>10701</v>
      </c>
      <c r="P43" s="465">
        <v>9.0227655986509276</v>
      </c>
      <c r="Q43" s="442">
        <v>1189</v>
      </c>
    </row>
    <row r="44" spans="1:17" ht="14.4" customHeight="1" x14ac:dyDescent="0.3">
      <c r="A44" s="437" t="s">
        <v>1076</v>
      </c>
      <c r="B44" s="438" t="s">
        <v>986</v>
      </c>
      <c r="C44" s="438" t="s">
        <v>973</v>
      </c>
      <c r="D44" s="438" t="s">
        <v>1034</v>
      </c>
      <c r="E44" s="438" t="s">
        <v>1035</v>
      </c>
      <c r="F44" s="441">
        <v>4</v>
      </c>
      <c r="G44" s="441">
        <v>428</v>
      </c>
      <c r="H44" s="441">
        <v>1</v>
      </c>
      <c r="I44" s="441">
        <v>107</v>
      </c>
      <c r="J44" s="441">
        <v>2</v>
      </c>
      <c r="K44" s="441">
        <v>216</v>
      </c>
      <c r="L44" s="441">
        <v>0.50467289719626163</v>
      </c>
      <c r="M44" s="441">
        <v>108</v>
      </c>
      <c r="N44" s="441">
        <v>7</v>
      </c>
      <c r="O44" s="441">
        <v>756</v>
      </c>
      <c r="P44" s="465">
        <v>1.766355140186916</v>
      </c>
      <c r="Q44" s="442">
        <v>108</v>
      </c>
    </row>
    <row r="45" spans="1:17" ht="14.4" customHeight="1" x14ac:dyDescent="0.3">
      <c r="A45" s="437" t="s">
        <v>1076</v>
      </c>
      <c r="B45" s="438" t="s">
        <v>986</v>
      </c>
      <c r="C45" s="438" t="s">
        <v>973</v>
      </c>
      <c r="D45" s="438" t="s">
        <v>1036</v>
      </c>
      <c r="E45" s="438" t="s">
        <v>1037</v>
      </c>
      <c r="F45" s="441">
        <v>1</v>
      </c>
      <c r="G45" s="441">
        <v>318</v>
      </c>
      <c r="H45" s="441">
        <v>1</v>
      </c>
      <c r="I45" s="441">
        <v>318</v>
      </c>
      <c r="J45" s="441"/>
      <c r="K45" s="441"/>
      <c r="L45" s="441"/>
      <c r="M45" s="441"/>
      <c r="N45" s="441">
        <v>1</v>
      </c>
      <c r="O45" s="441">
        <v>319</v>
      </c>
      <c r="P45" s="465">
        <v>1.0031446540880504</v>
      </c>
      <c r="Q45" s="442">
        <v>319</v>
      </c>
    </row>
    <row r="46" spans="1:17" ht="14.4" customHeight="1" x14ac:dyDescent="0.3">
      <c r="A46" s="437" t="s">
        <v>1076</v>
      </c>
      <c r="B46" s="438" t="s">
        <v>986</v>
      </c>
      <c r="C46" s="438" t="s">
        <v>973</v>
      </c>
      <c r="D46" s="438" t="s">
        <v>1042</v>
      </c>
      <c r="E46" s="438" t="s">
        <v>1043</v>
      </c>
      <c r="F46" s="441">
        <v>2</v>
      </c>
      <c r="G46" s="441">
        <v>2030</v>
      </c>
      <c r="H46" s="441">
        <v>1</v>
      </c>
      <c r="I46" s="441">
        <v>1015</v>
      </c>
      <c r="J46" s="441"/>
      <c r="K46" s="441"/>
      <c r="L46" s="441"/>
      <c r="M46" s="441"/>
      <c r="N46" s="441"/>
      <c r="O46" s="441"/>
      <c r="P46" s="465"/>
      <c r="Q46" s="442"/>
    </row>
    <row r="47" spans="1:17" ht="14.4" customHeight="1" x14ac:dyDescent="0.3">
      <c r="A47" s="437" t="s">
        <v>1077</v>
      </c>
      <c r="B47" s="438" t="s">
        <v>986</v>
      </c>
      <c r="C47" s="438" t="s">
        <v>973</v>
      </c>
      <c r="D47" s="438" t="s">
        <v>990</v>
      </c>
      <c r="E47" s="438" t="s">
        <v>991</v>
      </c>
      <c r="F47" s="441">
        <v>31</v>
      </c>
      <c r="G47" s="441">
        <v>6262</v>
      </c>
      <c r="H47" s="441">
        <v>1</v>
      </c>
      <c r="I47" s="441">
        <v>202</v>
      </c>
      <c r="J47" s="441">
        <v>16</v>
      </c>
      <c r="K47" s="441">
        <v>3248</v>
      </c>
      <c r="L47" s="441">
        <v>0.51868412647716389</v>
      </c>
      <c r="M47" s="441">
        <v>203</v>
      </c>
      <c r="N47" s="441">
        <v>17</v>
      </c>
      <c r="O47" s="441">
        <v>3451</v>
      </c>
      <c r="P47" s="465">
        <v>0.5511018843819866</v>
      </c>
      <c r="Q47" s="442">
        <v>203</v>
      </c>
    </row>
    <row r="48" spans="1:17" ht="14.4" customHeight="1" x14ac:dyDescent="0.3">
      <c r="A48" s="437" t="s">
        <v>1077</v>
      </c>
      <c r="B48" s="438" t="s">
        <v>986</v>
      </c>
      <c r="C48" s="438" t="s">
        <v>973</v>
      </c>
      <c r="D48" s="438" t="s">
        <v>992</v>
      </c>
      <c r="E48" s="438" t="s">
        <v>991</v>
      </c>
      <c r="F48" s="441"/>
      <c r="G48" s="441"/>
      <c r="H48" s="441"/>
      <c r="I48" s="441"/>
      <c r="J48" s="441"/>
      <c r="K48" s="441"/>
      <c r="L48" s="441"/>
      <c r="M48" s="441"/>
      <c r="N48" s="441">
        <v>2</v>
      </c>
      <c r="O48" s="441">
        <v>168</v>
      </c>
      <c r="P48" s="465"/>
      <c r="Q48" s="442">
        <v>84</v>
      </c>
    </row>
    <row r="49" spans="1:17" ht="14.4" customHeight="1" x14ac:dyDescent="0.3">
      <c r="A49" s="437" t="s">
        <v>1077</v>
      </c>
      <c r="B49" s="438" t="s">
        <v>986</v>
      </c>
      <c r="C49" s="438" t="s">
        <v>973</v>
      </c>
      <c r="D49" s="438" t="s">
        <v>993</v>
      </c>
      <c r="E49" s="438" t="s">
        <v>994</v>
      </c>
      <c r="F49" s="441">
        <v>66</v>
      </c>
      <c r="G49" s="441">
        <v>19206</v>
      </c>
      <c r="H49" s="441">
        <v>1</v>
      </c>
      <c r="I49" s="441">
        <v>291</v>
      </c>
      <c r="J49" s="441">
        <v>56</v>
      </c>
      <c r="K49" s="441">
        <v>16352</v>
      </c>
      <c r="L49" s="441">
        <v>0.85140060397792361</v>
      </c>
      <c r="M49" s="441">
        <v>292</v>
      </c>
      <c r="N49" s="441">
        <v>78</v>
      </c>
      <c r="O49" s="441">
        <v>22776</v>
      </c>
      <c r="P49" s="465">
        <v>1.1858794126835364</v>
      </c>
      <c r="Q49" s="442">
        <v>292</v>
      </c>
    </row>
    <row r="50" spans="1:17" ht="14.4" customHeight="1" x14ac:dyDescent="0.3">
      <c r="A50" s="437" t="s">
        <v>1077</v>
      </c>
      <c r="B50" s="438" t="s">
        <v>986</v>
      </c>
      <c r="C50" s="438" t="s">
        <v>973</v>
      </c>
      <c r="D50" s="438" t="s">
        <v>995</v>
      </c>
      <c r="E50" s="438" t="s">
        <v>996</v>
      </c>
      <c r="F50" s="441">
        <v>9</v>
      </c>
      <c r="G50" s="441">
        <v>828</v>
      </c>
      <c r="H50" s="441">
        <v>1</v>
      </c>
      <c r="I50" s="441">
        <v>92</v>
      </c>
      <c r="J50" s="441"/>
      <c r="K50" s="441"/>
      <c r="L50" s="441"/>
      <c r="M50" s="441"/>
      <c r="N50" s="441">
        <v>3</v>
      </c>
      <c r="O50" s="441">
        <v>279</v>
      </c>
      <c r="P50" s="465">
        <v>0.33695652173913043</v>
      </c>
      <c r="Q50" s="442">
        <v>93</v>
      </c>
    </row>
    <row r="51" spans="1:17" ht="14.4" customHeight="1" x14ac:dyDescent="0.3">
      <c r="A51" s="437" t="s">
        <v>1077</v>
      </c>
      <c r="B51" s="438" t="s">
        <v>986</v>
      </c>
      <c r="C51" s="438" t="s">
        <v>973</v>
      </c>
      <c r="D51" s="438" t="s">
        <v>997</v>
      </c>
      <c r="E51" s="438" t="s">
        <v>998</v>
      </c>
      <c r="F51" s="441">
        <v>1</v>
      </c>
      <c r="G51" s="441">
        <v>219</v>
      </c>
      <c r="H51" s="441">
        <v>1</v>
      </c>
      <c r="I51" s="441">
        <v>219</v>
      </c>
      <c r="J51" s="441">
        <v>2</v>
      </c>
      <c r="K51" s="441">
        <v>440</v>
      </c>
      <c r="L51" s="441">
        <v>2.0091324200913241</v>
      </c>
      <c r="M51" s="441">
        <v>220</v>
      </c>
      <c r="N51" s="441"/>
      <c r="O51" s="441"/>
      <c r="P51" s="465"/>
      <c r="Q51" s="442"/>
    </row>
    <row r="52" spans="1:17" ht="14.4" customHeight="1" x14ac:dyDescent="0.3">
      <c r="A52" s="437" t="s">
        <v>1077</v>
      </c>
      <c r="B52" s="438" t="s">
        <v>986</v>
      </c>
      <c r="C52" s="438" t="s">
        <v>973</v>
      </c>
      <c r="D52" s="438" t="s">
        <v>999</v>
      </c>
      <c r="E52" s="438" t="s">
        <v>1000</v>
      </c>
      <c r="F52" s="441">
        <v>50</v>
      </c>
      <c r="G52" s="441">
        <v>6650</v>
      </c>
      <c r="H52" s="441">
        <v>1</v>
      </c>
      <c r="I52" s="441">
        <v>133</v>
      </c>
      <c r="J52" s="441">
        <v>53</v>
      </c>
      <c r="K52" s="441">
        <v>7102</v>
      </c>
      <c r="L52" s="441">
        <v>1.06796992481203</v>
      </c>
      <c r="M52" s="441">
        <v>134</v>
      </c>
      <c r="N52" s="441">
        <v>52</v>
      </c>
      <c r="O52" s="441">
        <v>6968</v>
      </c>
      <c r="P52" s="465">
        <v>1.0478195488721804</v>
      </c>
      <c r="Q52" s="442">
        <v>134</v>
      </c>
    </row>
    <row r="53" spans="1:17" ht="14.4" customHeight="1" x14ac:dyDescent="0.3">
      <c r="A53" s="437" t="s">
        <v>1077</v>
      </c>
      <c r="B53" s="438" t="s">
        <v>986</v>
      </c>
      <c r="C53" s="438" t="s">
        <v>973</v>
      </c>
      <c r="D53" s="438" t="s">
        <v>1001</v>
      </c>
      <c r="E53" s="438" t="s">
        <v>1000</v>
      </c>
      <c r="F53" s="441">
        <v>1</v>
      </c>
      <c r="G53" s="441">
        <v>174</v>
      </c>
      <c r="H53" s="441">
        <v>1</v>
      </c>
      <c r="I53" s="441">
        <v>174</v>
      </c>
      <c r="J53" s="441">
        <v>1</v>
      </c>
      <c r="K53" s="441">
        <v>175</v>
      </c>
      <c r="L53" s="441">
        <v>1.0057471264367817</v>
      </c>
      <c r="M53" s="441">
        <v>175</v>
      </c>
      <c r="N53" s="441">
        <v>2</v>
      </c>
      <c r="O53" s="441">
        <v>350</v>
      </c>
      <c r="P53" s="465">
        <v>2.0114942528735633</v>
      </c>
      <c r="Q53" s="442">
        <v>175</v>
      </c>
    </row>
    <row r="54" spans="1:17" ht="14.4" customHeight="1" x14ac:dyDescent="0.3">
      <c r="A54" s="437" t="s">
        <v>1077</v>
      </c>
      <c r="B54" s="438" t="s">
        <v>986</v>
      </c>
      <c r="C54" s="438" t="s">
        <v>973</v>
      </c>
      <c r="D54" s="438" t="s">
        <v>1002</v>
      </c>
      <c r="E54" s="438" t="s">
        <v>1003</v>
      </c>
      <c r="F54" s="441">
        <v>2</v>
      </c>
      <c r="G54" s="441">
        <v>1218</v>
      </c>
      <c r="H54" s="441">
        <v>1</v>
      </c>
      <c r="I54" s="441">
        <v>609</v>
      </c>
      <c r="J54" s="441"/>
      <c r="K54" s="441"/>
      <c r="L54" s="441"/>
      <c r="M54" s="441"/>
      <c r="N54" s="441"/>
      <c r="O54" s="441"/>
      <c r="P54" s="465"/>
      <c r="Q54" s="442"/>
    </row>
    <row r="55" spans="1:17" ht="14.4" customHeight="1" x14ac:dyDescent="0.3">
      <c r="A55" s="437" t="s">
        <v>1077</v>
      </c>
      <c r="B55" s="438" t="s">
        <v>986</v>
      </c>
      <c r="C55" s="438" t="s">
        <v>973</v>
      </c>
      <c r="D55" s="438" t="s">
        <v>1004</v>
      </c>
      <c r="E55" s="438" t="s">
        <v>1005</v>
      </c>
      <c r="F55" s="441">
        <v>1</v>
      </c>
      <c r="G55" s="441">
        <v>582</v>
      </c>
      <c r="H55" s="441">
        <v>1</v>
      </c>
      <c r="I55" s="441">
        <v>582</v>
      </c>
      <c r="J55" s="441"/>
      <c r="K55" s="441"/>
      <c r="L55" s="441"/>
      <c r="M55" s="441"/>
      <c r="N55" s="441"/>
      <c r="O55" s="441"/>
      <c r="P55" s="465"/>
      <c r="Q55" s="442"/>
    </row>
    <row r="56" spans="1:17" ht="14.4" customHeight="1" x14ac:dyDescent="0.3">
      <c r="A56" s="437" t="s">
        <v>1077</v>
      </c>
      <c r="B56" s="438" t="s">
        <v>986</v>
      </c>
      <c r="C56" s="438" t="s">
        <v>973</v>
      </c>
      <c r="D56" s="438" t="s">
        <v>1006</v>
      </c>
      <c r="E56" s="438" t="s">
        <v>1007</v>
      </c>
      <c r="F56" s="441">
        <v>6</v>
      </c>
      <c r="G56" s="441">
        <v>948</v>
      </c>
      <c r="H56" s="441">
        <v>1</v>
      </c>
      <c r="I56" s="441">
        <v>158</v>
      </c>
      <c r="J56" s="441">
        <v>7</v>
      </c>
      <c r="K56" s="441">
        <v>1113</v>
      </c>
      <c r="L56" s="441">
        <v>1.1740506329113924</v>
      </c>
      <c r="M56" s="441">
        <v>159</v>
      </c>
      <c r="N56" s="441">
        <v>5</v>
      </c>
      <c r="O56" s="441">
        <v>795</v>
      </c>
      <c r="P56" s="465">
        <v>0.83860759493670889</v>
      </c>
      <c r="Q56" s="442">
        <v>159</v>
      </c>
    </row>
    <row r="57" spans="1:17" ht="14.4" customHeight="1" x14ac:dyDescent="0.3">
      <c r="A57" s="437" t="s">
        <v>1077</v>
      </c>
      <c r="B57" s="438" t="s">
        <v>986</v>
      </c>
      <c r="C57" s="438" t="s">
        <v>973</v>
      </c>
      <c r="D57" s="438" t="s">
        <v>1008</v>
      </c>
      <c r="E57" s="438" t="s">
        <v>1009</v>
      </c>
      <c r="F57" s="441">
        <v>10</v>
      </c>
      <c r="G57" s="441">
        <v>3820</v>
      </c>
      <c r="H57" s="441">
        <v>1</v>
      </c>
      <c r="I57" s="441">
        <v>382</v>
      </c>
      <c r="J57" s="441">
        <v>3</v>
      </c>
      <c r="K57" s="441">
        <v>1146</v>
      </c>
      <c r="L57" s="441">
        <v>0.3</v>
      </c>
      <c r="M57" s="441">
        <v>382</v>
      </c>
      <c r="N57" s="441">
        <v>4</v>
      </c>
      <c r="O57" s="441">
        <v>1528</v>
      </c>
      <c r="P57" s="465">
        <v>0.4</v>
      </c>
      <c r="Q57" s="442">
        <v>382</v>
      </c>
    </row>
    <row r="58" spans="1:17" ht="14.4" customHeight="1" x14ac:dyDescent="0.3">
      <c r="A58" s="437" t="s">
        <v>1077</v>
      </c>
      <c r="B58" s="438" t="s">
        <v>986</v>
      </c>
      <c r="C58" s="438" t="s">
        <v>973</v>
      </c>
      <c r="D58" s="438" t="s">
        <v>1010</v>
      </c>
      <c r="E58" s="438" t="s">
        <v>1011</v>
      </c>
      <c r="F58" s="441">
        <v>78</v>
      </c>
      <c r="G58" s="441">
        <v>1248</v>
      </c>
      <c r="H58" s="441">
        <v>1</v>
      </c>
      <c r="I58" s="441">
        <v>16</v>
      </c>
      <c r="J58" s="441">
        <v>74</v>
      </c>
      <c r="K58" s="441">
        <v>1184</v>
      </c>
      <c r="L58" s="441">
        <v>0.94871794871794868</v>
      </c>
      <c r="M58" s="441">
        <v>16</v>
      </c>
      <c r="N58" s="441">
        <v>69</v>
      </c>
      <c r="O58" s="441">
        <v>1104</v>
      </c>
      <c r="P58" s="465">
        <v>0.88461538461538458</v>
      </c>
      <c r="Q58" s="442">
        <v>16</v>
      </c>
    </row>
    <row r="59" spans="1:17" ht="14.4" customHeight="1" x14ac:dyDescent="0.3">
      <c r="A59" s="437" t="s">
        <v>1077</v>
      </c>
      <c r="B59" s="438" t="s">
        <v>986</v>
      </c>
      <c r="C59" s="438" t="s">
        <v>973</v>
      </c>
      <c r="D59" s="438" t="s">
        <v>1012</v>
      </c>
      <c r="E59" s="438" t="s">
        <v>1013</v>
      </c>
      <c r="F59" s="441">
        <v>4</v>
      </c>
      <c r="G59" s="441">
        <v>1044</v>
      </c>
      <c r="H59" s="441">
        <v>1</v>
      </c>
      <c r="I59" s="441">
        <v>261</v>
      </c>
      <c r="J59" s="441">
        <v>4</v>
      </c>
      <c r="K59" s="441">
        <v>1048</v>
      </c>
      <c r="L59" s="441">
        <v>1.0038314176245211</v>
      </c>
      <c r="M59" s="441">
        <v>262</v>
      </c>
      <c r="N59" s="441">
        <v>5</v>
      </c>
      <c r="O59" s="441">
        <v>1310</v>
      </c>
      <c r="P59" s="465">
        <v>1.2547892720306513</v>
      </c>
      <c r="Q59" s="442">
        <v>262</v>
      </c>
    </row>
    <row r="60" spans="1:17" ht="14.4" customHeight="1" x14ac:dyDescent="0.3">
      <c r="A60" s="437" t="s">
        <v>1077</v>
      </c>
      <c r="B60" s="438" t="s">
        <v>986</v>
      </c>
      <c r="C60" s="438" t="s">
        <v>973</v>
      </c>
      <c r="D60" s="438" t="s">
        <v>1014</v>
      </c>
      <c r="E60" s="438" t="s">
        <v>1015</v>
      </c>
      <c r="F60" s="441">
        <v>7</v>
      </c>
      <c r="G60" s="441">
        <v>980</v>
      </c>
      <c r="H60" s="441">
        <v>1</v>
      </c>
      <c r="I60" s="441">
        <v>140</v>
      </c>
      <c r="J60" s="441">
        <v>4</v>
      </c>
      <c r="K60" s="441">
        <v>564</v>
      </c>
      <c r="L60" s="441">
        <v>0.57551020408163267</v>
      </c>
      <c r="M60" s="441">
        <v>141</v>
      </c>
      <c r="N60" s="441">
        <v>4</v>
      </c>
      <c r="O60" s="441">
        <v>564</v>
      </c>
      <c r="P60" s="465">
        <v>0.57551020408163267</v>
      </c>
      <c r="Q60" s="442">
        <v>141</v>
      </c>
    </row>
    <row r="61" spans="1:17" ht="14.4" customHeight="1" x14ac:dyDescent="0.3">
      <c r="A61" s="437" t="s">
        <v>1077</v>
      </c>
      <c r="B61" s="438" t="s">
        <v>986</v>
      </c>
      <c r="C61" s="438" t="s">
        <v>973</v>
      </c>
      <c r="D61" s="438" t="s">
        <v>1016</v>
      </c>
      <c r="E61" s="438" t="s">
        <v>1015</v>
      </c>
      <c r="F61" s="441">
        <v>50</v>
      </c>
      <c r="G61" s="441">
        <v>3900</v>
      </c>
      <c r="H61" s="441">
        <v>1</v>
      </c>
      <c r="I61" s="441">
        <v>78</v>
      </c>
      <c r="J61" s="441">
        <v>53</v>
      </c>
      <c r="K61" s="441">
        <v>4134</v>
      </c>
      <c r="L61" s="441">
        <v>1.06</v>
      </c>
      <c r="M61" s="441">
        <v>78</v>
      </c>
      <c r="N61" s="441">
        <v>52</v>
      </c>
      <c r="O61" s="441">
        <v>4056</v>
      </c>
      <c r="P61" s="465">
        <v>1.04</v>
      </c>
      <c r="Q61" s="442">
        <v>78</v>
      </c>
    </row>
    <row r="62" spans="1:17" ht="14.4" customHeight="1" x14ac:dyDescent="0.3">
      <c r="A62" s="437" t="s">
        <v>1077</v>
      </c>
      <c r="B62" s="438" t="s">
        <v>986</v>
      </c>
      <c r="C62" s="438" t="s">
        <v>973</v>
      </c>
      <c r="D62" s="438" t="s">
        <v>1017</v>
      </c>
      <c r="E62" s="438" t="s">
        <v>1018</v>
      </c>
      <c r="F62" s="441">
        <v>7</v>
      </c>
      <c r="G62" s="441">
        <v>2114</v>
      </c>
      <c r="H62" s="441">
        <v>1</v>
      </c>
      <c r="I62" s="441">
        <v>302</v>
      </c>
      <c r="J62" s="441">
        <v>4</v>
      </c>
      <c r="K62" s="441">
        <v>1212</v>
      </c>
      <c r="L62" s="441">
        <v>0.57332071901608328</v>
      </c>
      <c r="M62" s="441">
        <v>303</v>
      </c>
      <c r="N62" s="441">
        <v>4</v>
      </c>
      <c r="O62" s="441">
        <v>1212</v>
      </c>
      <c r="P62" s="465">
        <v>0.57332071901608328</v>
      </c>
      <c r="Q62" s="442">
        <v>303</v>
      </c>
    </row>
    <row r="63" spans="1:17" ht="14.4" customHeight="1" x14ac:dyDescent="0.3">
      <c r="A63" s="437" t="s">
        <v>1077</v>
      </c>
      <c r="B63" s="438" t="s">
        <v>986</v>
      </c>
      <c r="C63" s="438" t="s">
        <v>973</v>
      </c>
      <c r="D63" s="438" t="s">
        <v>1019</v>
      </c>
      <c r="E63" s="438" t="s">
        <v>1020</v>
      </c>
      <c r="F63" s="441">
        <v>10</v>
      </c>
      <c r="G63" s="441">
        <v>4860</v>
      </c>
      <c r="H63" s="441">
        <v>1</v>
      </c>
      <c r="I63" s="441">
        <v>486</v>
      </c>
      <c r="J63" s="441">
        <v>3</v>
      </c>
      <c r="K63" s="441">
        <v>1458</v>
      </c>
      <c r="L63" s="441">
        <v>0.3</v>
      </c>
      <c r="M63" s="441">
        <v>486</v>
      </c>
      <c r="N63" s="441">
        <v>4</v>
      </c>
      <c r="O63" s="441">
        <v>1944</v>
      </c>
      <c r="P63" s="465">
        <v>0.4</v>
      </c>
      <c r="Q63" s="442">
        <v>486</v>
      </c>
    </row>
    <row r="64" spans="1:17" ht="14.4" customHeight="1" x14ac:dyDescent="0.3">
      <c r="A64" s="437" t="s">
        <v>1077</v>
      </c>
      <c r="B64" s="438" t="s">
        <v>986</v>
      </c>
      <c r="C64" s="438" t="s">
        <v>973</v>
      </c>
      <c r="D64" s="438" t="s">
        <v>1021</v>
      </c>
      <c r="E64" s="438" t="s">
        <v>1022</v>
      </c>
      <c r="F64" s="441">
        <v>32</v>
      </c>
      <c r="G64" s="441">
        <v>5088</v>
      </c>
      <c r="H64" s="441">
        <v>1</v>
      </c>
      <c r="I64" s="441">
        <v>159</v>
      </c>
      <c r="J64" s="441">
        <v>43</v>
      </c>
      <c r="K64" s="441">
        <v>6880</v>
      </c>
      <c r="L64" s="441">
        <v>1.3522012578616351</v>
      </c>
      <c r="M64" s="441">
        <v>160</v>
      </c>
      <c r="N64" s="441">
        <v>37</v>
      </c>
      <c r="O64" s="441">
        <v>5920</v>
      </c>
      <c r="P64" s="465">
        <v>1.1635220125786163</v>
      </c>
      <c r="Q64" s="442">
        <v>160</v>
      </c>
    </row>
    <row r="65" spans="1:17" ht="14.4" customHeight="1" x14ac:dyDescent="0.3">
      <c r="A65" s="437" t="s">
        <v>1077</v>
      </c>
      <c r="B65" s="438" t="s">
        <v>986</v>
      </c>
      <c r="C65" s="438" t="s">
        <v>973</v>
      </c>
      <c r="D65" s="438" t="s">
        <v>1025</v>
      </c>
      <c r="E65" s="438" t="s">
        <v>991</v>
      </c>
      <c r="F65" s="441">
        <v>74</v>
      </c>
      <c r="G65" s="441">
        <v>5180</v>
      </c>
      <c r="H65" s="441">
        <v>1</v>
      </c>
      <c r="I65" s="441">
        <v>70</v>
      </c>
      <c r="J65" s="441">
        <v>81</v>
      </c>
      <c r="K65" s="441">
        <v>5670</v>
      </c>
      <c r="L65" s="441">
        <v>1.0945945945945945</v>
      </c>
      <c r="M65" s="441">
        <v>70</v>
      </c>
      <c r="N65" s="441">
        <v>96</v>
      </c>
      <c r="O65" s="441">
        <v>6720</v>
      </c>
      <c r="P65" s="465">
        <v>1.2972972972972974</v>
      </c>
      <c r="Q65" s="442">
        <v>70</v>
      </c>
    </row>
    <row r="66" spans="1:17" ht="14.4" customHeight="1" x14ac:dyDescent="0.3">
      <c r="A66" s="437" t="s">
        <v>1077</v>
      </c>
      <c r="B66" s="438" t="s">
        <v>986</v>
      </c>
      <c r="C66" s="438" t="s">
        <v>973</v>
      </c>
      <c r="D66" s="438" t="s">
        <v>1030</v>
      </c>
      <c r="E66" s="438" t="s">
        <v>1031</v>
      </c>
      <c r="F66" s="441">
        <v>3</v>
      </c>
      <c r="G66" s="441">
        <v>645</v>
      </c>
      <c r="H66" s="441">
        <v>1</v>
      </c>
      <c r="I66" s="441">
        <v>215</v>
      </c>
      <c r="J66" s="441">
        <v>3</v>
      </c>
      <c r="K66" s="441">
        <v>648</v>
      </c>
      <c r="L66" s="441">
        <v>1.0046511627906978</v>
      </c>
      <c r="M66" s="441">
        <v>216</v>
      </c>
      <c r="N66" s="441">
        <v>2</v>
      </c>
      <c r="O66" s="441">
        <v>432</v>
      </c>
      <c r="P66" s="465">
        <v>0.66976744186046511</v>
      </c>
      <c r="Q66" s="442">
        <v>216</v>
      </c>
    </row>
    <row r="67" spans="1:17" ht="14.4" customHeight="1" x14ac:dyDescent="0.3">
      <c r="A67" s="437" t="s">
        <v>1077</v>
      </c>
      <c r="B67" s="438" t="s">
        <v>986</v>
      </c>
      <c r="C67" s="438" t="s">
        <v>973</v>
      </c>
      <c r="D67" s="438" t="s">
        <v>1032</v>
      </c>
      <c r="E67" s="438" t="s">
        <v>1033</v>
      </c>
      <c r="F67" s="441">
        <v>3</v>
      </c>
      <c r="G67" s="441">
        <v>3558</v>
      </c>
      <c r="H67" s="441">
        <v>1</v>
      </c>
      <c r="I67" s="441">
        <v>1186</v>
      </c>
      <c r="J67" s="441">
        <v>2</v>
      </c>
      <c r="K67" s="441">
        <v>2378</v>
      </c>
      <c r="L67" s="441">
        <v>0.66835300730747615</v>
      </c>
      <c r="M67" s="441">
        <v>1189</v>
      </c>
      <c r="N67" s="441">
        <v>3</v>
      </c>
      <c r="O67" s="441">
        <v>3567</v>
      </c>
      <c r="P67" s="465">
        <v>1.0025295109612142</v>
      </c>
      <c r="Q67" s="442">
        <v>1189</v>
      </c>
    </row>
    <row r="68" spans="1:17" ht="14.4" customHeight="1" x14ac:dyDescent="0.3">
      <c r="A68" s="437" t="s">
        <v>1077</v>
      </c>
      <c r="B68" s="438" t="s">
        <v>986</v>
      </c>
      <c r="C68" s="438" t="s">
        <v>973</v>
      </c>
      <c r="D68" s="438" t="s">
        <v>1034</v>
      </c>
      <c r="E68" s="438" t="s">
        <v>1035</v>
      </c>
      <c r="F68" s="441">
        <v>9</v>
      </c>
      <c r="G68" s="441">
        <v>963</v>
      </c>
      <c r="H68" s="441">
        <v>1</v>
      </c>
      <c r="I68" s="441">
        <v>107</v>
      </c>
      <c r="J68" s="441">
        <v>5</v>
      </c>
      <c r="K68" s="441">
        <v>540</v>
      </c>
      <c r="L68" s="441">
        <v>0.56074766355140182</v>
      </c>
      <c r="M68" s="441">
        <v>108</v>
      </c>
      <c r="N68" s="441">
        <v>5</v>
      </c>
      <c r="O68" s="441">
        <v>540</v>
      </c>
      <c r="P68" s="465">
        <v>0.56074766355140182</v>
      </c>
      <c r="Q68" s="442">
        <v>108</v>
      </c>
    </row>
    <row r="69" spans="1:17" ht="14.4" customHeight="1" x14ac:dyDescent="0.3">
      <c r="A69" s="437" t="s">
        <v>1077</v>
      </c>
      <c r="B69" s="438" t="s">
        <v>986</v>
      </c>
      <c r="C69" s="438" t="s">
        <v>973</v>
      </c>
      <c r="D69" s="438" t="s">
        <v>1036</v>
      </c>
      <c r="E69" s="438" t="s">
        <v>1037</v>
      </c>
      <c r="F69" s="441">
        <v>1</v>
      </c>
      <c r="G69" s="441">
        <v>318</v>
      </c>
      <c r="H69" s="441">
        <v>1</v>
      </c>
      <c r="I69" s="441">
        <v>318</v>
      </c>
      <c r="J69" s="441">
        <v>2</v>
      </c>
      <c r="K69" s="441">
        <v>638</v>
      </c>
      <c r="L69" s="441">
        <v>2.0062893081761008</v>
      </c>
      <c r="M69" s="441">
        <v>319</v>
      </c>
      <c r="N69" s="441"/>
      <c r="O69" s="441"/>
      <c r="P69" s="465"/>
      <c r="Q69" s="442"/>
    </row>
    <row r="70" spans="1:17" ht="14.4" customHeight="1" x14ac:dyDescent="0.3">
      <c r="A70" s="437" t="s">
        <v>1077</v>
      </c>
      <c r="B70" s="438" t="s">
        <v>986</v>
      </c>
      <c r="C70" s="438" t="s">
        <v>973</v>
      </c>
      <c r="D70" s="438" t="s">
        <v>1042</v>
      </c>
      <c r="E70" s="438" t="s">
        <v>1043</v>
      </c>
      <c r="F70" s="441">
        <v>1</v>
      </c>
      <c r="G70" s="441">
        <v>1015</v>
      </c>
      <c r="H70" s="441">
        <v>1</v>
      </c>
      <c r="I70" s="441">
        <v>1015</v>
      </c>
      <c r="J70" s="441"/>
      <c r="K70" s="441"/>
      <c r="L70" s="441"/>
      <c r="M70" s="441"/>
      <c r="N70" s="441"/>
      <c r="O70" s="441"/>
      <c r="P70" s="465"/>
      <c r="Q70" s="442"/>
    </row>
    <row r="71" spans="1:17" ht="14.4" customHeight="1" x14ac:dyDescent="0.3">
      <c r="A71" s="437" t="s">
        <v>1077</v>
      </c>
      <c r="B71" s="438" t="s">
        <v>986</v>
      </c>
      <c r="C71" s="438" t="s">
        <v>973</v>
      </c>
      <c r="D71" s="438" t="s">
        <v>1078</v>
      </c>
      <c r="E71" s="438" t="s">
        <v>1079</v>
      </c>
      <c r="F71" s="441"/>
      <c r="G71" s="441"/>
      <c r="H71" s="441"/>
      <c r="I71" s="441"/>
      <c r="J71" s="441"/>
      <c r="K71" s="441"/>
      <c r="L71" s="441"/>
      <c r="M71" s="441"/>
      <c r="N71" s="441">
        <v>1</v>
      </c>
      <c r="O71" s="441">
        <v>26</v>
      </c>
      <c r="P71" s="465"/>
      <c r="Q71" s="442">
        <v>26</v>
      </c>
    </row>
    <row r="72" spans="1:17" ht="14.4" customHeight="1" x14ac:dyDescent="0.3">
      <c r="A72" s="437" t="s">
        <v>1080</v>
      </c>
      <c r="B72" s="438" t="s">
        <v>986</v>
      </c>
      <c r="C72" s="438" t="s">
        <v>973</v>
      </c>
      <c r="D72" s="438" t="s">
        <v>990</v>
      </c>
      <c r="E72" s="438" t="s">
        <v>991</v>
      </c>
      <c r="F72" s="441">
        <v>203</v>
      </c>
      <c r="G72" s="441">
        <v>41006</v>
      </c>
      <c r="H72" s="441">
        <v>1</v>
      </c>
      <c r="I72" s="441">
        <v>202</v>
      </c>
      <c r="J72" s="441">
        <v>179</v>
      </c>
      <c r="K72" s="441">
        <v>36337</v>
      </c>
      <c r="L72" s="441">
        <v>0.88613861386138615</v>
      </c>
      <c r="M72" s="441">
        <v>203</v>
      </c>
      <c r="N72" s="441">
        <v>205</v>
      </c>
      <c r="O72" s="441">
        <v>41615</v>
      </c>
      <c r="P72" s="465">
        <v>1.0148514851485149</v>
      </c>
      <c r="Q72" s="442">
        <v>203</v>
      </c>
    </row>
    <row r="73" spans="1:17" ht="14.4" customHeight="1" x14ac:dyDescent="0.3">
      <c r="A73" s="437" t="s">
        <v>1080</v>
      </c>
      <c r="B73" s="438" t="s">
        <v>986</v>
      </c>
      <c r="C73" s="438" t="s">
        <v>973</v>
      </c>
      <c r="D73" s="438" t="s">
        <v>993</v>
      </c>
      <c r="E73" s="438" t="s">
        <v>994</v>
      </c>
      <c r="F73" s="441">
        <v>140</v>
      </c>
      <c r="G73" s="441">
        <v>40740</v>
      </c>
      <c r="H73" s="441">
        <v>1</v>
      </c>
      <c r="I73" s="441">
        <v>291</v>
      </c>
      <c r="J73" s="441">
        <v>152</v>
      </c>
      <c r="K73" s="441">
        <v>44384</v>
      </c>
      <c r="L73" s="441">
        <v>1.0894452626411388</v>
      </c>
      <c r="M73" s="441">
        <v>292</v>
      </c>
      <c r="N73" s="441">
        <v>295</v>
      </c>
      <c r="O73" s="441">
        <v>86140</v>
      </c>
      <c r="P73" s="465">
        <v>2.1143838978890526</v>
      </c>
      <c r="Q73" s="442">
        <v>292</v>
      </c>
    </row>
    <row r="74" spans="1:17" ht="14.4" customHeight="1" x14ac:dyDescent="0.3">
      <c r="A74" s="437" t="s">
        <v>1080</v>
      </c>
      <c r="B74" s="438" t="s">
        <v>986</v>
      </c>
      <c r="C74" s="438" t="s">
        <v>973</v>
      </c>
      <c r="D74" s="438" t="s">
        <v>995</v>
      </c>
      <c r="E74" s="438" t="s">
        <v>996</v>
      </c>
      <c r="F74" s="441"/>
      <c r="G74" s="441"/>
      <c r="H74" s="441"/>
      <c r="I74" s="441"/>
      <c r="J74" s="441">
        <v>6</v>
      </c>
      <c r="K74" s="441">
        <v>558</v>
      </c>
      <c r="L74" s="441"/>
      <c r="M74" s="441">
        <v>93</v>
      </c>
      <c r="N74" s="441">
        <v>9</v>
      </c>
      <c r="O74" s="441">
        <v>837</v>
      </c>
      <c r="P74" s="465"/>
      <c r="Q74" s="442">
        <v>93</v>
      </c>
    </row>
    <row r="75" spans="1:17" ht="14.4" customHeight="1" x14ac:dyDescent="0.3">
      <c r="A75" s="437" t="s">
        <v>1080</v>
      </c>
      <c r="B75" s="438" t="s">
        <v>986</v>
      </c>
      <c r="C75" s="438" t="s">
        <v>973</v>
      </c>
      <c r="D75" s="438" t="s">
        <v>997</v>
      </c>
      <c r="E75" s="438" t="s">
        <v>998</v>
      </c>
      <c r="F75" s="441">
        <v>1</v>
      </c>
      <c r="G75" s="441">
        <v>219</v>
      </c>
      <c r="H75" s="441">
        <v>1</v>
      </c>
      <c r="I75" s="441">
        <v>219</v>
      </c>
      <c r="J75" s="441"/>
      <c r="K75" s="441"/>
      <c r="L75" s="441"/>
      <c r="M75" s="441"/>
      <c r="N75" s="441"/>
      <c r="O75" s="441"/>
      <c r="P75" s="465"/>
      <c r="Q75" s="442"/>
    </row>
    <row r="76" spans="1:17" ht="14.4" customHeight="1" x14ac:dyDescent="0.3">
      <c r="A76" s="437" t="s">
        <v>1080</v>
      </c>
      <c r="B76" s="438" t="s">
        <v>986</v>
      </c>
      <c r="C76" s="438" t="s">
        <v>973</v>
      </c>
      <c r="D76" s="438" t="s">
        <v>999</v>
      </c>
      <c r="E76" s="438" t="s">
        <v>1000</v>
      </c>
      <c r="F76" s="441">
        <v>155</v>
      </c>
      <c r="G76" s="441">
        <v>20615</v>
      </c>
      <c r="H76" s="441">
        <v>1</v>
      </c>
      <c r="I76" s="441">
        <v>133</v>
      </c>
      <c r="J76" s="441">
        <v>133</v>
      </c>
      <c r="K76" s="441">
        <v>17822</v>
      </c>
      <c r="L76" s="441">
        <v>0.86451612903225805</v>
      </c>
      <c r="M76" s="441">
        <v>134</v>
      </c>
      <c r="N76" s="441">
        <v>145</v>
      </c>
      <c r="O76" s="441">
        <v>19430</v>
      </c>
      <c r="P76" s="465">
        <v>0.94251758428328891</v>
      </c>
      <c r="Q76" s="442">
        <v>134</v>
      </c>
    </row>
    <row r="77" spans="1:17" ht="14.4" customHeight="1" x14ac:dyDescent="0.3">
      <c r="A77" s="437" t="s">
        <v>1080</v>
      </c>
      <c r="B77" s="438" t="s">
        <v>986</v>
      </c>
      <c r="C77" s="438" t="s">
        <v>973</v>
      </c>
      <c r="D77" s="438" t="s">
        <v>1001</v>
      </c>
      <c r="E77" s="438" t="s">
        <v>1000</v>
      </c>
      <c r="F77" s="441">
        <v>1</v>
      </c>
      <c r="G77" s="441">
        <v>174</v>
      </c>
      <c r="H77" s="441">
        <v>1</v>
      </c>
      <c r="I77" s="441">
        <v>174</v>
      </c>
      <c r="J77" s="441"/>
      <c r="K77" s="441"/>
      <c r="L77" s="441"/>
      <c r="M77" s="441"/>
      <c r="N77" s="441"/>
      <c r="O77" s="441"/>
      <c r="P77" s="465"/>
      <c r="Q77" s="442"/>
    </row>
    <row r="78" spans="1:17" ht="14.4" customHeight="1" x14ac:dyDescent="0.3">
      <c r="A78" s="437" t="s">
        <v>1080</v>
      </c>
      <c r="B78" s="438" t="s">
        <v>986</v>
      </c>
      <c r="C78" s="438" t="s">
        <v>973</v>
      </c>
      <c r="D78" s="438" t="s">
        <v>1002</v>
      </c>
      <c r="E78" s="438" t="s">
        <v>1003</v>
      </c>
      <c r="F78" s="441"/>
      <c r="G78" s="441"/>
      <c r="H78" s="441"/>
      <c r="I78" s="441"/>
      <c r="J78" s="441">
        <v>1</v>
      </c>
      <c r="K78" s="441">
        <v>612</v>
      </c>
      <c r="L78" s="441"/>
      <c r="M78" s="441">
        <v>612</v>
      </c>
      <c r="N78" s="441"/>
      <c r="O78" s="441"/>
      <c r="P78" s="465"/>
      <c r="Q78" s="442"/>
    </row>
    <row r="79" spans="1:17" ht="14.4" customHeight="1" x14ac:dyDescent="0.3">
      <c r="A79" s="437" t="s">
        <v>1080</v>
      </c>
      <c r="B79" s="438" t="s">
        <v>986</v>
      </c>
      <c r="C79" s="438" t="s">
        <v>973</v>
      </c>
      <c r="D79" s="438" t="s">
        <v>1006</v>
      </c>
      <c r="E79" s="438" t="s">
        <v>1007</v>
      </c>
      <c r="F79" s="441">
        <v>6</v>
      </c>
      <c r="G79" s="441">
        <v>948</v>
      </c>
      <c r="H79" s="441">
        <v>1</v>
      </c>
      <c r="I79" s="441">
        <v>158</v>
      </c>
      <c r="J79" s="441">
        <v>12</v>
      </c>
      <c r="K79" s="441">
        <v>1908</v>
      </c>
      <c r="L79" s="441">
        <v>2.0126582278481013</v>
      </c>
      <c r="M79" s="441">
        <v>159</v>
      </c>
      <c r="N79" s="441">
        <v>13</v>
      </c>
      <c r="O79" s="441">
        <v>2067</v>
      </c>
      <c r="P79" s="465">
        <v>2.1803797468354431</v>
      </c>
      <c r="Q79" s="442">
        <v>159</v>
      </c>
    </row>
    <row r="80" spans="1:17" ht="14.4" customHeight="1" x14ac:dyDescent="0.3">
      <c r="A80" s="437" t="s">
        <v>1080</v>
      </c>
      <c r="B80" s="438" t="s">
        <v>986</v>
      </c>
      <c r="C80" s="438" t="s">
        <v>973</v>
      </c>
      <c r="D80" s="438" t="s">
        <v>1010</v>
      </c>
      <c r="E80" s="438" t="s">
        <v>1011</v>
      </c>
      <c r="F80" s="441">
        <v>207</v>
      </c>
      <c r="G80" s="441">
        <v>3312</v>
      </c>
      <c r="H80" s="441">
        <v>1</v>
      </c>
      <c r="I80" s="441">
        <v>16</v>
      </c>
      <c r="J80" s="441">
        <v>172</v>
      </c>
      <c r="K80" s="441">
        <v>2752</v>
      </c>
      <c r="L80" s="441">
        <v>0.83091787439613529</v>
      </c>
      <c r="M80" s="441">
        <v>16</v>
      </c>
      <c r="N80" s="441">
        <v>192</v>
      </c>
      <c r="O80" s="441">
        <v>3072</v>
      </c>
      <c r="P80" s="465">
        <v>0.92753623188405798</v>
      </c>
      <c r="Q80" s="442">
        <v>16</v>
      </c>
    </row>
    <row r="81" spans="1:17" ht="14.4" customHeight="1" x14ac:dyDescent="0.3">
      <c r="A81" s="437" t="s">
        <v>1080</v>
      </c>
      <c r="B81" s="438" t="s">
        <v>986</v>
      </c>
      <c r="C81" s="438" t="s">
        <v>973</v>
      </c>
      <c r="D81" s="438" t="s">
        <v>1012</v>
      </c>
      <c r="E81" s="438" t="s">
        <v>1013</v>
      </c>
      <c r="F81" s="441">
        <v>32</v>
      </c>
      <c r="G81" s="441">
        <v>8352</v>
      </c>
      <c r="H81" s="441">
        <v>1</v>
      </c>
      <c r="I81" s="441">
        <v>261</v>
      </c>
      <c r="J81" s="441">
        <v>32</v>
      </c>
      <c r="K81" s="441">
        <v>8384</v>
      </c>
      <c r="L81" s="441">
        <v>1.0038314176245211</v>
      </c>
      <c r="M81" s="441">
        <v>262</v>
      </c>
      <c r="N81" s="441">
        <v>39</v>
      </c>
      <c r="O81" s="441">
        <v>10218</v>
      </c>
      <c r="P81" s="465">
        <v>1.2234195402298851</v>
      </c>
      <c r="Q81" s="442">
        <v>262</v>
      </c>
    </row>
    <row r="82" spans="1:17" ht="14.4" customHeight="1" x14ac:dyDescent="0.3">
      <c r="A82" s="437" t="s">
        <v>1080</v>
      </c>
      <c r="B82" s="438" t="s">
        <v>986</v>
      </c>
      <c r="C82" s="438" t="s">
        <v>973</v>
      </c>
      <c r="D82" s="438" t="s">
        <v>1014</v>
      </c>
      <c r="E82" s="438" t="s">
        <v>1015</v>
      </c>
      <c r="F82" s="441">
        <v>42</v>
      </c>
      <c r="G82" s="441">
        <v>5880</v>
      </c>
      <c r="H82" s="441">
        <v>1</v>
      </c>
      <c r="I82" s="441">
        <v>140</v>
      </c>
      <c r="J82" s="441">
        <v>36</v>
      </c>
      <c r="K82" s="441">
        <v>5076</v>
      </c>
      <c r="L82" s="441">
        <v>0.86326530612244901</v>
      </c>
      <c r="M82" s="441">
        <v>141</v>
      </c>
      <c r="N82" s="441">
        <v>43</v>
      </c>
      <c r="O82" s="441">
        <v>6063</v>
      </c>
      <c r="P82" s="465">
        <v>1.0311224489795918</v>
      </c>
      <c r="Q82" s="442">
        <v>141</v>
      </c>
    </row>
    <row r="83" spans="1:17" ht="14.4" customHeight="1" x14ac:dyDescent="0.3">
      <c r="A83" s="437" t="s">
        <v>1080</v>
      </c>
      <c r="B83" s="438" t="s">
        <v>986</v>
      </c>
      <c r="C83" s="438" t="s">
        <v>973</v>
      </c>
      <c r="D83" s="438" t="s">
        <v>1016</v>
      </c>
      <c r="E83" s="438" t="s">
        <v>1015</v>
      </c>
      <c r="F83" s="441">
        <v>155</v>
      </c>
      <c r="G83" s="441">
        <v>12090</v>
      </c>
      <c r="H83" s="441">
        <v>1</v>
      </c>
      <c r="I83" s="441">
        <v>78</v>
      </c>
      <c r="J83" s="441">
        <v>133</v>
      </c>
      <c r="K83" s="441">
        <v>10374</v>
      </c>
      <c r="L83" s="441">
        <v>0.85806451612903223</v>
      </c>
      <c r="M83" s="441">
        <v>78</v>
      </c>
      <c r="N83" s="441">
        <v>144</v>
      </c>
      <c r="O83" s="441">
        <v>11232</v>
      </c>
      <c r="P83" s="465">
        <v>0.92903225806451617</v>
      </c>
      <c r="Q83" s="442">
        <v>78</v>
      </c>
    </row>
    <row r="84" spans="1:17" ht="14.4" customHeight="1" x14ac:dyDescent="0.3">
      <c r="A84" s="437" t="s">
        <v>1080</v>
      </c>
      <c r="B84" s="438" t="s">
        <v>986</v>
      </c>
      <c r="C84" s="438" t="s">
        <v>973</v>
      </c>
      <c r="D84" s="438" t="s">
        <v>1017</v>
      </c>
      <c r="E84" s="438" t="s">
        <v>1018</v>
      </c>
      <c r="F84" s="441">
        <v>42</v>
      </c>
      <c r="G84" s="441">
        <v>12684</v>
      </c>
      <c r="H84" s="441">
        <v>1</v>
      </c>
      <c r="I84" s="441">
        <v>302</v>
      </c>
      <c r="J84" s="441">
        <v>36</v>
      </c>
      <c r="K84" s="441">
        <v>10908</v>
      </c>
      <c r="L84" s="441">
        <v>0.85998107852412486</v>
      </c>
      <c r="M84" s="441">
        <v>303</v>
      </c>
      <c r="N84" s="441">
        <v>43</v>
      </c>
      <c r="O84" s="441">
        <v>13029</v>
      </c>
      <c r="P84" s="465">
        <v>1.0271996215704824</v>
      </c>
      <c r="Q84" s="442">
        <v>303</v>
      </c>
    </row>
    <row r="85" spans="1:17" ht="14.4" customHeight="1" x14ac:dyDescent="0.3">
      <c r="A85" s="437" t="s">
        <v>1080</v>
      </c>
      <c r="B85" s="438" t="s">
        <v>986</v>
      </c>
      <c r="C85" s="438" t="s">
        <v>973</v>
      </c>
      <c r="D85" s="438" t="s">
        <v>1021</v>
      </c>
      <c r="E85" s="438" t="s">
        <v>1022</v>
      </c>
      <c r="F85" s="441">
        <v>118</v>
      </c>
      <c r="G85" s="441">
        <v>18762</v>
      </c>
      <c r="H85" s="441">
        <v>1</v>
      </c>
      <c r="I85" s="441">
        <v>159</v>
      </c>
      <c r="J85" s="441">
        <v>109</v>
      </c>
      <c r="K85" s="441">
        <v>17440</v>
      </c>
      <c r="L85" s="441">
        <v>0.92953842873894044</v>
      </c>
      <c r="M85" s="441">
        <v>160</v>
      </c>
      <c r="N85" s="441">
        <v>115</v>
      </c>
      <c r="O85" s="441">
        <v>18400</v>
      </c>
      <c r="P85" s="465">
        <v>0.98070568169704719</v>
      </c>
      <c r="Q85" s="442">
        <v>160</v>
      </c>
    </row>
    <row r="86" spans="1:17" ht="14.4" customHeight="1" x14ac:dyDescent="0.3">
      <c r="A86" s="437" t="s">
        <v>1080</v>
      </c>
      <c r="B86" s="438" t="s">
        <v>986</v>
      </c>
      <c r="C86" s="438" t="s">
        <v>973</v>
      </c>
      <c r="D86" s="438" t="s">
        <v>1025</v>
      </c>
      <c r="E86" s="438" t="s">
        <v>991</v>
      </c>
      <c r="F86" s="441">
        <v>368</v>
      </c>
      <c r="G86" s="441">
        <v>25760</v>
      </c>
      <c r="H86" s="441">
        <v>1</v>
      </c>
      <c r="I86" s="441">
        <v>70</v>
      </c>
      <c r="J86" s="441">
        <v>310</v>
      </c>
      <c r="K86" s="441">
        <v>21700</v>
      </c>
      <c r="L86" s="441">
        <v>0.84239130434782605</v>
      </c>
      <c r="M86" s="441">
        <v>70</v>
      </c>
      <c r="N86" s="441">
        <v>387</v>
      </c>
      <c r="O86" s="441">
        <v>27090</v>
      </c>
      <c r="P86" s="465">
        <v>1.0516304347826086</v>
      </c>
      <c r="Q86" s="442">
        <v>70</v>
      </c>
    </row>
    <row r="87" spans="1:17" ht="14.4" customHeight="1" x14ac:dyDescent="0.3">
      <c r="A87" s="437" t="s">
        <v>1080</v>
      </c>
      <c r="B87" s="438" t="s">
        <v>986</v>
      </c>
      <c r="C87" s="438" t="s">
        <v>973</v>
      </c>
      <c r="D87" s="438" t="s">
        <v>1030</v>
      </c>
      <c r="E87" s="438" t="s">
        <v>1031</v>
      </c>
      <c r="F87" s="441">
        <v>1</v>
      </c>
      <c r="G87" s="441">
        <v>215</v>
      </c>
      <c r="H87" s="441">
        <v>1</v>
      </c>
      <c r="I87" s="441">
        <v>215</v>
      </c>
      <c r="J87" s="441"/>
      <c r="K87" s="441"/>
      <c r="L87" s="441"/>
      <c r="M87" s="441"/>
      <c r="N87" s="441"/>
      <c r="O87" s="441"/>
      <c r="P87" s="465"/>
      <c r="Q87" s="442"/>
    </row>
    <row r="88" spans="1:17" ht="14.4" customHeight="1" x14ac:dyDescent="0.3">
      <c r="A88" s="437" t="s">
        <v>1080</v>
      </c>
      <c r="B88" s="438" t="s">
        <v>986</v>
      </c>
      <c r="C88" s="438" t="s">
        <v>973</v>
      </c>
      <c r="D88" s="438" t="s">
        <v>1032</v>
      </c>
      <c r="E88" s="438" t="s">
        <v>1033</v>
      </c>
      <c r="F88" s="441">
        <v>4</v>
      </c>
      <c r="G88" s="441">
        <v>4744</v>
      </c>
      <c r="H88" s="441">
        <v>1</v>
      </c>
      <c r="I88" s="441">
        <v>1186</v>
      </c>
      <c r="J88" s="441">
        <v>8</v>
      </c>
      <c r="K88" s="441">
        <v>9512</v>
      </c>
      <c r="L88" s="441">
        <v>2.0050590219224285</v>
      </c>
      <c r="M88" s="441">
        <v>1189</v>
      </c>
      <c r="N88" s="441">
        <v>10</v>
      </c>
      <c r="O88" s="441">
        <v>11890</v>
      </c>
      <c r="P88" s="465">
        <v>2.5063237774030354</v>
      </c>
      <c r="Q88" s="442">
        <v>1189</v>
      </c>
    </row>
    <row r="89" spans="1:17" ht="14.4" customHeight="1" x14ac:dyDescent="0.3">
      <c r="A89" s="437" t="s">
        <v>1080</v>
      </c>
      <c r="B89" s="438" t="s">
        <v>986</v>
      </c>
      <c r="C89" s="438" t="s">
        <v>973</v>
      </c>
      <c r="D89" s="438" t="s">
        <v>1034</v>
      </c>
      <c r="E89" s="438" t="s">
        <v>1035</v>
      </c>
      <c r="F89" s="441">
        <v>5</v>
      </c>
      <c r="G89" s="441">
        <v>535</v>
      </c>
      <c r="H89" s="441">
        <v>1</v>
      </c>
      <c r="I89" s="441">
        <v>107</v>
      </c>
      <c r="J89" s="441">
        <v>8</v>
      </c>
      <c r="K89" s="441">
        <v>864</v>
      </c>
      <c r="L89" s="441">
        <v>1.6149532710280374</v>
      </c>
      <c r="M89" s="441">
        <v>108</v>
      </c>
      <c r="N89" s="441">
        <v>14</v>
      </c>
      <c r="O89" s="441">
        <v>1512</v>
      </c>
      <c r="P89" s="465">
        <v>2.8261682242990656</v>
      </c>
      <c r="Q89" s="442">
        <v>108</v>
      </c>
    </row>
    <row r="90" spans="1:17" ht="14.4" customHeight="1" x14ac:dyDescent="0.3">
      <c r="A90" s="437" t="s">
        <v>1080</v>
      </c>
      <c r="B90" s="438" t="s">
        <v>986</v>
      </c>
      <c r="C90" s="438" t="s">
        <v>973</v>
      </c>
      <c r="D90" s="438" t="s">
        <v>1036</v>
      </c>
      <c r="E90" s="438" t="s">
        <v>1037</v>
      </c>
      <c r="F90" s="441">
        <v>1</v>
      </c>
      <c r="G90" s="441">
        <v>318</v>
      </c>
      <c r="H90" s="441">
        <v>1</v>
      </c>
      <c r="I90" s="441">
        <v>318</v>
      </c>
      <c r="J90" s="441"/>
      <c r="K90" s="441"/>
      <c r="L90" s="441"/>
      <c r="M90" s="441"/>
      <c r="N90" s="441"/>
      <c r="O90" s="441"/>
      <c r="P90" s="465"/>
      <c r="Q90" s="442"/>
    </row>
    <row r="91" spans="1:17" ht="14.4" customHeight="1" x14ac:dyDescent="0.3">
      <c r="A91" s="437" t="s">
        <v>1080</v>
      </c>
      <c r="B91" s="438" t="s">
        <v>986</v>
      </c>
      <c r="C91" s="438" t="s">
        <v>973</v>
      </c>
      <c r="D91" s="438" t="s">
        <v>1044</v>
      </c>
      <c r="E91" s="438" t="s">
        <v>1045</v>
      </c>
      <c r="F91" s="441"/>
      <c r="G91" s="441"/>
      <c r="H91" s="441"/>
      <c r="I91" s="441"/>
      <c r="J91" s="441"/>
      <c r="K91" s="441"/>
      <c r="L91" s="441"/>
      <c r="M91" s="441"/>
      <c r="N91" s="441">
        <v>1</v>
      </c>
      <c r="O91" s="441">
        <v>291</v>
      </c>
      <c r="P91" s="465"/>
      <c r="Q91" s="442">
        <v>291</v>
      </c>
    </row>
    <row r="92" spans="1:17" ht="14.4" customHeight="1" x14ac:dyDescent="0.3">
      <c r="A92" s="437" t="s">
        <v>1081</v>
      </c>
      <c r="B92" s="438" t="s">
        <v>986</v>
      </c>
      <c r="C92" s="438" t="s">
        <v>973</v>
      </c>
      <c r="D92" s="438" t="s">
        <v>990</v>
      </c>
      <c r="E92" s="438" t="s">
        <v>991</v>
      </c>
      <c r="F92" s="441">
        <v>96</v>
      </c>
      <c r="G92" s="441">
        <v>19392</v>
      </c>
      <c r="H92" s="441">
        <v>1</v>
      </c>
      <c r="I92" s="441">
        <v>202</v>
      </c>
      <c r="J92" s="441">
        <v>97</v>
      </c>
      <c r="K92" s="441">
        <v>19691</v>
      </c>
      <c r="L92" s="441">
        <v>1.0154187293729373</v>
      </c>
      <c r="M92" s="441">
        <v>203</v>
      </c>
      <c r="N92" s="441">
        <v>81</v>
      </c>
      <c r="O92" s="441">
        <v>16443</v>
      </c>
      <c r="P92" s="465">
        <v>0.84792698019801982</v>
      </c>
      <c r="Q92" s="442">
        <v>203</v>
      </c>
    </row>
    <row r="93" spans="1:17" ht="14.4" customHeight="1" x14ac:dyDescent="0.3">
      <c r="A93" s="437" t="s">
        <v>1081</v>
      </c>
      <c r="B93" s="438" t="s">
        <v>986</v>
      </c>
      <c r="C93" s="438" t="s">
        <v>973</v>
      </c>
      <c r="D93" s="438" t="s">
        <v>993</v>
      </c>
      <c r="E93" s="438" t="s">
        <v>994</v>
      </c>
      <c r="F93" s="441">
        <v>62</v>
      </c>
      <c r="G93" s="441">
        <v>18042</v>
      </c>
      <c r="H93" s="441">
        <v>1</v>
      </c>
      <c r="I93" s="441">
        <v>291</v>
      </c>
      <c r="J93" s="441">
        <v>52</v>
      </c>
      <c r="K93" s="441">
        <v>15184</v>
      </c>
      <c r="L93" s="441">
        <v>0.84159184125928388</v>
      </c>
      <c r="M93" s="441">
        <v>292</v>
      </c>
      <c r="N93" s="441">
        <v>71</v>
      </c>
      <c r="O93" s="441">
        <v>20732</v>
      </c>
      <c r="P93" s="465">
        <v>1.1490965524886376</v>
      </c>
      <c r="Q93" s="442">
        <v>292</v>
      </c>
    </row>
    <row r="94" spans="1:17" ht="14.4" customHeight="1" x14ac:dyDescent="0.3">
      <c r="A94" s="437" t="s">
        <v>1081</v>
      </c>
      <c r="B94" s="438" t="s">
        <v>986</v>
      </c>
      <c r="C94" s="438" t="s">
        <v>973</v>
      </c>
      <c r="D94" s="438" t="s">
        <v>999</v>
      </c>
      <c r="E94" s="438" t="s">
        <v>1000</v>
      </c>
      <c r="F94" s="441">
        <v>42</v>
      </c>
      <c r="G94" s="441">
        <v>5586</v>
      </c>
      <c r="H94" s="441">
        <v>1</v>
      </c>
      <c r="I94" s="441">
        <v>133</v>
      </c>
      <c r="J94" s="441">
        <v>59</v>
      </c>
      <c r="K94" s="441">
        <v>7906</v>
      </c>
      <c r="L94" s="441">
        <v>1.4153240243465808</v>
      </c>
      <c r="M94" s="441">
        <v>134</v>
      </c>
      <c r="N94" s="441">
        <v>43</v>
      </c>
      <c r="O94" s="441">
        <v>5762</v>
      </c>
      <c r="P94" s="465">
        <v>1.0315073397780166</v>
      </c>
      <c r="Q94" s="442">
        <v>134</v>
      </c>
    </row>
    <row r="95" spans="1:17" ht="14.4" customHeight="1" x14ac:dyDescent="0.3">
      <c r="A95" s="437" t="s">
        <v>1081</v>
      </c>
      <c r="B95" s="438" t="s">
        <v>986</v>
      </c>
      <c r="C95" s="438" t="s">
        <v>973</v>
      </c>
      <c r="D95" s="438" t="s">
        <v>1002</v>
      </c>
      <c r="E95" s="438" t="s">
        <v>1003</v>
      </c>
      <c r="F95" s="441">
        <v>1</v>
      </c>
      <c r="G95" s="441">
        <v>609</v>
      </c>
      <c r="H95" s="441">
        <v>1</v>
      </c>
      <c r="I95" s="441">
        <v>609</v>
      </c>
      <c r="J95" s="441"/>
      <c r="K95" s="441"/>
      <c r="L95" s="441"/>
      <c r="M95" s="441"/>
      <c r="N95" s="441"/>
      <c r="O95" s="441"/>
      <c r="P95" s="465"/>
      <c r="Q95" s="442"/>
    </row>
    <row r="96" spans="1:17" ht="14.4" customHeight="1" x14ac:dyDescent="0.3">
      <c r="A96" s="437" t="s">
        <v>1081</v>
      </c>
      <c r="B96" s="438" t="s">
        <v>986</v>
      </c>
      <c r="C96" s="438" t="s">
        <v>973</v>
      </c>
      <c r="D96" s="438" t="s">
        <v>1006</v>
      </c>
      <c r="E96" s="438" t="s">
        <v>1007</v>
      </c>
      <c r="F96" s="441">
        <v>3</v>
      </c>
      <c r="G96" s="441">
        <v>474</v>
      </c>
      <c r="H96" s="441">
        <v>1</v>
      </c>
      <c r="I96" s="441">
        <v>158</v>
      </c>
      <c r="J96" s="441">
        <v>2</v>
      </c>
      <c r="K96" s="441">
        <v>318</v>
      </c>
      <c r="L96" s="441">
        <v>0.67088607594936711</v>
      </c>
      <c r="M96" s="441">
        <v>159</v>
      </c>
      <c r="N96" s="441">
        <v>4</v>
      </c>
      <c r="O96" s="441">
        <v>636</v>
      </c>
      <c r="P96" s="465">
        <v>1.3417721518987342</v>
      </c>
      <c r="Q96" s="442">
        <v>159</v>
      </c>
    </row>
    <row r="97" spans="1:17" ht="14.4" customHeight="1" x14ac:dyDescent="0.3">
      <c r="A97" s="437" t="s">
        <v>1081</v>
      </c>
      <c r="B97" s="438" t="s">
        <v>986</v>
      </c>
      <c r="C97" s="438" t="s">
        <v>973</v>
      </c>
      <c r="D97" s="438" t="s">
        <v>1010</v>
      </c>
      <c r="E97" s="438" t="s">
        <v>1011</v>
      </c>
      <c r="F97" s="441">
        <v>70</v>
      </c>
      <c r="G97" s="441">
        <v>1120</v>
      </c>
      <c r="H97" s="441">
        <v>1</v>
      </c>
      <c r="I97" s="441">
        <v>16</v>
      </c>
      <c r="J97" s="441">
        <v>88</v>
      </c>
      <c r="K97" s="441">
        <v>1408</v>
      </c>
      <c r="L97" s="441">
        <v>1.2571428571428571</v>
      </c>
      <c r="M97" s="441">
        <v>16</v>
      </c>
      <c r="N97" s="441">
        <v>70</v>
      </c>
      <c r="O97" s="441">
        <v>1120</v>
      </c>
      <c r="P97" s="465">
        <v>1</v>
      </c>
      <c r="Q97" s="442">
        <v>16</v>
      </c>
    </row>
    <row r="98" spans="1:17" ht="14.4" customHeight="1" x14ac:dyDescent="0.3">
      <c r="A98" s="437" t="s">
        <v>1081</v>
      </c>
      <c r="B98" s="438" t="s">
        <v>986</v>
      </c>
      <c r="C98" s="438" t="s">
        <v>973</v>
      </c>
      <c r="D98" s="438" t="s">
        <v>1012</v>
      </c>
      <c r="E98" s="438" t="s">
        <v>1013</v>
      </c>
      <c r="F98" s="441">
        <v>17</v>
      </c>
      <c r="G98" s="441">
        <v>4437</v>
      </c>
      <c r="H98" s="441">
        <v>1</v>
      </c>
      <c r="I98" s="441">
        <v>261</v>
      </c>
      <c r="J98" s="441">
        <v>19</v>
      </c>
      <c r="K98" s="441">
        <v>4978</v>
      </c>
      <c r="L98" s="441">
        <v>1.1219292314627001</v>
      </c>
      <c r="M98" s="441">
        <v>262</v>
      </c>
      <c r="N98" s="441">
        <v>21</v>
      </c>
      <c r="O98" s="441">
        <v>5502</v>
      </c>
      <c r="P98" s="465">
        <v>1.240027045300879</v>
      </c>
      <c r="Q98" s="442">
        <v>262</v>
      </c>
    </row>
    <row r="99" spans="1:17" ht="14.4" customHeight="1" x14ac:dyDescent="0.3">
      <c r="A99" s="437" t="s">
        <v>1081</v>
      </c>
      <c r="B99" s="438" t="s">
        <v>986</v>
      </c>
      <c r="C99" s="438" t="s">
        <v>973</v>
      </c>
      <c r="D99" s="438" t="s">
        <v>1014</v>
      </c>
      <c r="E99" s="438" t="s">
        <v>1015</v>
      </c>
      <c r="F99" s="441">
        <v>25</v>
      </c>
      <c r="G99" s="441">
        <v>3500</v>
      </c>
      <c r="H99" s="441">
        <v>1</v>
      </c>
      <c r="I99" s="441">
        <v>140</v>
      </c>
      <c r="J99" s="441">
        <v>19</v>
      </c>
      <c r="K99" s="441">
        <v>2679</v>
      </c>
      <c r="L99" s="441">
        <v>0.76542857142857146</v>
      </c>
      <c r="M99" s="441">
        <v>141</v>
      </c>
      <c r="N99" s="441">
        <v>20</v>
      </c>
      <c r="O99" s="441">
        <v>2820</v>
      </c>
      <c r="P99" s="465">
        <v>0.80571428571428572</v>
      </c>
      <c r="Q99" s="442">
        <v>141</v>
      </c>
    </row>
    <row r="100" spans="1:17" ht="14.4" customHeight="1" x14ac:dyDescent="0.3">
      <c r="A100" s="437" t="s">
        <v>1081</v>
      </c>
      <c r="B100" s="438" t="s">
        <v>986</v>
      </c>
      <c r="C100" s="438" t="s">
        <v>973</v>
      </c>
      <c r="D100" s="438" t="s">
        <v>1016</v>
      </c>
      <c r="E100" s="438" t="s">
        <v>1015</v>
      </c>
      <c r="F100" s="441">
        <v>42</v>
      </c>
      <c r="G100" s="441">
        <v>3276</v>
      </c>
      <c r="H100" s="441">
        <v>1</v>
      </c>
      <c r="I100" s="441">
        <v>78</v>
      </c>
      <c r="J100" s="441">
        <v>59</v>
      </c>
      <c r="K100" s="441">
        <v>4602</v>
      </c>
      <c r="L100" s="441">
        <v>1.4047619047619047</v>
      </c>
      <c r="M100" s="441">
        <v>78</v>
      </c>
      <c r="N100" s="441">
        <v>43</v>
      </c>
      <c r="O100" s="441">
        <v>3354</v>
      </c>
      <c r="P100" s="465">
        <v>1.0238095238095237</v>
      </c>
      <c r="Q100" s="442">
        <v>78</v>
      </c>
    </row>
    <row r="101" spans="1:17" ht="14.4" customHeight="1" x14ac:dyDescent="0.3">
      <c r="A101" s="437" t="s">
        <v>1081</v>
      </c>
      <c r="B101" s="438" t="s">
        <v>986</v>
      </c>
      <c r="C101" s="438" t="s">
        <v>973</v>
      </c>
      <c r="D101" s="438" t="s">
        <v>1017</v>
      </c>
      <c r="E101" s="438" t="s">
        <v>1018</v>
      </c>
      <c r="F101" s="441">
        <v>24</v>
      </c>
      <c r="G101" s="441">
        <v>7248</v>
      </c>
      <c r="H101" s="441">
        <v>1</v>
      </c>
      <c r="I101" s="441">
        <v>302</v>
      </c>
      <c r="J101" s="441">
        <v>19</v>
      </c>
      <c r="K101" s="441">
        <v>5757</v>
      </c>
      <c r="L101" s="441">
        <v>0.79428807947019864</v>
      </c>
      <c r="M101" s="441">
        <v>303</v>
      </c>
      <c r="N101" s="441">
        <v>20</v>
      </c>
      <c r="O101" s="441">
        <v>6060</v>
      </c>
      <c r="P101" s="465">
        <v>0.83609271523178808</v>
      </c>
      <c r="Q101" s="442">
        <v>303</v>
      </c>
    </row>
    <row r="102" spans="1:17" ht="14.4" customHeight="1" x14ac:dyDescent="0.3">
      <c r="A102" s="437" t="s">
        <v>1081</v>
      </c>
      <c r="B102" s="438" t="s">
        <v>986</v>
      </c>
      <c r="C102" s="438" t="s">
        <v>973</v>
      </c>
      <c r="D102" s="438" t="s">
        <v>1021</v>
      </c>
      <c r="E102" s="438" t="s">
        <v>1022</v>
      </c>
      <c r="F102" s="441">
        <v>37</v>
      </c>
      <c r="G102" s="441">
        <v>5883</v>
      </c>
      <c r="H102" s="441">
        <v>1</v>
      </c>
      <c r="I102" s="441">
        <v>159</v>
      </c>
      <c r="J102" s="441">
        <v>54</v>
      </c>
      <c r="K102" s="441">
        <v>8640</v>
      </c>
      <c r="L102" s="441">
        <v>1.4686384497705252</v>
      </c>
      <c r="M102" s="441">
        <v>160</v>
      </c>
      <c r="N102" s="441">
        <v>38</v>
      </c>
      <c r="O102" s="441">
        <v>6080</v>
      </c>
      <c r="P102" s="465">
        <v>1.0334863165051844</v>
      </c>
      <c r="Q102" s="442">
        <v>160</v>
      </c>
    </row>
    <row r="103" spans="1:17" ht="14.4" customHeight="1" x14ac:dyDescent="0.3">
      <c r="A103" s="437" t="s">
        <v>1081</v>
      </c>
      <c r="B103" s="438" t="s">
        <v>986</v>
      </c>
      <c r="C103" s="438" t="s">
        <v>973</v>
      </c>
      <c r="D103" s="438" t="s">
        <v>1025</v>
      </c>
      <c r="E103" s="438" t="s">
        <v>991</v>
      </c>
      <c r="F103" s="441">
        <v>119</v>
      </c>
      <c r="G103" s="441">
        <v>8330</v>
      </c>
      <c r="H103" s="441">
        <v>1</v>
      </c>
      <c r="I103" s="441">
        <v>70</v>
      </c>
      <c r="J103" s="441">
        <v>149</v>
      </c>
      <c r="K103" s="441">
        <v>10430</v>
      </c>
      <c r="L103" s="441">
        <v>1.2521008403361344</v>
      </c>
      <c r="M103" s="441">
        <v>70</v>
      </c>
      <c r="N103" s="441">
        <v>105</v>
      </c>
      <c r="O103" s="441">
        <v>7350</v>
      </c>
      <c r="P103" s="465">
        <v>0.88235294117647056</v>
      </c>
      <c r="Q103" s="442">
        <v>70</v>
      </c>
    </row>
    <row r="104" spans="1:17" ht="14.4" customHeight="1" x14ac:dyDescent="0.3">
      <c r="A104" s="437" t="s">
        <v>1081</v>
      </c>
      <c r="B104" s="438" t="s">
        <v>986</v>
      </c>
      <c r="C104" s="438" t="s">
        <v>973</v>
      </c>
      <c r="D104" s="438" t="s">
        <v>1032</v>
      </c>
      <c r="E104" s="438" t="s">
        <v>1033</v>
      </c>
      <c r="F104" s="441">
        <v>3</v>
      </c>
      <c r="G104" s="441">
        <v>3558</v>
      </c>
      <c r="H104" s="441">
        <v>1</v>
      </c>
      <c r="I104" s="441">
        <v>1186</v>
      </c>
      <c r="J104" s="441">
        <v>1</v>
      </c>
      <c r="K104" s="441">
        <v>1189</v>
      </c>
      <c r="L104" s="441">
        <v>0.33417650365373808</v>
      </c>
      <c r="M104" s="441">
        <v>1189</v>
      </c>
      <c r="N104" s="441">
        <v>5</v>
      </c>
      <c r="O104" s="441">
        <v>5945</v>
      </c>
      <c r="P104" s="465">
        <v>1.6708825182686902</v>
      </c>
      <c r="Q104" s="442">
        <v>1189</v>
      </c>
    </row>
    <row r="105" spans="1:17" ht="14.4" customHeight="1" x14ac:dyDescent="0.3">
      <c r="A105" s="437" t="s">
        <v>1081</v>
      </c>
      <c r="B105" s="438" t="s">
        <v>986</v>
      </c>
      <c r="C105" s="438" t="s">
        <v>973</v>
      </c>
      <c r="D105" s="438" t="s">
        <v>1034</v>
      </c>
      <c r="E105" s="438" t="s">
        <v>1035</v>
      </c>
      <c r="F105" s="441">
        <v>5</v>
      </c>
      <c r="G105" s="441">
        <v>535</v>
      </c>
      <c r="H105" s="441">
        <v>1</v>
      </c>
      <c r="I105" s="441">
        <v>107</v>
      </c>
      <c r="J105" s="441">
        <v>1</v>
      </c>
      <c r="K105" s="441">
        <v>108</v>
      </c>
      <c r="L105" s="441">
        <v>0.20186915887850468</v>
      </c>
      <c r="M105" s="441">
        <v>108</v>
      </c>
      <c r="N105" s="441">
        <v>2</v>
      </c>
      <c r="O105" s="441">
        <v>216</v>
      </c>
      <c r="P105" s="465">
        <v>0.40373831775700936</v>
      </c>
      <c r="Q105" s="442">
        <v>108</v>
      </c>
    </row>
    <row r="106" spans="1:17" ht="14.4" customHeight="1" x14ac:dyDescent="0.3">
      <c r="A106" s="437" t="s">
        <v>1082</v>
      </c>
      <c r="B106" s="438" t="s">
        <v>986</v>
      </c>
      <c r="C106" s="438" t="s">
        <v>973</v>
      </c>
      <c r="D106" s="438" t="s">
        <v>990</v>
      </c>
      <c r="E106" s="438" t="s">
        <v>991</v>
      </c>
      <c r="F106" s="441">
        <v>87</v>
      </c>
      <c r="G106" s="441">
        <v>17574</v>
      </c>
      <c r="H106" s="441">
        <v>1</v>
      </c>
      <c r="I106" s="441">
        <v>202</v>
      </c>
      <c r="J106" s="441">
        <v>66</v>
      </c>
      <c r="K106" s="441">
        <v>13398</v>
      </c>
      <c r="L106" s="441">
        <v>0.76237623762376239</v>
      </c>
      <c r="M106" s="441">
        <v>203</v>
      </c>
      <c r="N106" s="441">
        <v>100</v>
      </c>
      <c r="O106" s="441">
        <v>20300</v>
      </c>
      <c r="P106" s="465">
        <v>1.1551155115511551</v>
      </c>
      <c r="Q106" s="442">
        <v>203</v>
      </c>
    </row>
    <row r="107" spans="1:17" ht="14.4" customHeight="1" x14ac:dyDescent="0.3">
      <c r="A107" s="437" t="s">
        <v>1082</v>
      </c>
      <c r="B107" s="438" t="s">
        <v>986</v>
      </c>
      <c r="C107" s="438" t="s">
        <v>973</v>
      </c>
      <c r="D107" s="438" t="s">
        <v>992</v>
      </c>
      <c r="E107" s="438" t="s">
        <v>991</v>
      </c>
      <c r="F107" s="441"/>
      <c r="G107" s="441"/>
      <c r="H107" s="441"/>
      <c r="I107" s="441"/>
      <c r="J107" s="441"/>
      <c r="K107" s="441"/>
      <c r="L107" s="441"/>
      <c r="M107" s="441"/>
      <c r="N107" s="441">
        <v>2</v>
      </c>
      <c r="O107" s="441">
        <v>168</v>
      </c>
      <c r="P107" s="465"/>
      <c r="Q107" s="442">
        <v>84</v>
      </c>
    </row>
    <row r="108" spans="1:17" ht="14.4" customHeight="1" x14ac:dyDescent="0.3">
      <c r="A108" s="437" t="s">
        <v>1082</v>
      </c>
      <c r="B108" s="438" t="s">
        <v>986</v>
      </c>
      <c r="C108" s="438" t="s">
        <v>973</v>
      </c>
      <c r="D108" s="438" t="s">
        <v>993</v>
      </c>
      <c r="E108" s="438" t="s">
        <v>994</v>
      </c>
      <c r="F108" s="441">
        <v>67</v>
      </c>
      <c r="G108" s="441">
        <v>19497</v>
      </c>
      <c r="H108" s="441">
        <v>1</v>
      </c>
      <c r="I108" s="441">
        <v>291</v>
      </c>
      <c r="J108" s="441">
        <v>73</v>
      </c>
      <c r="K108" s="441">
        <v>21316</v>
      </c>
      <c r="L108" s="441">
        <v>1.0932964045750628</v>
      </c>
      <c r="M108" s="441">
        <v>292</v>
      </c>
      <c r="N108" s="441">
        <v>34</v>
      </c>
      <c r="O108" s="441">
        <v>9928</v>
      </c>
      <c r="P108" s="465">
        <v>0.50920654459660464</v>
      </c>
      <c r="Q108" s="442">
        <v>292</v>
      </c>
    </row>
    <row r="109" spans="1:17" ht="14.4" customHeight="1" x14ac:dyDescent="0.3">
      <c r="A109" s="437" t="s">
        <v>1082</v>
      </c>
      <c r="B109" s="438" t="s">
        <v>986</v>
      </c>
      <c r="C109" s="438" t="s">
        <v>973</v>
      </c>
      <c r="D109" s="438" t="s">
        <v>999</v>
      </c>
      <c r="E109" s="438" t="s">
        <v>1000</v>
      </c>
      <c r="F109" s="441">
        <v>91</v>
      </c>
      <c r="G109" s="441">
        <v>12103</v>
      </c>
      <c r="H109" s="441">
        <v>1</v>
      </c>
      <c r="I109" s="441">
        <v>133</v>
      </c>
      <c r="J109" s="441">
        <v>102</v>
      </c>
      <c r="K109" s="441">
        <v>13668</v>
      </c>
      <c r="L109" s="441">
        <v>1.1293067834421218</v>
      </c>
      <c r="M109" s="441">
        <v>134</v>
      </c>
      <c r="N109" s="441">
        <v>97</v>
      </c>
      <c r="O109" s="441">
        <v>12998</v>
      </c>
      <c r="P109" s="465">
        <v>1.0739486077831943</v>
      </c>
      <c r="Q109" s="442">
        <v>134</v>
      </c>
    </row>
    <row r="110" spans="1:17" ht="14.4" customHeight="1" x14ac:dyDescent="0.3">
      <c r="A110" s="437" t="s">
        <v>1082</v>
      </c>
      <c r="B110" s="438" t="s">
        <v>986</v>
      </c>
      <c r="C110" s="438" t="s">
        <v>973</v>
      </c>
      <c r="D110" s="438" t="s">
        <v>1001</v>
      </c>
      <c r="E110" s="438" t="s">
        <v>1000</v>
      </c>
      <c r="F110" s="441"/>
      <c r="G110" s="441"/>
      <c r="H110" s="441"/>
      <c r="I110" s="441"/>
      <c r="J110" s="441"/>
      <c r="K110" s="441"/>
      <c r="L110" s="441"/>
      <c r="M110" s="441"/>
      <c r="N110" s="441">
        <v>1</v>
      </c>
      <c r="O110" s="441">
        <v>175</v>
      </c>
      <c r="P110" s="465"/>
      <c r="Q110" s="442">
        <v>175</v>
      </c>
    </row>
    <row r="111" spans="1:17" ht="14.4" customHeight="1" x14ac:dyDescent="0.3">
      <c r="A111" s="437" t="s">
        <v>1082</v>
      </c>
      <c r="B111" s="438" t="s">
        <v>986</v>
      </c>
      <c r="C111" s="438" t="s">
        <v>973</v>
      </c>
      <c r="D111" s="438" t="s">
        <v>1002</v>
      </c>
      <c r="E111" s="438" t="s">
        <v>1003</v>
      </c>
      <c r="F111" s="441">
        <v>1</v>
      </c>
      <c r="G111" s="441">
        <v>609</v>
      </c>
      <c r="H111" s="441">
        <v>1</v>
      </c>
      <c r="I111" s="441">
        <v>609</v>
      </c>
      <c r="J111" s="441"/>
      <c r="K111" s="441"/>
      <c r="L111" s="441"/>
      <c r="M111" s="441"/>
      <c r="N111" s="441">
        <v>2</v>
      </c>
      <c r="O111" s="441">
        <v>1224</v>
      </c>
      <c r="P111" s="465">
        <v>2.0098522167487687</v>
      </c>
      <c r="Q111" s="442">
        <v>612</v>
      </c>
    </row>
    <row r="112" spans="1:17" ht="14.4" customHeight="1" x14ac:dyDescent="0.3">
      <c r="A112" s="437" t="s">
        <v>1082</v>
      </c>
      <c r="B112" s="438" t="s">
        <v>986</v>
      </c>
      <c r="C112" s="438" t="s">
        <v>973</v>
      </c>
      <c r="D112" s="438" t="s">
        <v>1006</v>
      </c>
      <c r="E112" s="438" t="s">
        <v>1007</v>
      </c>
      <c r="F112" s="441">
        <v>4</v>
      </c>
      <c r="G112" s="441">
        <v>632</v>
      </c>
      <c r="H112" s="441">
        <v>1</v>
      </c>
      <c r="I112" s="441">
        <v>158</v>
      </c>
      <c r="J112" s="441">
        <v>3</v>
      </c>
      <c r="K112" s="441">
        <v>477</v>
      </c>
      <c r="L112" s="441">
        <v>0.754746835443038</v>
      </c>
      <c r="M112" s="441">
        <v>159</v>
      </c>
      <c r="N112" s="441">
        <v>3</v>
      </c>
      <c r="O112" s="441">
        <v>477</v>
      </c>
      <c r="P112" s="465">
        <v>0.754746835443038</v>
      </c>
      <c r="Q112" s="442">
        <v>159</v>
      </c>
    </row>
    <row r="113" spans="1:17" ht="14.4" customHeight="1" x14ac:dyDescent="0.3">
      <c r="A113" s="437" t="s">
        <v>1082</v>
      </c>
      <c r="B113" s="438" t="s">
        <v>986</v>
      </c>
      <c r="C113" s="438" t="s">
        <v>973</v>
      </c>
      <c r="D113" s="438" t="s">
        <v>1010</v>
      </c>
      <c r="E113" s="438" t="s">
        <v>1011</v>
      </c>
      <c r="F113" s="441">
        <v>119</v>
      </c>
      <c r="G113" s="441">
        <v>1904</v>
      </c>
      <c r="H113" s="441">
        <v>1</v>
      </c>
      <c r="I113" s="441">
        <v>16</v>
      </c>
      <c r="J113" s="441">
        <v>130</v>
      </c>
      <c r="K113" s="441">
        <v>2080</v>
      </c>
      <c r="L113" s="441">
        <v>1.0924369747899159</v>
      </c>
      <c r="M113" s="441">
        <v>16</v>
      </c>
      <c r="N113" s="441">
        <v>135</v>
      </c>
      <c r="O113" s="441">
        <v>2160</v>
      </c>
      <c r="P113" s="465">
        <v>1.134453781512605</v>
      </c>
      <c r="Q113" s="442">
        <v>16</v>
      </c>
    </row>
    <row r="114" spans="1:17" ht="14.4" customHeight="1" x14ac:dyDescent="0.3">
      <c r="A114" s="437" t="s">
        <v>1082</v>
      </c>
      <c r="B114" s="438" t="s">
        <v>986</v>
      </c>
      <c r="C114" s="438" t="s">
        <v>973</v>
      </c>
      <c r="D114" s="438" t="s">
        <v>1012</v>
      </c>
      <c r="E114" s="438" t="s">
        <v>1013</v>
      </c>
      <c r="F114" s="441">
        <v>18</v>
      </c>
      <c r="G114" s="441">
        <v>4698</v>
      </c>
      <c r="H114" s="441">
        <v>1</v>
      </c>
      <c r="I114" s="441">
        <v>261</v>
      </c>
      <c r="J114" s="441">
        <v>27</v>
      </c>
      <c r="K114" s="441">
        <v>7074</v>
      </c>
      <c r="L114" s="441">
        <v>1.5057471264367817</v>
      </c>
      <c r="M114" s="441">
        <v>262</v>
      </c>
      <c r="N114" s="441">
        <v>34</v>
      </c>
      <c r="O114" s="441">
        <v>8908</v>
      </c>
      <c r="P114" s="465">
        <v>1.8961260110685398</v>
      </c>
      <c r="Q114" s="442">
        <v>262</v>
      </c>
    </row>
    <row r="115" spans="1:17" ht="14.4" customHeight="1" x14ac:dyDescent="0.3">
      <c r="A115" s="437" t="s">
        <v>1082</v>
      </c>
      <c r="B115" s="438" t="s">
        <v>986</v>
      </c>
      <c r="C115" s="438" t="s">
        <v>973</v>
      </c>
      <c r="D115" s="438" t="s">
        <v>1014</v>
      </c>
      <c r="E115" s="438" t="s">
        <v>1015</v>
      </c>
      <c r="F115" s="441">
        <v>26</v>
      </c>
      <c r="G115" s="441">
        <v>3640</v>
      </c>
      <c r="H115" s="441">
        <v>1</v>
      </c>
      <c r="I115" s="441">
        <v>140</v>
      </c>
      <c r="J115" s="441">
        <v>26</v>
      </c>
      <c r="K115" s="441">
        <v>3666</v>
      </c>
      <c r="L115" s="441">
        <v>1.0071428571428571</v>
      </c>
      <c r="M115" s="441">
        <v>141</v>
      </c>
      <c r="N115" s="441">
        <v>35</v>
      </c>
      <c r="O115" s="441">
        <v>4935</v>
      </c>
      <c r="P115" s="465">
        <v>1.3557692307692308</v>
      </c>
      <c r="Q115" s="442">
        <v>141</v>
      </c>
    </row>
    <row r="116" spans="1:17" ht="14.4" customHeight="1" x14ac:dyDescent="0.3">
      <c r="A116" s="437" t="s">
        <v>1082</v>
      </c>
      <c r="B116" s="438" t="s">
        <v>986</v>
      </c>
      <c r="C116" s="438" t="s">
        <v>973</v>
      </c>
      <c r="D116" s="438" t="s">
        <v>1016</v>
      </c>
      <c r="E116" s="438" t="s">
        <v>1015</v>
      </c>
      <c r="F116" s="441">
        <v>91</v>
      </c>
      <c r="G116" s="441">
        <v>7098</v>
      </c>
      <c r="H116" s="441">
        <v>1</v>
      </c>
      <c r="I116" s="441">
        <v>78</v>
      </c>
      <c r="J116" s="441">
        <v>102</v>
      </c>
      <c r="K116" s="441">
        <v>7956</v>
      </c>
      <c r="L116" s="441">
        <v>1.1208791208791209</v>
      </c>
      <c r="M116" s="441">
        <v>78</v>
      </c>
      <c r="N116" s="441">
        <v>97</v>
      </c>
      <c r="O116" s="441">
        <v>7566</v>
      </c>
      <c r="P116" s="465">
        <v>1.0659340659340659</v>
      </c>
      <c r="Q116" s="442">
        <v>78</v>
      </c>
    </row>
    <row r="117" spans="1:17" ht="14.4" customHeight="1" x14ac:dyDescent="0.3">
      <c r="A117" s="437" t="s">
        <v>1082</v>
      </c>
      <c r="B117" s="438" t="s">
        <v>986</v>
      </c>
      <c r="C117" s="438" t="s">
        <v>973</v>
      </c>
      <c r="D117" s="438" t="s">
        <v>1017</v>
      </c>
      <c r="E117" s="438" t="s">
        <v>1018</v>
      </c>
      <c r="F117" s="441">
        <v>26</v>
      </c>
      <c r="G117" s="441">
        <v>7852</v>
      </c>
      <c r="H117" s="441">
        <v>1</v>
      </c>
      <c r="I117" s="441">
        <v>302</v>
      </c>
      <c r="J117" s="441">
        <v>26</v>
      </c>
      <c r="K117" s="441">
        <v>7878</v>
      </c>
      <c r="L117" s="441">
        <v>1.0033112582781456</v>
      </c>
      <c r="M117" s="441">
        <v>303</v>
      </c>
      <c r="N117" s="441">
        <v>35</v>
      </c>
      <c r="O117" s="441">
        <v>10605</v>
      </c>
      <c r="P117" s="465">
        <v>1.3506113092205807</v>
      </c>
      <c r="Q117" s="442">
        <v>303</v>
      </c>
    </row>
    <row r="118" spans="1:17" ht="14.4" customHeight="1" x14ac:dyDescent="0.3">
      <c r="A118" s="437" t="s">
        <v>1082</v>
      </c>
      <c r="B118" s="438" t="s">
        <v>986</v>
      </c>
      <c r="C118" s="438" t="s">
        <v>973</v>
      </c>
      <c r="D118" s="438" t="s">
        <v>1021</v>
      </c>
      <c r="E118" s="438" t="s">
        <v>1022</v>
      </c>
      <c r="F118" s="441">
        <v>80</v>
      </c>
      <c r="G118" s="441">
        <v>12720</v>
      </c>
      <c r="H118" s="441">
        <v>1</v>
      </c>
      <c r="I118" s="441">
        <v>159</v>
      </c>
      <c r="J118" s="441">
        <v>97</v>
      </c>
      <c r="K118" s="441">
        <v>15520</v>
      </c>
      <c r="L118" s="441">
        <v>1.220125786163522</v>
      </c>
      <c r="M118" s="441">
        <v>160</v>
      </c>
      <c r="N118" s="441">
        <v>93</v>
      </c>
      <c r="O118" s="441">
        <v>14880</v>
      </c>
      <c r="P118" s="465">
        <v>1.1698113207547169</v>
      </c>
      <c r="Q118" s="442">
        <v>160</v>
      </c>
    </row>
    <row r="119" spans="1:17" ht="14.4" customHeight="1" x14ac:dyDescent="0.3">
      <c r="A119" s="437" t="s">
        <v>1082</v>
      </c>
      <c r="B119" s="438" t="s">
        <v>986</v>
      </c>
      <c r="C119" s="438" t="s">
        <v>973</v>
      </c>
      <c r="D119" s="438" t="s">
        <v>1025</v>
      </c>
      <c r="E119" s="438" t="s">
        <v>991</v>
      </c>
      <c r="F119" s="441">
        <v>152</v>
      </c>
      <c r="G119" s="441">
        <v>10640</v>
      </c>
      <c r="H119" s="441">
        <v>1</v>
      </c>
      <c r="I119" s="441">
        <v>70</v>
      </c>
      <c r="J119" s="441">
        <v>157</v>
      </c>
      <c r="K119" s="441">
        <v>10990</v>
      </c>
      <c r="L119" s="441">
        <v>1.0328947368421053</v>
      </c>
      <c r="M119" s="441">
        <v>70</v>
      </c>
      <c r="N119" s="441">
        <v>151</v>
      </c>
      <c r="O119" s="441">
        <v>10570</v>
      </c>
      <c r="P119" s="465">
        <v>0.99342105263157898</v>
      </c>
      <c r="Q119" s="442">
        <v>70</v>
      </c>
    </row>
    <row r="120" spans="1:17" ht="14.4" customHeight="1" x14ac:dyDescent="0.3">
      <c r="A120" s="437" t="s">
        <v>1082</v>
      </c>
      <c r="B120" s="438" t="s">
        <v>986</v>
      </c>
      <c r="C120" s="438" t="s">
        <v>973</v>
      </c>
      <c r="D120" s="438" t="s">
        <v>1030</v>
      </c>
      <c r="E120" s="438" t="s">
        <v>1031</v>
      </c>
      <c r="F120" s="441"/>
      <c r="G120" s="441"/>
      <c r="H120" s="441"/>
      <c r="I120" s="441"/>
      <c r="J120" s="441"/>
      <c r="K120" s="441"/>
      <c r="L120" s="441"/>
      <c r="M120" s="441"/>
      <c r="N120" s="441">
        <v>3</v>
      </c>
      <c r="O120" s="441">
        <v>648</v>
      </c>
      <c r="P120" s="465"/>
      <c r="Q120" s="442">
        <v>216</v>
      </c>
    </row>
    <row r="121" spans="1:17" ht="14.4" customHeight="1" x14ac:dyDescent="0.3">
      <c r="A121" s="437" t="s">
        <v>1082</v>
      </c>
      <c r="B121" s="438" t="s">
        <v>986</v>
      </c>
      <c r="C121" s="438" t="s">
        <v>973</v>
      </c>
      <c r="D121" s="438" t="s">
        <v>1032</v>
      </c>
      <c r="E121" s="438" t="s">
        <v>1033</v>
      </c>
      <c r="F121" s="441">
        <v>3</v>
      </c>
      <c r="G121" s="441">
        <v>3558</v>
      </c>
      <c r="H121" s="441">
        <v>1</v>
      </c>
      <c r="I121" s="441">
        <v>1186</v>
      </c>
      <c r="J121" s="441">
        <v>3</v>
      </c>
      <c r="K121" s="441">
        <v>3567</v>
      </c>
      <c r="L121" s="441">
        <v>1.0025295109612142</v>
      </c>
      <c r="M121" s="441">
        <v>1189</v>
      </c>
      <c r="N121" s="441">
        <v>7</v>
      </c>
      <c r="O121" s="441">
        <v>8323</v>
      </c>
      <c r="P121" s="465">
        <v>2.3392355255761665</v>
      </c>
      <c r="Q121" s="442">
        <v>1189</v>
      </c>
    </row>
    <row r="122" spans="1:17" ht="14.4" customHeight="1" x14ac:dyDescent="0.3">
      <c r="A122" s="437" t="s">
        <v>1082</v>
      </c>
      <c r="B122" s="438" t="s">
        <v>986</v>
      </c>
      <c r="C122" s="438" t="s">
        <v>973</v>
      </c>
      <c r="D122" s="438" t="s">
        <v>1034</v>
      </c>
      <c r="E122" s="438" t="s">
        <v>1035</v>
      </c>
      <c r="F122" s="441">
        <v>3</v>
      </c>
      <c r="G122" s="441">
        <v>321</v>
      </c>
      <c r="H122" s="441">
        <v>1</v>
      </c>
      <c r="I122" s="441">
        <v>107</v>
      </c>
      <c r="J122" s="441">
        <v>4</v>
      </c>
      <c r="K122" s="441">
        <v>432</v>
      </c>
      <c r="L122" s="441">
        <v>1.3457943925233644</v>
      </c>
      <c r="M122" s="441">
        <v>108</v>
      </c>
      <c r="N122" s="441">
        <v>4</v>
      </c>
      <c r="O122" s="441">
        <v>432</v>
      </c>
      <c r="P122" s="465">
        <v>1.3457943925233644</v>
      </c>
      <c r="Q122" s="442">
        <v>108</v>
      </c>
    </row>
    <row r="123" spans="1:17" ht="14.4" customHeight="1" x14ac:dyDescent="0.3">
      <c r="A123" s="437" t="s">
        <v>1082</v>
      </c>
      <c r="B123" s="438" t="s">
        <v>986</v>
      </c>
      <c r="C123" s="438" t="s">
        <v>973</v>
      </c>
      <c r="D123" s="438" t="s">
        <v>1036</v>
      </c>
      <c r="E123" s="438" t="s">
        <v>1037</v>
      </c>
      <c r="F123" s="441"/>
      <c r="G123" s="441"/>
      <c r="H123" s="441"/>
      <c r="I123" s="441"/>
      <c r="J123" s="441"/>
      <c r="K123" s="441"/>
      <c r="L123" s="441"/>
      <c r="M123" s="441"/>
      <c r="N123" s="441">
        <v>1</v>
      </c>
      <c r="O123" s="441">
        <v>319</v>
      </c>
      <c r="P123" s="465"/>
      <c r="Q123" s="442">
        <v>319</v>
      </c>
    </row>
    <row r="124" spans="1:17" ht="14.4" customHeight="1" x14ac:dyDescent="0.3">
      <c r="A124" s="437" t="s">
        <v>1082</v>
      </c>
      <c r="B124" s="438" t="s">
        <v>986</v>
      </c>
      <c r="C124" s="438" t="s">
        <v>973</v>
      </c>
      <c r="D124" s="438" t="s">
        <v>1042</v>
      </c>
      <c r="E124" s="438" t="s">
        <v>1043</v>
      </c>
      <c r="F124" s="441"/>
      <c r="G124" s="441"/>
      <c r="H124" s="441"/>
      <c r="I124" s="441"/>
      <c r="J124" s="441"/>
      <c r="K124" s="441"/>
      <c r="L124" s="441"/>
      <c r="M124" s="441"/>
      <c r="N124" s="441">
        <v>1</v>
      </c>
      <c r="O124" s="441">
        <v>1020</v>
      </c>
      <c r="P124" s="465"/>
      <c r="Q124" s="442">
        <v>1020</v>
      </c>
    </row>
    <row r="125" spans="1:17" ht="14.4" customHeight="1" x14ac:dyDescent="0.3">
      <c r="A125" s="437" t="s">
        <v>1083</v>
      </c>
      <c r="B125" s="438" t="s">
        <v>986</v>
      </c>
      <c r="C125" s="438" t="s">
        <v>973</v>
      </c>
      <c r="D125" s="438" t="s">
        <v>990</v>
      </c>
      <c r="E125" s="438" t="s">
        <v>991</v>
      </c>
      <c r="F125" s="441">
        <v>73</v>
      </c>
      <c r="G125" s="441">
        <v>14746</v>
      </c>
      <c r="H125" s="441">
        <v>1</v>
      </c>
      <c r="I125" s="441">
        <v>202</v>
      </c>
      <c r="J125" s="441">
        <v>181</v>
      </c>
      <c r="K125" s="441">
        <v>36743</v>
      </c>
      <c r="L125" s="441">
        <v>2.4917265699172657</v>
      </c>
      <c r="M125" s="441">
        <v>203</v>
      </c>
      <c r="N125" s="441">
        <v>137</v>
      </c>
      <c r="O125" s="441">
        <v>27811</v>
      </c>
      <c r="P125" s="465">
        <v>1.8860029838600298</v>
      </c>
      <c r="Q125" s="442">
        <v>203</v>
      </c>
    </row>
    <row r="126" spans="1:17" ht="14.4" customHeight="1" x14ac:dyDescent="0.3">
      <c r="A126" s="437" t="s">
        <v>1083</v>
      </c>
      <c r="B126" s="438" t="s">
        <v>986</v>
      </c>
      <c r="C126" s="438" t="s">
        <v>973</v>
      </c>
      <c r="D126" s="438" t="s">
        <v>993</v>
      </c>
      <c r="E126" s="438" t="s">
        <v>994</v>
      </c>
      <c r="F126" s="441">
        <v>24</v>
      </c>
      <c r="G126" s="441">
        <v>6984</v>
      </c>
      <c r="H126" s="441">
        <v>1</v>
      </c>
      <c r="I126" s="441">
        <v>291</v>
      </c>
      <c r="J126" s="441">
        <v>66</v>
      </c>
      <c r="K126" s="441">
        <v>19272</v>
      </c>
      <c r="L126" s="441">
        <v>2.7594501718213058</v>
      </c>
      <c r="M126" s="441">
        <v>292</v>
      </c>
      <c r="N126" s="441">
        <v>59</v>
      </c>
      <c r="O126" s="441">
        <v>17228</v>
      </c>
      <c r="P126" s="465">
        <v>2.4667812142038947</v>
      </c>
      <c r="Q126" s="442">
        <v>292</v>
      </c>
    </row>
    <row r="127" spans="1:17" ht="14.4" customHeight="1" x14ac:dyDescent="0.3">
      <c r="A127" s="437" t="s">
        <v>1083</v>
      </c>
      <c r="B127" s="438" t="s">
        <v>986</v>
      </c>
      <c r="C127" s="438" t="s">
        <v>973</v>
      </c>
      <c r="D127" s="438" t="s">
        <v>995</v>
      </c>
      <c r="E127" s="438" t="s">
        <v>996</v>
      </c>
      <c r="F127" s="441"/>
      <c r="G127" s="441"/>
      <c r="H127" s="441"/>
      <c r="I127" s="441"/>
      <c r="J127" s="441">
        <v>6</v>
      </c>
      <c r="K127" s="441">
        <v>558</v>
      </c>
      <c r="L127" s="441"/>
      <c r="M127" s="441">
        <v>93</v>
      </c>
      <c r="N127" s="441">
        <v>3</v>
      </c>
      <c r="O127" s="441">
        <v>279</v>
      </c>
      <c r="P127" s="465"/>
      <c r="Q127" s="442">
        <v>93</v>
      </c>
    </row>
    <row r="128" spans="1:17" ht="14.4" customHeight="1" x14ac:dyDescent="0.3">
      <c r="A128" s="437" t="s">
        <v>1083</v>
      </c>
      <c r="B128" s="438" t="s">
        <v>986</v>
      </c>
      <c r="C128" s="438" t="s">
        <v>973</v>
      </c>
      <c r="D128" s="438" t="s">
        <v>997</v>
      </c>
      <c r="E128" s="438" t="s">
        <v>998</v>
      </c>
      <c r="F128" s="441"/>
      <c r="G128" s="441"/>
      <c r="H128" s="441"/>
      <c r="I128" s="441"/>
      <c r="J128" s="441">
        <v>1</v>
      </c>
      <c r="K128" s="441">
        <v>220</v>
      </c>
      <c r="L128" s="441"/>
      <c r="M128" s="441">
        <v>220</v>
      </c>
      <c r="N128" s="441"/>
      <c r="O128" s="441"/>
      <c r="P128" s="465"/>
      <c r="Q128" s="442"/>
    </row>
    <row r="129" spans="1:17" ht="14.4" customHeight="1" x14ac:dyDescent="0.3">
      <c r="A129" s="437" t="s">
        <v>1083</v>
      </c>
      <c r="B129" s="438" t="s">
        <v>986</v>
      </c>
      <c r="C129" s="438" t="s">
        <v>973</v>
      </c>
      <c r="D129" s="438" t="s">
        <v>999</v>
      </c>
      <c r="E129" s="438" t="s">
        <v>1000</v>
      </c>
      <c r="F129" s="441">
        <v>24</v>
      </c>
      <c r="G129" s="441">
        <v>3192</v>
      </c>
      <c r="H129" s="441">
        <v>1</v>
      </c>
      <c r="I129" s="441">
        <v>133</v>
      </c>
      <c r="J129" s="441">
        <v>26</v>
      </c>
      <c r="K129" s="441">
        <v>3484</v>
      </c>
      <c r="L129" s="441">
        <v>1.0914786967418546</v>
      </c>
      <c r="M129" s="441">
        <v>134</v>
      </c>
      <c r="N129" s="441">
        <v>21</v>
      </c>
      <c r="O129" s="441">
        <v>2814</v>
      </c>
      <c r="P129" s="465">
        <v>0.88157894736842102</v>
      </c>
      <c r="Q129" s="442">
        <v>134</v>
      </c>
    </row>
    <row r="130" spans="1:17" ht="14.4" customHeight="1" x14ac:dyDescent="0.3">
      <c r="A130" s="437" t="s">
        <v>1083</v>
      </c>
      <c r="B130" s="438" t="s">
        <v>986</v>
      </c>
      <c r="C130" s="438" t="s">
        <v>973</v>
      </c>
      <c r="D130" s="438" t="s">
        <v>1006</v>
      </c>
      <c r="E130" s="438" t="s">
        <v>1007</v>
      </c>
      <c r="F130" s="441">
        <v>1</v>
      </c>
      <c r="G130" s="441">
        <v>158</v>
      </c>
      <c r="H130" s="441">
        <v>1</v>
      </c>
      <c r="I130" s="441">
        <v>158</v>
      </c>
      <c r="J130" s="441">
        <v>3</v>
      </c>
      <c r="K130" s="441">
        <v>477</v>
      </c>
      <c r="L130" s="441">
        <v>3.018987341772152</v>
      </c>
      <c r="M130" s="441">
        <v>159</v>
      </c>
      <c r="N130" s="441">
        <v>3</v>
      </c>
      <c r="O130" s="441">
        <v>477</v>
      </c>
      <c r="P130" s="465">
        <v>3.018987341772152</v>
      </c>
      <c r="Q130" s="442">
        <v>159</v>
      </c>
    </row>
    <row r="131" spans="1:17" ht="14.4" customHeight="1" x14ac:dyDescent="0.3">
      <c r="A131" s="437" t="s">
        <v>1083</v>
      </c>
      <c r="B131" s="438" t="s">
        <v>986</v>
      </c>
      <c r="C131" s="438" t="s">
        <v>973</v>
      </c>
      <c r="D131" s="438" t="s">
        <v>1008</v>
      </c>
      <c r="E131" s="438" t="s">
        <v>1009</v>
      </c>
      <c r="F131" s="441">
        <v>4</v>
      </c>
      <c r="G131" s="441">
        <v>1528</v>
      </c>
      <c r="H131" s="441">
        <v>1</v>
      </c>
      <c r="I131" s="441">
        <v>382</v>
      </c>
      <c r="J131" s="441">
        <v>7</v>
      </c>
      <c r="K131" s="441">
        <v>2674</v>
      </c>
      <c r="L131" s="441">
        <v>1.75</v>
      </c>
      <c r="M131" s="441">
        <v>382</v>
      </c>
      <c r="N131" s="441"/>
      <c r="O131" s="441"/>
      <c r="P131" s="465"/>
      <c r="Q131" s="442"/>
    </row>
    <row r="132" spans="1:17" ht="14.4" customHeight="1" x14ac:dyDescent="0.3">
      <c r="A132" s="437" t="s">
        <v>1083</v>
      </c>
      <c r="B132" s="438" t="s">
        <v>986</v>
      </c>
      <c r="C132" s="438" t="s">
        <v>973</v>
      </c>
      <c r="D132" s="438" t="s">
        <v>1010</v>
      </c>
      <c r="E132" s="438" t="s">
        <v>1011</v>
      </c>
      <c r="F132" s="441">
        <v>49</v>
      </c>
      <c r="G132" s="441">
        <v>784</v>
      </c>
      <c r="H132" s="441">
        <v>1</v>
      </c>
      <c r="I132" s="441">
        <v>16</v>
      </c>
      <c r="J132" s="441">
        <v>75</v>
      </c>
      <c r="K132" s="441">
        <v>1200</v>
      </c>
      <c r="L132" s="441">
        <v>1.5306122448979591</v>
      </c>
      <c r="M132" s="441">
        <v>16</v>
      </c>
      <c r="N132" s="441">
        <v>52</v>
      </c>
      <c r="O132" s="441">
        <v>832</v>
      </c>
      <c r="P132" s="465">
        <v>1.0612244897959184</v>
      </c>
      <c r="Q132" s="442">
        <v>16</v>
      </c>
    </row>
    <row r="133" spans="1:17" ht="14.4" customHeight="1" x14ac:dyDescent="0.3">
      <c r="A133" s="437" t="s">
        <v>1083</v>
      </c>
      <c r="B133" s="438" t="s">
        <v>986</v>
      </c>
      <c r="C133" s="438" t="s">
        <v>973</v>
      </c>
      <c r="D133" s="438" t="s">
        <v>1012</v>
      </c>
      <c r="E133" s="438" t="s">
        <v>1013</v>
      </c>
      <c r="F133" s="441">
        <v>5</v>
      </c>
      <c r="G133" s="441">
        <v>1305</v>
      </c>
      <c r="H133" s="441">
        <v>1</v>
      </c>
      <c r="I133" s="441">
        <v>261</v>
      </c>
      <c r="J133" s="441">
        <v>28</v>
      </c>
      <c r="K133" s="441">
        <v>7336</v>
      </c>
      <c r="L133" s="441">
        <v>5.6214559386973182</v>
      </c>
      <c r="M133" s="441">
        <v>262</v>
      </c>
      <c r="N133" s="441">
        <v>24</v>
      </c>
      <c r="O133" s="441">
        <v>6288</v>
      </c>
      <c r="P133" s="465">
        <v>4.8183908045977013</v>
      </c>
      <c r="Q133" s="442">
        <v>262</v>
      </c>
    </row>
    <row r="134" spans="1:17" ht="14.4" customHeight="1" x14ac:dyDescent="0.3">
      <c r="A134" s="437" t="s">
        <v>1083</v>
      </c>
      <c r="B134" s="438" t="s">
        <v>986</v>
      </c>
      <c r="C134" s="438" t="s">
        <v>973</v>
      </c>
      <c r="D134" s="438" t="s">
        <v>1014</v>
      </c>
      <c r="E134" s="438" t="s">
        <v>1015</v>
      </c>
      <c r="F134" s="441">
        <v>16</v>
      </c>
      <c r="G134" s="441">
        <v>2240</v>
      </c>
      <c r="H134" s="441">
        <v>1</v>
      </c>
      <c r="I134" s="441">
        <v>140</v>
      </c>
      <c r="J134" s="441">
        <v>33</v>
      </c>
      <c r="K134" s="441">
        <v>4653</v>
      </c>
      <c r="L134" s="441">
        <v>2.077232142857143</v>
      </c>
      <c r="M134" s="441">
        <v>141</v>
      </c>
      <c r="N134" s="441">
        <v>27</v>
      </c>
      <c r="O134" s="441">
        <v>3807</v>
      </c>
      <c r="P134" s="465">
        <v>1.6995535714285714</v>
      </c>
      <c r="Q134" s="442">
        <v>141</v>
      </c>
    </row>
    <row r="135" spans="1:17" ht="14.4" customHeight="1" x14ac:dyDescent="0.3">
      <c r="A135" s="437" t="s">
        <v>1083</v>
      </c>
      <c r="B135" s="438" t="s">
        <v>986</v>
      </c>
      <c r="C135" s="438" t="s">
        <v>973</v>
      </c>
      <c r="D135" s="438" t="s">
        <v>1016</v>
      </c>
      <c r="E135" s="438" t="s">
        <v>1015</v>
      </c>
      <c r="F135" s="441">
        <v>24</v>
      </c>
      <c r="G135" s="441">
        <v>1872</v>
      </c>
      <c r="H135" s="441">
        <v>1</v>
      </c>
      <c r="I135" s="441">
        <v>78</v>
      </c>
      <c r="J135" s="441">
        <v>26</v>
      </c>
      <c r="K135" s="441">
        <v>2028</v>
      </c>
      <c r="L135" s="441">
        <v>1.0833333333333333</v>
      </c>
      <c r="M135" s="441">
        <v>78</v>
      </c>
      <c r="N135" s="441">
        <v>21</v>
      </c>
      <c r="O135" s="441">
        <v>1638</v>
      </c>
      <c r="P135" s="465">
        <v>0.875</v>
      </c>
      <c r="Q135" s="442">
        <v>78</v>
      </c>
    </row>
    <row r="136" spans="1:17" ht="14.4" customHeight="1" x14ac:dyDescent="0.3">
      <c r="A136" s="437" t="s">
        <v>1083</v>
      </c>
      <c r="B136" s="438" t="s">
        <v>986</v>
      </c>
      <c r="C136" s="438" t="s">
        <v>973</v>
      </c>
      <c r="D136" s="438" t="s">
        <v>1017</v>
      </c>
      <c r="E136" s="438" t="s">
        <v>1018</v>
      </c>
      <c r="F136" s="441">
        <v>16</v>
      </c>
      <c r="G136" s="441">
        <v>4832</v>
      </c>
      <c r="H136" s="441">
        <v>1</v>
      </c>
      <c r="I136" s="441">
        <v>302</v>
      </c>
      <c r="J136" s="441">
        <v>33</v>
      </c>
      <c r="K136" s="441">
        <v>9999</v>
      </c>
      <c r="L136" s="441">
        <v>2.0693294701986753</v>
      </c>
      <c r="M136" s="441">
        <v>303</v>
      </c>
      <c r="N136" s="441">
        <v>27</v>
      </c>
      <c r="O136" s="441">
        <v>8181</v>
      </c>
      <c r="P136" s="465">
        <v>1.6930877483443709</v>
      </c>
      <c r="Q136" s="442">
        <v>303</v>
      </c>
    </row>
    <row r="137" spans="1:17" ht="14.4" customHeight="1" x14ac:dyDescent="0.3">
      <c r="A137" s="437" t="s">
        <v>1083</v>
      </c>
      <c r="B137" s="438" t="s">
        <v>986</v>
      </c>
      <c r="C137" s="438" t="s">
        <v>973</v>
      </c>
      <c r="D137" s="438" t="s">
        <v>1021</v>
      </c>
      <c r="E137" s="438" t="s">
        <v>1022</v>
      </c>
      <c r="F137" s="441">
        <v>10</v>
      </c>
      <c r="G137" s="441">
        <v>1590</v>
      </c>
      <c r="H137" s="441">
        <v>1</v>
      </c>
      <c r="I137" s="441">
        <v>159</v>
      </c>
      <c r="J137" s="441">
        <v>11</v>
      </c>
      <c r="K137" s="441">
        <v>1760</v>
      </c>
      <c r="L137" s="441">
        <v>1.1069182389937107</v>
      </c>
      <c r="M137" s="441">
        <v>160</v>
      </c>
      <c r="N137" s="441">
        <v>10</v>
      </c>
      <c r="O137" s="441">
        <v>1600</v>
      </c>
      <c r="P137" s="465">
        <v>1.0062893081761006</v>
      </c>
      <c r="Q137" s="442">
        <v>160</v>
      </c>
    </row>
    <row r="138" spans="1:17" ht="14.4" customHeight="1" x14ac:dyDescent="0.3">
      <c r="A138" s="437" t="s">
        <v>1083</v>
      </c>
      <c r="B138" s="438" t="s">
        <v>986</v>
      </c>
      <c r="C138" s="438" t="s">
        <v>973</v>
      </c>
      <c r="D138" s="438" t="s">
        <v>1025</v>
      </c>
      <c r="E138" s="438" t="s">
        <v>991</v>
      </c>
      <c r="F138" s="441">
        <v>58</v>
      </c>
      <c r="G138" s="441">
        <v>4060</v>
      </c>
      <c r="H138" s="441">
        <v>1</v>
      </c>
      <c r="I138" s="441">
        <v>70</v>
      </c>
      <c r="J138" s="441">
        <v>91</v>
      </c>
      <c r="K138" s="441">
        <v>6370</v>
      </c>
      <c r="L138" s="441">
        <v>1.5689655172413792</v>
      </c>
      <c r="M138" s="441">
        <v>70</v>
      </c>
      <c r="N138" s="441">
        <v>64</v>
      </c>
      <c r="O138" s="441">
        <v>4480</v>
      </c>
      <c r="P138" s="465">
        <v>1.103448275862069</v>
      </c>
      <c r="Q138" s="442">
        <v>70</v>
      </c>
    </row>
    <row r="139" spans="1:17" ht="14.4" customHeight="1" x14ac:dyDescent="0.3">
      <c r="A139" s="437" t="s">
        <v>1083</v>
      </c>
      <c r="B139" s="438" t="s">
        <v>986</v>
      </c>
      <c r="C139" s="438" t="s">
        <v>973</v>
      </c>
      <c r="D139" s="438" t="s">
        <v>1030</v>
      </c>
      <c r="E139" s="438" t="s">
        <v>1031</v>
      </c>
      <c r="F139" s="441"/>
      <c r="G139" s="441"/>
      <c r="H139" s="441"/>
      <c r="I139" s="441"/>
      <c r="J139" s="441">
        <v>1</v>
      </c>
      <c r="K139" s="441">
        <v>216</v>
      </c>
      <c r="L139" s="441"/>
      <c r="M139" s="441">
        <v>216</v>
      </c>
      <c r="N139" s="441"/>
      <c r="O139" s="441"/>
      <c r="P139" s="465"/>
      <c r="Q139" s="442"/>
    </row>
    <row r="140" spans="1:17" ht="14.4" customHeight="1" x14ac:dyDescent="0.3">
      <c r="A140" s="437" t="s">
        <v>1083</v>
      </c>
      <c r="B140" s="438" t="s">
        <v>986</v>
      </c>
      <c r="C140" s="438" t="s">
        <v>973</v>
      </c>
      <c r="D140" s="438" t="s">
        <v>1032</v>
      </c>
      <c r="E140" s="438" t="s">
        <v>1033</v>
      </c>
      <c r="F140" s="441"/>
      <c r="G140" s="441"/>
      <c r="H140" s="441"/>
      <c r="I140" s="441"/>
      <c r="J140" s="441">
        <v>3</v>
      </c>
      <c r="K140" s="441">
        <v>3567</v>
      </c>
      <c r="L140" s="441"/>
      <c r="M140" s="441">
        <v>1189</v>
      </c>
      <c r="N140" s="441">
        <v>2</v>
      </c>
      <c r="O140" s="441">
        <v>2378</v>
      </c>
      <c r="P140" s="465"/>
      <c r="Q140" s="442">
        <v>1189</v>
      </c>
    </row>
    <row r="141" spans="1:17" ht="14.4" customHeight="1" x14ac:dyDescent="0.3">
      <c r="A141" s="437" t="s">
        <v>1083</v>
      </c>
      <c r="B141" s="438" t="s">
        <v>986</v>
      </c>
      <c r="C141" s="438" t="s">
        <v>973</v>
      </c>
      <c r="D141" s="438" t="s">
        <v>1034</v>
      </c>
      <c r="E141" s="438" t="s">
        <v>1035</v>
      </c>
      <c r="F141" s="441"/>
      <c r="G141" s="441"/>
      <c r="H141" s="441"/>
      <c r="I141" s="441"/>
      <c r="J141" s="441">
        <v>4</v>
      </c>
      <c r="K141" s="441">
        <v>432</v>
      </c>
      <c r="L141" s="441"/>
      <c r="M141" s="441">
        <v>108</v>
      </c>
      <c r="N141" s="441">
        <v>1</v>
      </c>
      <c r="O141" s="441">
        <v>108</v>
      </c>
      <c r="P141" s="465"/>
      <c r="Q141" s="442">
        <v>108</v>
      </c>
    </row>
    <row r="142" spans="1:17" ht="14.4" customHeight="1" x14ac:dyDescent="0.3">
      <c r="A142" s="437" t="s">
        <v>1083</v>
      </c>
      <c r="B142" s="438" t="s">
        <v>986</v>
      </c>
      <c r="C142" s="438" t="s">
        <v>973</v>
      </c>
      <c r="D142" s="438" t="s">
        <v>1036</v>
      </c>
      <c r="E142" s="438" t="s">
        <v>1037</v>
      </c>
      <c r="F142" s="441"/>
      <c r="G142" s="441"/>
      <c r="H142" s="441"/>
      <c r="I142" s="441"/>
      <c r="J142" s="441">
        <v>1</v>
      </c>
      <c r="K142" s="441">
        <v>319</v>
      </c>
      <c r="L142" s="441"/>
      <c r="M142" s="441">
        <v>319</v>
      </c>
      <c r="N142" s="441"/>
      <c r="O142" s="441"/>
      <c r="P142" s="465"/>
      <c r="Q142" s="442"/>
    </row>
    <row r="143" spans="1:17" ht="14.4" customHeight="1" x14ac:dyDescent="0.3">
      <c r="A143" s="437" t="s">
        <v>1084</v>
      </c>
      <c r="B143" s="438" t="s">
        <v>986</v>
      </c>
      <c r="C143" s="438" t="s">
        <v>973</v>
      </c>
      <c r="D143" s="438" t="s">
        <v>990</v>
      </c>
      <c r="E143" s="438" t="s">
        <v>991</v>
      </c>
      <c r="F143" s="441">
        <v>101</v>
      </c>
      <c r="G143" s="441">
        <v>20402</v>
      </c>
      <c r="H143" s="441">
        <v>1</v>
      </c>
      <c r="I143" s="441">
        <v>202</v>
      </c>
      <c r="J143" s="441">
        <v>82</v>
      </c>
      <c r="K143" s="441">
        <v>16646</v>
      </c>
      <c r="L143" s="441">
        <v>0.81590040192138025</v>
      </c>
      <c r="M143" s="441">
        <v>203</v>
      </c>
      <c r="N143" s="441">
        <v>53</v>
      </c>
      <c r="O143" s="441">
        <v>10759</v>
      </c>
      <c r="P143" s="465">
        <v>0.52735025977845307</v>
      </c>
      <c r="Q143" s="442">
        <v>203</v>
      </c>
    </row>
    <row r="144" spans="1:17" ht="14.4" customHeight="1" x14ac:dyDescent="0.3">
      <c r="A144" s="437" t="s">
        <v>1084</v>
      </c>
      <c r="B144" s="438" t="s">
        <v>986</v>
      </c>
      <c r="C144" s="438" t="s">
        <v>973</v>
      </c>
      <c r="D144" s="438" t="s">
        <v>993</v>
      </c>
      <c r="E144" s="438" t="s">
        <v>994</v>
      </c>
      <c r="F144" s="441">
        <v>114</v>
      </c>
      <c r="G144" s="441">
        <v>33174</v>
      </c>
      <c r="H144" s="441">
        <v>1</v>
      </c>
      <c r="I144" s="441">
        <v>291</v>
      </c>
      <c r="J144" s="441">
        <v>94</v>
      </c>
      <c r="K144" s="441">
        <v>27448</v>
      </c>
      <c r="L144" s="441">
        <v>0.82739494785072643</v>
      </c>
      <c r="M144" s="441">
        <v>292</v>
      </c>
      <c r="N144" s="441">
        <v>34</v>
      </c>
      <c r="O144" s="441">
        <v>9928</v>
      </c>
      <c r="P144" s="465">
        <v>0.29927051305239044</v>
      </c>
      <c r="Q144" s="442">
        <v>292</v>
      </c>
    </row>
    <row r="145" spans="1:17" ht="14.4" customHeight="1" x14ac:dyDescent="0.3">
      <c r="A145" s="437" t="s">
        <v>1084</v>
      </c>
      <c r="B145" s="438" t="s">
        <v>986</v>
      </c>
      <c r="C145" s="438" t="s">
        <v>973</v>
      </c>
      <c r="D145" s="438" t="s">
        <v>995</v>
      </c>
      <c r="E145" s="438" t="s">
        <v>996</v>
      </c>
      <c r="F145" s="441">
        <v>6</v>
      </c>
      <c r="G145" s="441">
        <v>552</v>
      </c>
      <c r="H145" s="441">
        <v>1</v>
      </c>
      <c r="I145" s="441">
        <v>92</v>
      </c>
      <c r="J145" s="441"/>
      <c r="K145" s="441"/>
      <c r="L145" s="441"/>
      <c r="M145" s="441"/>
      <c r="N145" s="441"/>
      <c r="O145" s="441"/>
      <c r="P145" s="465"/>
      <c r="Q145" s="442"/>
    </row>
    <row r="146" spans="1:17" ht="14.4" customHeight="1" x14ac:dyDescent="0.3">
      <c r="A146" s="437" t="s">
        <v>1084</v>
      </c>
      <c r="B146" s="438" t="s">
        <v>986</v>
      </c>
      <c r="C146" s="438" t="s">
        <v>973</v>
      </c>
      <c r="D146" s="438" t="s">
        <v>997</v>
      </c>
      <c r="E146" s="438" t="s">
        <v>998</v>
      </c>
      <c r="F146" s="441">
        <v>1</v>
      </c>
      <c r="G146" s="441">
        <v>219</v>
      </c>
      <c r="H146" s="441">
        <v>1</v>
      </c>
      <c r="I146" s="441">
        <v>219</v>
      </c>
      <c r="J146" s="441"/>
      <c r="K146" s="441"/>
      <c r="L146" s="441"/>
      <c r="M146" s="441"/>
      <c r="N146" s="441"/>
      <c r="O146" s="441"/>
      <c r="P146" s="465"/>
      <c r="Q146" s="442"/>
    </row>
    <row r="147" spans="1:17" ht="14.4" customHeight="1" x14ac:dyDescent="0.3">
      <c r="A147" s="437" t="s">
        <v>1084</v>
      </c>
      <c r="B147" s="438" t="s">
        <v>986</v>
      </c>
      <c r="C147" s="438" t="s">
        <v>973</v>
      </c>
      <c r="D147" s="438" t="s">
        <v>999</v>
      </c>
      <c r="E147" s="438" t="s">
        <v>1000</v>
      </c>
      <c r="F147" s="441">
        <v>173</v>
      </c>
      <c r="G147" s="441">
        <v>23009</v>
      </c>
      <c r="H147" s="441">
        <v>1</v>
      </c>
      <c r="I147" s="441">
        <v>133</v>
      </c>
      <c r="J147" s="441">
        <v>91</v>
      </c>
      <c r="K147" s="441">
        <v>12194</v>
      </c>
      <c r="L147" s="441">
        <v>0.52996653483419531</v>
      </c>
      <c r="M147" s="441">
        <v>134</v>
      </c>
      <c r="N147" s="441">
        <v>69</v>
      </c>
      <c r="O147" s="441">
        <v>9246</v>
      </c>
      <c r="P147" s="465">
        <v>0.40184275718197227</v>
      </c>
      <c r="Q147" s="442">
        <v>134</v>
      </c>
    </row>
    <row r="148" spans="1:17" ht="14.4" customHeight="1" x14ac:dyDescent="0.3">
      <c r="A148" s="437" t="s">
        <v>1084</v>
      </c>
      <c r="B148" s="438" t="s">
        <v>986</v>
      </c>
      <c r="C148" s="438" t="s">
        <v>973</v>
      </c>
      <c r="D148" s="438" t="s">
        <v>1001</v>
      </c>
      <c r="E148" s="438" t="s">
        <v>1000</v>
      </c>
      <c r="F148" s="441"/>
      <c r="G148" s="441"/>
      <c r="H148" s="441"/>
      <c r="I148" s="441"/>
      <c r="J148" s="441"/>
      <c r="K148" s="441"/>
      <c r="L148" s="441"/>
      <c r="M148" s="441"/>
      <c r="N148" s="441">
        <v>1</v>
      </c>
      <c r="O148" s="441">
        <v>175</v>
      </c>
      <c r="P148" s="465"/>
      <c r="Q148" s="442">
        <v>175</v>
      </c>
    </row>
    <row r="149" spans="1:17" ht="14.4" customHeight="1" x14ac:dyDescent="0.3">
      <c r="A149" s="437" t="s">
        <v>1084</v>
      </c>
      <c r="B149" s="438" t="s">
        <v>986</v>
      </c>
      <c r="C149" s="438" t="s">
        <v>973</v>
      </c>
      <c r="D149" s="438" t="s">
        <v>1002</v>
      </c>
      <c r="E149" s="438" t="s">
        <v>1003</v>
      </c>
      <c r="F149" s="441">
        <v>2</v>
      </c>
      <c r="G149" s="441">
        <v>1218</v>
      </c>
      <c r="H149" s="441">
        <v>1</v>
      </c>
      <c r="I149" s="441">
        <v>609</v>
      </c>
      <c r="J149" s="441">
        <v>1</v>
      </c>
      <c r="K149" s="441">
        <v>612</v>
      </c>
      <c r="L149" s="441">
        <v>0.50246305418719217</v>
      </c>
      <c r="M149" s="441">
        <v>612</v>
      </c>
      <c r="N149" s="441"/>
      <c r="O149" s="441"/>
      <c r="P149" s="465"/>
      <c r="Q149" s="442"/>
    </row>
    <row r="150" spans="1:17" ht="14.4" customHeight="1" x14ac:dyDescent="0.3">
      <c r="A150" s="437" t="s">
        <v>1084</v>
      </c>
      <c r="B150" s="438" t="s">
        <v>986</v>
      </c>
      <c r="C150" s="438" t="s">
        <v>973</v>
      </c>
      <c r="D150" s="438" t="s">
        <v>1004</v>
      </c>
      <c r="E150" s="438" t="s">
        <v>1005</v>
      </c>
      <c r="F150" s="441">
        <v>2</v>
      </c>
      <c r="G150" s="441">
        <v>1164</v>
      </c>
      <c r="H150" s="441">
        <v>1</v>
      </c>
      <c r="I150" s="441">
        <v>582</v>
      </c>
      <c r="J150" s="441">
        <v>1</v>
      </c>
      <c r="K150" s="441">
        <v>585</v>
      </c>
      <c r="L150" s="441">
        <v>0.50257731958762886</v>
      </c>
      <c r="M150" s="441">
        <v>585</v>
      </c>
      <c r="N150" s="441"/>
      <c r="O150" s="441"/>
      <c r="P150" s="465"/>
      <c r="Q150" s="442"/>
    </row>
    <row r="151" spans="1:17" ht="14.4" customHeight="1" x14ac:dyDescent="0.3">
      <c r="A151" s="437" t="s">
        <v>1084</v>
      </c>
      <c r="B151" s="438" t="s">
        <v>986</v>
      </c>
      <c r="C151" s="438" t="s">
        <v>973</v>
      </c>
      <c r="D151" s="438" t="s">
        <v>1006</v>
      </c>
      <c r="E151" s="438" t="s">
        <v>1007</v>
      </c>
      <c r="F151" s="441">
        <v>19</v>
      </c>
      <c r="G151" s="441">
        <v>3002</v>
      </c>
      <c r="H151" s="441">
        <v>1</v>
      </c>
      <c r="I151" s="441">
        <v>158</v>
      </c>
      <c r="J151" s="441">
        <v>20</v>
      </c>
      <c r="K151" s="441">
        <v>3180</v>
      </c>
      <c r="L151" s="441">
        <v>1.0592938041305797</v>
      </c>
      <c r="M151" s="441">
        <v>159</v>
      </c>
      <c r="N151" s="441">
        <v>5</v>
      </c>
      <c r="O151" s="441">
        <v>795</v>
      </c>
      <c r="P151" s="465">
        <v>0.26482345103264493</v>
      </c>
      <c r="Q151" s="442">
        <v>159</v>
      </c>
    </row>
    <row r="152" spans="1:17" ht="14.4" customHeight="1" x14ac:dyDescent="0.3">
      <c r="A152" s="437" t="s">
        <v>1084</v>
      </c>
      <c r="B152" s="438" t="s">
        <v>986</v>
      </c>
      <c r="C152" s="438" t="s">
        <v>973</v>
      </c>
      <c r="D152" s="438" t="s">
        <v>1008</v>
      </c>
      <c r="E152" s="438" t="s">
        <v>1009</v>
      </c>
      <c r="F152" s="441"/>
      <c r="G152" s="441"/>
      <c r="H152" s="441"/>
      <c r="I152" s="441"/>
      <c r="J152" s="441">
        <v>2</v>
      </c>
      <c r="K152" s="441">
        <v>764</v>
      </c>
      <c r="L152" s="441"/>
      <c r="M152" s="441">
        <v>382</v>
      </c>
      <c r="N152" s="441">
        <v>2</v>
      </c>
      <c r="O152" s="441">
        <v>764</v>
      </c>
      <c r="P152" s="465"/>
      <c r="Q152" s="442">
        <v>382</v>
      </c>
    </row>
    <row r="153" spans="1:17" ht="14.4" customHeight="1" x14ac:dyDescent="0.3">
      <c r="A153" s="437" t="s">
        <v>1084</v>
      </c>
      <c r="B153" s="438" t="s">
        <v>986</v>
      </c>
      <c r="C153" s="438" t="s">
        <v>973</v>
      </c>
      <c r="D153" s="438" t="s">
        <v>1010</v>
      </c>
      <c r="E153" s="438" t="s">
        <v>1011</v>
      </c>
      <c r="F153" s="441">
        <v>214</v>
      </c>
      <c r="G153" s="441">
        <v>3424</v>
      </c>
      <c r="H153" s="441">
        <v>1</v>
      </c>
      <c r="I153" s="441">
        <v>16</v>
      </c>
      <c r="J153" s="441">
        <v>145</v>
      </c>
      <c r="K153" s="441">
        <v>2320</v>
      </c>
      <c r="L153" s="441">
        <v>0.67757009345794394</v>
      </c>
      <c r="M153" s="441">
        <v>16</v>
      </c>
      <c r="N153" s="441">
        <v>96</v>
      </c>
      <c r="O153" s="441">
        <v>1536</v>
      </c>
      <c r="P153" s="465">
        <v>0.44859813084112149</v>
      </c>
      <c r="Q153" s="442">
        <v>16</v>
      </c>
    </row>
    <row r="154" spans="1:17" ht="14.4" customHeight="1" x14ac:dyDescent="0.3">
      <c r="A154" s="437" t="s">
        <v>1084</v>
      </c>
      <c r="B154" s="438" t="s">
        <v>986</v>
      </c>
      <c r="C154" s="438" t="s">
        <v>973</v>
      </c>
      <c r="D154" s="438" t="s">
        <v>1012</v>
      </c>
      <c r="E154" s="438" t="s">
        <v>1013</v>
      </c>
      <c r="F154" s="441">
        <v>40</v>
      </c>
      <c r="G154" s="441">
        <v>10440</v>
      </c>
      <c r="H154" s="441">
        <v>1</v>
      </c>
      <c r="I154" s="441">
        <v>261</v>
      </c>
      <c r="J154" s="441">
        <v>30</v>
      </c>
      <c r="K154" s="441">
        <v>7860</v>
      </c>
      <c r="L154" s="441">
        <v>0.75287356321839083</v>
      </c>
      <c r="M154" s="441">
        <v>262</v>
      </c>
      <c r="N154" s="441">
        <v>17</v>
      </c>
      <c r="O154" s="441">
        <v>4454</v>
      </c>
      <c r="P154" s="465">
        <v>0.42662835249042147</v>
      </c>
      <c r="Q154" s="442">
        <v>262</v>
      </c>
    </row>
    <row r="155" spans="1:17" ht="14.4" customHeight="1" x14ac:dyDescent="0.3">
      <c r="A155" s="437" t="s">
        <v>1084</v>
      </c>
      <c r="B155" s="438" t="s">
        <v>986</v>
      </c>
      <c r="C155" s="438" t="s">
        <v>973</v>
      </c>
      <c r="D155" s="438" t="s">
        <v>1014</v>
      </c>
      <c r="E155" s="438" t="s">
        <v>1015</v>
      </c>
      <c r="F155" s="441">
        <v>39</v>
      </c>
      <c r="G155" s="441">
        <v>5460</v>
      </c>
      <c r="H155" s="441">
        <v>1</v>
      </c>
      <c r="I155" s="441">
        <v>140</v>
      </c>
      <c r="J155" s="441">
        <v>30</v>
      </c>
      <c r="K155" s="441">
        <v>4230</v>
      </c>
      <c r="L155" s="441">
        <v>0.77472527472527475</v>
      </c>
      <c r="M155" s="441">
        <v>141</v>
      </c>
      <c r="N155" s="441">
        <v>16</v>
      </c>
      <c r="O155" s="441">
        <v>2256</v>
      </c>
      <c r="P155" s="465">
        <v>0.41318681318681316</v>
      </c>
      <c r="Q155" s="442">
        <v>141</v>
      </c>
    </row>
    <row r="156" spans="1:17" ht="14.4" customHeight="1" x14ac:dyDescent="0.3">
      <c r="A156" s="437" t="s">
        <v>1084</v>
      </c>
      <c r="B156" s="438" t="s">
        <v>986</v>
      </c>
      <c r="C156" s="438" t="s">
        <v>973</v>
      </c>
      <c r="D156" s="438" t="s">
        <v>1016</v>
      </c>
      <c r="E156" s="438" t="s">
        <v>1015</v>
      </c>
      <c r="F156" s="441">
        <v>173</v>
      </c>
      <c r="G156" s="441">
        <v>13494</v>
      </c>
      <c r="H156" s="441">
        <v>1</v>
      </c>
      <c r="I156" s="441">
        <v>78</v>
      </c>
      <c r="J156" s="441">
        <v>91</v>
      </c>
      <c r="K156" s="441">
        <v>7098</v>
      </c>
      <c r="L156" s="441">
        <v>0.52601156069364163</v>
      </c>
      <c r="M156" s="441">
        <v>78</v>
      </c>
      <c r="N156" s="441">
        <v>70</v>
      </c>
      <c r="O156" s="441">
        <v>5460</v>
      </c>
      <c r="P156" s="465">
        <v>0.40462427745664742</v>
      </c>
      <c r="Q156" s="442">
        <v>78</v>
      </c>
    </row>
    <row r="157" spans="1:17" ht="14.4" customHeight="1" x14ac:dyDescent="0.3">
      <c r="A157" s="437" t="s">
        <v>1084</v>
      </c>
      <c r="B157" s="438" t="s">
        <v>986</v>
      </c>
      <c r="C157" s="438" t="s">
        <v>973</v>
      </c>
      <c r="D157" s="438" t="s">
        <v>1017</v>
      </c>
      <c r="E157" s="438" t="s">
        <v>1018</v>
      </c>
      <c r="F157" s="441">
        <v>39</v>
      </c>
      <c r="G157" s="441">
        <v>11778</v>
      </c>
      <c r="H157" s="441">
        <v>1</v>
      </c>
      <c r="I157" s="441">
        <v>302</v>
      </c>
      <c r="J157" s="441">
        <v>30</v>
      </c>
      <c r="K157" s="441">
        <v>9090</v>
      </c>
      <c r="L157" s="441">
        <v>0.77177789098318894</v>
      </c>
      <c r="M157" s="441">
        <v>303</v>
      </c>
      <c r="N157" s="441">
        <v>16</v>
      </c>
      <c r="O157" s="441">
        <v>4848</v>
      </c>
      <c r="P157" s="465">
        <v>0.41161487519103412</v>
      </c>
      <c r="Q157" s="442">
        <v>303</v>
      </c>
    </row>
    <row r="158" spans="1:17" ht="14.4" customHeight="1" x14ac:dyDescent="0.3">
      <c r="A158" s="437" t="s">
        <v>1084</v>
      </c>
      <c r="B158" s="438" t="s">
        <v>986</v>
      </c>
      <c r="C158" s="438" t="s">
        <v>973</v>
      </c>
      <c r="D158" s="438" t="s">
        <v>1019</v>
      </c>
      <c r="E158" s="438" t="s">
        <v>1020</v>
      </c>
      <c r="F158" s="441">
        <v>8</v>
      </c>
      <c r="G158" s="441">
        <v>3888</v>
      </c>
      <c r="H158" s="441">
        <v>1</v>
      </c>
      <c r="I158" s="441">
        <v>486</v>
      </c>
      <c r="J158" s="441">
        <v>7</v>
      </c>
      <c r="K158" s="441">
        <v>3402</v>
      </c>
      <c r="L158" s="441">
        <v>0.875</v>
      </c>
      <c r="M158" s="441">
        <v>486</v>
      </c>
      <c r="N158" s="441">
        <v>3</v>
      </c>
      <c r="O158" s="441">
        <v>1458</v>
      </c>
      <c r="P158" s="465">
        <v>0.375</v>
      </c>
      <c r="Q158" s="442">
        <v>486</v>
      </c>
    </row>
    <row r="159" spans="1:17" ht="14.4" customHeight="1" x14ac:dyDescent="0.3">
      <c r="A159" s="437" t="s">
        <v>1084</v>
      </c>
      <c r="B159" s="438" t="s">
        <v>986</v>
      </c>
      <c r="C159" s="438" t="s">
        <v>973</v>
      </c>
      <c r="D159" s="438" t="s">
        <v>1021</v>
      </c>
      <c r="E159" s="438" t="s">
        <v>1022</v>
      </c>
      <c r="F159" s="441">
        <v>127</v>
      </c>
      <c r="G159" s="441">
        <v>20193</v>
      </c>
      <c r="H159" s="441">
        <v>1</v>
      </c>
      <c r="I159" s="441">
        <v>159</v>
      </c>
      <c r="J159" s="441">
        <v>56</v>
      </c>
      <c r="K159" s="441">
        <v>8960</v>
      </c>
      <c r="L159" s="441">
        <v>0.44371812014064282</v>
      </c>
      <c r="M159" s="441">
        <v>160</v>
      </c>
      <c r="N159" s="441">
        <v>51</v>
      </c>
      <c r="O159" s="441">
        <v>8160</v>
      </c>
      <c r="P159" s="465">
        <v>0.40410043084237113</v>
      </c>
      <c r="Q159" s="442">
        <v>160</v>
      </c>
    </row>
    <row r="160" spans="1:17" ht="14.4" customHeight="1" x14ac:dyDescent="0.3">
      <c r="A160" s="437" t="s">
        <v>1084</v>
      </c>
      <c r="B160" s="438" t="s">
        <v>986</v>
      </c>
      <c r="C160" s="438" t="s">
        <v>973</v>
      </c>
      <c r="D160" s="438" t="s">
        <v>1025</v>
      </c>
      <c r="E160" s="438" t="s">
        <v>991</v>
      </c>
      <c r="F160" s="441">
        <v>157</v>
      </c>
      <c r="G160" s="441">
        <v>10990</v>
      </c>
      <c r="H160" s="441">
        <v>1</v>
      </c>
      <c r="I160" s="441">
        <v>70</v>
      </c>
      <c r="J160" s="441">
        <v>74</v>
      </c>
      <c r="K160" s="441">
        <v>5180</v>
      </c>
      <c r="L160" s="441">
        <v>0.4713375796178344</v>
      </c>
      <c r="M160" s="441">
        <v>70</v>
      </c>
      <c r="N160" s="441">
        <v>90</v>
      </c>
      <c r="O160" s="441">
        <v>6300</v>
      </c>
      <c r="P160" s="465">
        <v>0.57324840764331209</v>
      </c>
      <c r="Q160" s="442">
        <v>70</v>
      </c>
    </row>
    <row r="161" spans="1:17" ht="14.4" customHeight="1" x14ac:dyDescent="0.3">
      <c r="A161" s="437" t="s">
        <v>1084</v>
      </c>
      <c r="B161" s="438" t="s">
        <v>986</v>
      </c>
      <c r="C161" s="438" t="s">
        <v>973</v>
      </c>
      <c r="D161" s="438" t="s">
        <v>1030</v>
      </c>
      <c r="E161" s="438" t="s">
        <v>1031</v>
      </c>
      <c r="F161" s="441">
        <v>1</v>
      </c>
      <c r="G161" s="441">
        <v>215</v>
      </c>
      <c r="H161" s="441">
        <v>1</v>
      </c>
      <c r="I161" s="441">
        <v>215</v>
      </c>
      <c r="J161" s="441">
        <v>3</v>
      </c>
      <c r="K161" s="441">
        <v>648</v>
      </c>
      <c r="L161" s="441">
        <v>3.0139534883720929</v>
      </c>
      <c r="M161" s="441">
        <v>216</v>
      </c>
      <c r="N161" s="441"/>
      <c r="O161" s="441"/>
      <c r="P161" s="465"/>
      <c r="Q161" s="442"/>
    </row>
    <row r="162" spans="1:17" ht="14.4" customHeight="1" x14ac:dyDescent="0.3">
      <c r="A162" s="437" t="s">
        <v>1084</v>
      </c>
      <c r="B162" s="438" t="s">
        <v>986</v>
      </c>
      <c r="C162" s="438" t="s">
        <v>973</v>
      </c>
      <c r="D162" s="438" t="s">
        <v>1032</v>
      </c>
      <c r="E162" s="438" t="s">
        <v>1033</v>
      </c>
      <c r="F162" s="441">
        <v>17</v>
      </c>
      <c r="G162" s="441">
        <v>20162</v>
      </c>
      <c r="H162" s="441">
        <v>1</v>
      </c>
      <c r="I162" s="441">
        <v>1186</v>
      </c>
      <c r="J162" s="441">
        <v>16</v>
      </c>
      <c r="K162" s="441">
        <v>19024</v>
      </c>
      <c r="L162" s="441">
        <v>0.94355718678702505</v>
      </c>
      <c r="M162" s="441">
        <v>1189</v>
      </c>
      <c r="N162" s="441">
        <v>4</v>
      </c>
      <c r="O162" s="441">
        <v>4756</v>
      </c>
      <c r="P162" s="465">
        <v>0.23588929669675626</v>
      </c>
      <c r="Q162" s="442">
        <v>1189</v>
      </c>
    </row>
    <row r="163" spans="1:17" ht="14.4" customHeight="1" x14ac:dyDescent="0.3">
      <c r="A163" s="437" t="s">
        <v>1084</v>
      </c>
      <c r="B163" s="438" t="s">
        <v>986</v>
      </c>
      <c r="C163" s="438" t="s">
        <v>973</v>
      </c>
      <c r="D163" s="438" t="s">
        <v>1034</v>
      </c>
      <c r="E163" s="438" t="s">
        <v>1035</v>
      </c>
      <c r="F163" s="441">
        <v>11</v>
      </c>
      <c r="G163" s="441">
        <v>1177</v>
      </c>
      <c r="H163" s="441">
        <v>1</v>
      </c>
      <c r="I163" s="441">
        <v>107</v>
      </c>
      <c r="J163" s="441">
        <v>7</v>
      </c>
      <c r="K163" s="441">
        <v>756</v>
      </c>
      <c r="L163" s="441">
        <v>0.64231096006796939</v>
      </c>
      <c r="M163" s="441">
        <v>108</v>
      </c>
      <c r="N163" s="441">
        <v>3</v>
      </c>
      <c r="O163" s="441">
        <v>324</v>
      </c>
      <c r="P163" s="465">
        <v>0.27527612574341548</v>
      </c>
      <c r="Q163" s="442">
        <v>108</v>
      </c>
    </row>
    <row r="164" spans="1:17" ht="14.4" customHeight="1" x14ac:dyDescent="0.3">
      <c r="A164" s="437" t="s">
        <v>1084</v>
      </c>
      <c r="B164" s="438" t="s">
        <v>986</v>
      </c>
      <c r="C164" s="438" t="s">
        <v>973</v>
      </c>
      <c r="D164" s="438" t="s">
        <v>1036</v>
      </c>
      <c r="E164" s="438" t="s">
        <v>1037</v>
      </c>
      <c r="F164" s="441">
        <v>1</v>
      </c>
      <c r="G164" s="441">
        <v>318</v>
      </c>
      <c r="H164" s="441">
        <v>1</v>
      </c>
      <c r="I164" s="441">
        <v>318</v>
      </c>
      <c r="J164" s="441">
        <v>1</v>
      </c>
      <c r="K164" s="441">
        <v>319</v>
      </c>
      <c r="L164" s="441">
        <v>1.0031446540880504</v>
      </c>
      <c r="M164" s="441">
        <v>319</v>
      </c>
      <c r="N164" s="441"/>
      <c r="O164" s="441"/>
      <c r="P164" s="465"/>
      <c r="Q164" s="442"/>
    </row>
    <row r="165" spans="1:17" ht="14.4" customHeight="1" x14ac:dyDescent="0.3">
      <c r="A165" s="437" t="s">
        <v>1084</v>
      </c>
      <c r="B165" s="438" t="s">
        <v>986</v>
      </c>
      <c r="C165" s="438" t="s">
        <v>973</v>
      </c>
      <c r="D165" s="438" t="s">
        <v>1044</v>
      </c>
      <c r="E165" s="438" t="s">
        <v>1045</v>
      </c>
      <c r="F165" s="441">
        <v>1</v>
      </c>
      <c r="G165" s="441">
        <v>290</v>
      </c>
      <c r="H165" s="441">
        <v>1</v>
      </c>
      <c r="I165" s="441">
        <v>290</v>
      </c>
      <c r="J165" s="441"/>
      <c r="K165" s="441"/>
      <c r="L165" s="441"/>
      <c r="M165" s="441"/>
      <c r="N165" s="441"/>
      <c r="O165" s="441"/>
      <c r="P165" s="465"/>
      <c r="Q165" s="442"/>
    </row>
    <row r="166" spans="1:17" ht="14.4" customHeight="1" x14ac:dyDescent="0.3">
      <c r="A166" s="437" t="s">
        <v>1085</v>
      </c>
      <c r="B166" s="438" t="s">
        <v>986</v>
      </c>
      <c r="C166" s="438" t="s">
        <v>973</v>
      </c>
      <c r="D166" s="438" t="s">
        <v>990</v>
      </c>
      <c r="E166" s="438" t="s">
        <v>991</v>
      </c>
      <c r="F166" s="441">
        <v>3</v>
      </c>
      <c r="G166" s="441">
        <v>606</v>
      </c>
      <c r="H166" s="441">
        <v>1</v>
      </c>
      <c r="I166" s="441">
        <v>202</v>
      </c>
      <c r="J166" s="441">
        <v>4</v>
      </c>
      <c r="K166" s="441">
        <v>812</v>
      </c>
      <c r="L166" s="441">
        <v>1.3399339933993399</v>
      </c>
      <c r="M166" s="441">
        <v>203</v>
      </c>
      <c r="N166" s="441">
        <v>5</v>
      </c>
      <c r="O166" s="441">
        <v>1015</v>
      </c>
      <c r="P166" s="465">
        <v>1.6749174917491749</v>
      </c>
      <c r="Q166" s="442">
        <v>203</v>
      </c>
    </row>
    <row r="167" spans="1:17" ht="14.4" customHeight="1" x14ac:dyDescent="0.3">
      <c r="A167" s="437" t="s">
        <v>1085</v>
      </c>
      <c r="B167" s="438" t="s">
        <v>986</v>
      </c>
      <c r="C167" s="438" t="s">
        <v>973</v>
      </c>
      <c r="D167" s="438" t="s">
        <v>993</v>
      </c>
      <c r="E167" s="438" t="s">
        <v>994</v>
      </c>
      <c r="F167" s="441"/>
      <c r="G167" s="441"/>
      <c r="H167" s="441"/>
      <c r="I167" s="441"/>
      <c r="J167" s="441">
        <v>7</v>
      </c>
      <c r="K167" s="441">
        <v>2044</v>
      </c>
      <c r="L167" s="441"/>
      <c r="M167" s="441">
        <v>292</v>
      </c>
      <c r="N167" s="441">
        <v>7</v>
      </c>
      <c r="O167" s="441">
        <v>2044</v>
      </c>
      <c r="P167" s="465"/>
      <c r="Q167" s="442">
        <v>292</v>
      </c>
    </row>
    <row r="168" spans="1:17" ht="14.4" customHeight="1" x14ac:dyDescent="0.3">
      <c r="A168" s="437" t="s">
        <v>1085</v>
      </c>
      <c r="B168" s="438" t="s">
        <v>986</v>
      </c>
      <c r="C168" s="438" t="s">
        <v>973</v>
      </c>
      <c r="D168" s="438" t="s">
        <v>995</v>
      </c>
      <c r="E168" s="438" t="s">
        <v>996</v>
      </c>
      <c r="F168" s="441"/>
      <c r="G168" s="441"/>
      <c r="H168" s="441"/>
      <c r="I168" s="441"/>
      <c r="J168" s="441">
        <v>6</v>
      </c>
      <c r="K168" s="441">
        <v>558</v>
      </c>
      <c r="L168" s="441"/>
      <c r="M168" s="441">
        <v>93</v>
      </c>
      <c r="N168" s="441"/>
      <c r="O168" s="441"/>
      <c r="P168" s="465"/>
      <c r="Q168" s="442"/>
    </row>
    <row r="169" spans="1:17" ht="14.4" customHeight="1" x14ac:dyDescent="0.3">
      <c r="A169" s="437" t="s">
        <v>1085</v>
      </c>
      <c r="B169" s="438" t="s">
        <v>986</v>
      </c>
      <c r="C169" s="438" t="s">
        <v>973</v>
      </c>
      <c r="D169" s="438" t="s">
        <v>997</v>
      </c>
      <c r="E169" s="438" t="s">
        <v>998</v>
      </c>
      <c r="F169" s="441"/>
      <c r="G169" s="441"/>
      <c r="H169" s="441"/>
      <c r="I169" s="441"/>
      <c r="J169" s="441">
        <v>1</v>
      </c>
      <c r="K169" s="441">
        <v>220</v>
      </c>
      <c r="L169" s="441"/>
      <c r="M169" s="441">
        <v>220</v>
      </c>
      <c r="N169" s="441">
        <v>1</v>
      </c>
      <c r="O169" s="441">
        <v>220</v>
      </c>
      <c r="P169" s="465"/>
      <c r="Q169" s="442">
        <v>220</v>
      </c>
    </row>
    <row r="170" spans="1:17" ht="14.4" customHeight="1" x14ac:dyDescent="0.3">
      <c r="A170" s="437" t="s">
        <v>1085</v>
      </c>
      <c r="B170" s="438" t="s">
        <v>986</v>
      </c>
      <c r="C170" s="438" t="s">
        <v>973</v>
      </c>
      <c r="D170" s="438" t="s">
        <v>999</v>
      </c>
      <c r="E170" s="438" t="s">
        <v>1000</v>
      </c>
      <c r="F170" s="441">
        <v>4</v>
      </c>
      <c r="G170" s="441">
        <v>532</v>
      </c>
      <c r="H170" s="441">
        <v>1</v>
      </c>
      <c r="I170" s="441">
        <v>133</v>
      </c>
      <c r="J170" s="441">
        <v>10</v>
      </c>
      <c r="K170" s="441">
        <v>1340</v>
      </c>
      <c r="L170" s="441">
        <v>2.518796992481203</v>
      </c>
      <c r="M170" s="441">
        <v>134</v>
      </c>
      <c r="N170" s="441">
        <v>4</v>
      </c>
      <c r="O170" s="441">
        <v>536</v>
      </c>
      <c r="P170" s="465">
        <v>1.0075187969924813</v>
      </c>
      <c r="Q170" s="442">
        <v>134</v>
      </c>
    </row>
    <row r="171" spans="1:17" ht="14.4" customHeight="1" x14ac:dyDescent="0.3">
      <c r="A171" s="437" t="s">
        <v>1085</v>
      </c>
      <c r="B171" s="438" t="s">
        <v>986</v>
      </c>
      <c r="C171" s="438" t="s">
        <v>973</v>
      </c>
      <c r="D171" s="438" t="s">
        <v>1086</v>
      </c>
      <c r="E171" s="438" t="s">
        <v>1087</v>
      </c>
      <c r="F171" s="441"/>
      <c r="G171" s="441"/>
      <c r="H171" s="441"/>
      <c r="I171" s="441"/>
      <c r="J171" s="441">
        <v>5</v>
      </c>
      <c r="K171" s="441">
        <v>1400</v>
      </c>
      <c r="L171" s="441"/>
      <c r="M171" s="441">
        <v>280</v>
      </c>
      <c r="N171" s="441">
        <v>1</v>
      </c>
      <c r="O171" s="441">
        <v>280</v>
      </c>
      <c r="P171" s="465"/>
      <c r="Q171" s="442">
        <v>280</v>
      </c>
    </row>
    <row r="172" spans="1:17" ht="14.4" customHeight="1" x14ac:dyDescent="0.3">
      <c r="A172" s="437" t="s">
        <v>1085</v>
      </c>
      <c r="B172" s="438" t="s">
        <v>986</v>
      </c>
      <c r="C172" s="438" t="s">
        <v>973</v>
      </c>
      <c r="D172" s="438" t="s">
        <v>1006</v>
      </c>
      <c r="E172" s="438" t="s">
        <v>1007</v>
      </c>
      <c r="F172" s="441">
        <v>1</v>
      </c>
      <c r="G172" s="441">
        <v>158</v>
      </c>
      <c r="H172" s="441">
        <v>1</v>
      </c>
      <c r="I172" s="441">
        <v>158</v>
      </c>
      <c r="J172" s="441">
        <v>8</v>
      </c>
      <c r="K172" s="441">
        <v>1272</v>
      </c>
      <c r="L172" s="441">
        <v>8.0506329113924053</v>
      </c>
      <c r="M172" s="441">
        <v>159</v>
      </c>
      <c r="N172" s="441">
        <v>5</v>
      </c>
      <c r="O172" s="441">
        <v>795</v>
      </c>
      <c r="P172" s="465">
        <v>5.0316455696202533</v>
      </c>
      <c r="Q172" s="442">
        <v>159</v>
      </c>
    </row>
    <row r="173" spans="1:17" ht="14.4" customHeight="1" x14ac:dyDescent="0.3">
      <c r="A173" s="437" t="s">
        <v>1085</v>
      </c>
      <c r="B173" s="438" t="s">
        <v>986</v>
      </c>
      <c r="C173" s="438" t="s">
        <v>973</v>
      </c>
      <c r="D173" s="438" t="s">
        <v>1010</v>
      </c>
      <c r="E173" s="438" t="s">
        <v>1011</v>
      </c>
      <c r="F173" s="441">
        <v>350</v>
      </c>
      <c r="G173" s="441">
        <v>5600</v>
      </c>
      <c r="H173" s="441">
        <v>1</v>
      </c>
      <c r="I173" s="441">
        <v>16</v>
      </c>
      <c r="J173" s="441">
        <v>369</v>
      </c>
      <c r="K173" s="441">
        <v>5904</v>
      </c>
      <c r="L173" s="441">
        <v>1.0542857142857143</v>
      </c>
      <c r="M173" s="441">
        <v>16</v>
      </c>
      <c r="N173" s="441">
        <v>339</v>
      </c>
      <c r="O173" s="441">
        <v>5424</v>
      </c>
      <c r="P173" s="465">
        <v>0.96857142857142853</v>
      </c>
      <c r="Q173" s="442">
        <v>16</v>
      </c>
    </row>
    <row r="174" spans="1:17" ht="14.4" customHeight="1" x14ac:dyDescent="0.3">
      <c r="A174" s="437" t="s">
        <v>1085</v>
      </c>
      <c r="B174" s="438" t="s">
        <v>986</v>
      </c>
      <c r="C174" s="438" t="s">
        <v>973</v>
      </c>
      <c r="D174" s="438" t="s">
        <v>1014</v>
      </c>
      <c r="E174" s="438" t="s">
        <v>1015</v>
      </c>
      <c r="F174" s="441"/>
      <c r="G174" s="441"/>
      <c r="H174" s="441"/>
      <c r="I174" s="441"/>
      <c r="J174" s="441"/>
      <c r="K174" s="441"/>
      <c r="L174" s="441"/>
      <c r="M174" s="441"/>
      <c r="N174" s="441">
        <v>1</v>
      </c>
      <c r="O174" s="441">
        <v>141</v>
      </c>
      <c r="P174" s="465"/>
      <c r="Q174" s="442">
        <v>141</v>
      </c>
    </row>
    <row r="175" spans="1:17" ht="14.4" customHeight="1" x14ac:dyDescent="0.3">
      <c r="A175" s="437" t="s">
        <v>1085</v>
      </c>
      <c r="B175" s="438" t="s">
        <v>986</v>
      </c>
      <c r="C175" s="438" t="s">
        <v>973</v>
      </c>
      <c r="D175" s="438" t="s">
        <v>1016</v>
      </c>
      <c r="E175" s="438" t="s">
        <v>1015</v>
      </c>
      <c r="F175" s="441">
        <v>4</v>
      </c>
      <c r="G175" s="441">
        <v>312</v>
      </c>
      <c r="H175" s="441">
        <v>1</v>
      </c>
      <c r="I175" s="441">
        <v>78</v>
      </c>
      <c r="J175" s="441">
        <v>10</v>
      </c>
      <c r="K175" s="441">
        <v>780</v>
      </c>
      <c r="L175" s="441">
        <v>2.5</v>
      </c>
      <c r="M175" s="441">
        <v>78</v>
      </c>
      <c r="N175" s="441">
        <v>4</v>
      </c>
      <c r="O175" s="441">
        <v>312</v>
      </c>
      <c r="P175" s="465">
        <v>1</v>
      </c>
      <c r="Q175" s="442">
        <v>78</v>
      </c>
    </row>
    <row r="176" spans="1:17" ht="14.4" customHeight="1" x14ac:dyDescent="0.3">
      <c r="A176" s="437" t="s">
        <v>1085</v>
      </c>
      <c r="B176" s="438" t="s">
        <v>986</v>
      </c>
      <c r="C176" s="438" t="s">
        <v>973</v>
      </c>
      <c r="D176" s="438" t="s">
        <v>1017</v>
      </c>
      <c r="E176" s="438" t="s">
        <v>1018</v>
      </c>
      <c r="F176" s="441"/>
      <c r="G176" s="441"/>
      <c r="H176" s="441"/>
      <c r="I176" s="441"/>
      <c r="J176" s="441"/>
      <c r="K176" s="441"/>
      <c r="L176" s="441"/>
      <c r="M176" s="441"/>
      <c r="N176" s="441">
        <v>1</v>
      </c>
      <c r="O176" s="441">
        <v>303</v>
      </c>
      <c r="P176" s="465"/>
      <c r="Q176" s="442">
        <v>303</v>
      </c>
    </row>
    <row r="177" spans="1:17" ht="14.4" customHeight="1" x14ac:dyDescent="0.3">
      <c r="A177" s="437" t="s">
        <v>1085</v>
      </c>
      <c r="B177" s="438" t="s">
        <v>986</v>
      </c>
      <c r="C177" s="438" t="s">
        <v>973</v>
      </c>
      <c r="D177" s="438" t="s">
        <v>1019</v>
      </c>
      <c r="E177" s="438" t="s">
        <v>1020</v>
      </c>
      <c r="F177" s="441">
        <v>303</v>
      </c>
      <c r="G177" s="441">
        <v>147258</v>
      </c>
      <c r="H177" s="441">
        <v>1</v>
      </c>
      <c r="I177" s="441">
        <v>486</v>
      </c>
      <c r="J177" s="441">
        <v>336</v>
      </c>
      <c r="K177" s="441">
        <v>163296</v>
      </c>
      <c r="L177" s="441">
        <v>1.108910891089109</v>
      </c>
      <c r="M177" s="441">
        <v>486</v>
      </c>
      <c r="N177" s="441">
        <v>312</v>
      </c>
      <c r="O177" s="441">
        <v>151632</v>
      </c>
      <c r="P177" s="465">
        <v>1.0297029702970297</v>
      </c>
      <c r="Q177" s="442">
        <v>486</v>
      </c>
    </row>
    <row r="178" spans="1:17" ht="14.4" customHeight="1" x14ac:dyDescent="0.3">
      <c r="A178" s="437" t="s">
        <v>1085</v>
      </c>
      <c r="B178" s="438" t="s">
        <v>986</v>
      </c>
      <c r="C178" s="438" t="s">
        <v>973</v>
      </c>
      <c r="D178" s="438" t="s">
        <v>1021</v>
      </c>
      <c r="E178" s="438" t="s">
        <v>1022</v>
      </c>
      <c r="F178" s="441">
        <v>12</v>
      </c>
      <c r="G178" s="441">
        <v>1908</v>
      </c>
      <c r="H178" s="441">
        <v>1</v>
      </c>
      <c r="I178" s="441">
        <v>159</v>
      </c>
      <c r="J178" s="441">
        <v>8</v>
      </c>
      <c r="K178" s="441">
        <v>1280</v>
      </c>
      <c r="L178" s="441">
        <v>0.67085953878406712</v>
      </c>
      <c r="M178" s="441">
        <v>160</v>
      </c>
      <c r="N178" s="441">
        <v>4</v>
      </c>
      <c r="O178" s="441">
        <v>640</v>
      </c>
      <c r="P178" s="465">
        <v>0.33542976939203356</v>
      </c>
      <c r="Q178" s="442">
        <v>160</v>
      </c>
    </row>
    <row r="179" spans="1:17" ht="14.4" customHeight="1" x14ac:dyDescent="0.3">
      <c r="A179" s="437" t="s">
        <v>1085</v>
      </c>
      <c r="B179" s="438" t="s">
        <v>986</v>
      </c>
      <c r="C179" s="438" t="s">
        <v>973</v>
      </c>
      <c r="D179" s="438" t="s">
        <v>1025</v>
      </c>
      <c r="E179" s="438" t="s">
        <v>991</v>
      </c>
      <c r="F179" s="441">
        <v>37</v>
      </c>
      <c r="G179" s="441">
        <v>2590</v>
      </c>
      <c r="H179" s="441">
        <v>1</v>
      </c>
      <c r="I179" s="441">
        <v>70</v>
      </c>
      <c r="J179" s="441">
        <v>21</v>
      </c>
      <c r="K179" s="441">
        <v>1470</v>
      </c>
      <c r="L179" s="441">
        <v>0.56756756756756754</v>
      </c>
      <c r="M179" s="441">
        <v>70</v>
      </c>
      <c r="N179" s="441">
        <v>16</v>
      </c>
      <c r="O179" s="441">
        <v>1120</v>
      </c>
      <c r="P179" s="465">
        <v>0.43243243243243246</v>
      </c>
      <c r="Q179" s="442">
        <v>70</v>
      </c>
    </row>
    <row r="180" spans="1:17" ht="14.4" customHeight="1" x14ac:dyDescent="0.3">
      <c r="A180" s="437" t="s">
        <v>1085</v>
      </c>
      <c r="B180" s="438" t="s">
        <v>986</v>
      </c>
      <c r="C180" s="438" t="s">
        <v>973</v>
      </c>
      <c r="D180" s="438" t="s">
        <v>1032</v>
      </c>
      <c r="E180" s="438" t="s">
        <v>1033</v>
      </c>
      <c r="F180" s="441"/>
      <c r="G180" s="441"/>
      <c r="H180" s="441"/>
      <c r="I180" s="441"/>
      <c r="J180" s="441">
        <v>3</v>
      </c>
      <c r="K180" s="441">
        <v>3567</v>
      </c>
      <c r="L180" s="441"/>
      <c r="M180" s="441">
        <v>1189</v>
      </c>
      <c r="N180" s="441">
        <v>2</v>
      </c>
      <c r="O180" s="441">
        <v>2378</v>
      </c>
      <c r="P180" s="465"/>
      <c r="Q180" s="442">
        <v>1189</v>
      </c>
    </row>
    <row r="181" spans="1:17" ht="14.4" customHeight="1" x14ac:dyDescent="0.3">
      <c r="A181" s="437" t="s">
        <v>1085</v>
      </c>
      <c r="B181" s="438" t="s">
        <v>986</v>
      </c>
      <c r="C181" s="438" t="s">
        <v>973</v>
      </c>
      <c r="D181" s="438" t="s">
        <v>1034</v>
      </c>
      <c r="E181" s="438" t="s">
        <v>1035</v>
      </c>
      <c r="F181" s="441">
        <v>84</v>
      </c>
      <c r="G181" s="441">
        <v>8988</v>
      </c>
      <c r="H181" s="441">
        <v>1</v>
      </c>
      <c r="I181" s="441">
        <v>107</v>
      </c>
      <c r="J181" s="441">
        <v>59</v>
      </c>
      <c r="K181" s="441">
        <v>6372</v>
      </c>
      <c r="L181" s="441">
        <v>0.70894526034712946</v>
      </c>
      <c r="M181" s="441">
        <v>108</v>
      </c>
      <c r="N181" s="441">
        <v>74</v>
      </c>
      <c r="O181" s="441">
        <v>7992</v>
      </c>
      <c r="P181" s="465">
        <v>0.88918558077436582</v>
      </c>
      <c r="Q181" s="442">
        <v>108</v>
      </c>
    </row>
    <row r="182" spans="1:17" ht="14.4" customHeight="1" x14ac:dyDescent="0.3">
      <c r="A182" s="437" t="s">
        <v>1085</v>
      </c>
      <c r="B182" s="438" t="s">
        <v>986</v>
      </c>
      <c r="C182" s="438" t="s">
        <v>973</v>
      </c>
      <c r="D182" s="438" t="s">
        <v>1040</v>
      </c>
      <c r="E182" s="438" t="s">
        <v>1041</v>
      </c>
      <c r="F182" s="441">
        <v>144</v>
      </c>
      <c r="G182" s="441">
        <v>20592</v>
      </c>
      <c r="H182" s="441">
        <v>1</v>
      </c>
      <c r="I182" s="441">
        <v>143</v>
      </c>
      <c r="J182" s="441">
        <v>154</v>
      </c>
      <c r="K182" s="441">
        <v>22176</v>
      </c>
      <c r="L182" s="441">
        <v>1.0769230769230769</v>
      </c>
      <c r="M182" s="441">
        <v>144</v>
      </c>
      <c r="N182" s="441">
        <v>155</v>
      </c>
      <c r="O182" s="441">
        <v>22320</v>
      </c>
      <c r="P182" s="465">
        <v>1.083916083916084</v>
      </c>
      <c r="Q182" s="442">
        <v>144</v>
      </c>
    </row>
    <row r="183" spans="1:17" ht="14.4" customHeight="1" x14ac:dyDescent="0.3">
      <c r="A183" s="437" t="s">
        <v>1085</v>
      </c>
      <c r="B183" s="438" t="s">
        <v>986</v>
      </c>
      <c r="C183" s="438" t="s">
        <v>973</v>
      </c>
      <c r="D183" s="438" t="s">
        <v>1042</v>
      </c>
      <c r="E183" s="438" t="s">
        <v>1043</v>
      </c>
      <c r="F183" s="441"/>
      <c r="G183" s="441"/>
      <c r="H183" s="441"/>
      <c r="I183" s="441"/>
      <c r="J183" s="441">
        <v>1</v>
      </c>
      <c r="K183" s="441">
        <v>1020</v>
      </c>
      <c r="L183" s="441"/>
      <c r="M183" s="441">
        <v>1020</v>
      </c>
      <c r="N183" s="441"/>
      <c r="O183" s="441"/>
      <c r="P183" s="465"/>
      <c r="Q183" s="442"/>
    </row>
    <row r="184" spans="1:17" ht="14.4" customHeight="1" x14ac:dyDescent="0.3">
      <c r="A184" s="437" t="s">
        <v>1085</v>
      </c>
      <c r="B184" s="438" t="s">
        <v>986</v>
      </c>
      <c r="C184" s="438" t="s">
        <v>973</v>
      </c>
      <c r="D184" s="438" t="s">
        <v>1044</v>
      </c>
      <c r="E184" s="438" t="s">
        <v>1045</v>
      </c>
      <c r="F184" s="441"/>
      <c r="G184" s="441"/>
      <c r="H184" s="441"/>
      <c r="I184" s="441"/>
      <c r="J184" s="441">
        <v>1</v>
      </c>
      <c r="K184" s="441">
        <v>291</v>
      </c>
      <c r="L184" s="441"/>
      <c r="M184" s="441">
        <v>291</v>
      </c>
      <c r="N184" s="441"/>
      <c r="O184" s="441"/>
      <c r="P184" s="465"/>
      <c r="Q184" s="442"/>
    </row>
    <row r="185" spans="1:17" ht="14.4" customHeight="1" x14ac:dyDescent="0.3">
      <c r="A185" s="437" t="s">
        <v>1088</v>
      </c>
      <c r="B185" s="438" t="s">
        <v>986</v>
      </c>
      <c r="C185" s="438" t="s">
        <v>973</v>
      </c>
      <c r="D185" s="438" t="s">
        <v>990</v>
      </c>
      <c r="E185" s="438" t="s">
        <v>991</v>
      </c>
      <c r="F185" s="441">
        <v>31</v>
      </c>
      <c r="G185" s="441">
        <v>6262</v>
      </c>
      <c r="H185" s="441">
        <v>1</v>
      </c>
      <c r="I185" s="441">
        <v>202</v>
      </c>
      <c r="J185" s="441">
        <v>17</v>
      </c>
      <c r="K185" s="441">
        <v>3451</v>
      </c>
      <c r="L185" s="441">
        <v>0.5511018843819866</v>
      </c>
      <c r="M185" s="441">
        <v>203</v>
      </c>
      <c r="N185" s="441">
        <v>22</v>
      </c>
      <c r="O185" s="441">
        <v>4466</v>
      </c>
      <c r="P185" s="465">
        <v>0.71319067390610025</v>
      </c>
      <c r="Q185" s="442">
        <v>203</v>
      </c>
    </row>
    <row r="186" spans="1:17" ht="14.4" customHeight="1" x14ac:dyDescent="0.3">
      <c r="A186" s="437" t="s">
        <v>1088</v>
      </c>
      <c r="B186" s="438" t="s">
        <v>986</v>
      </c>
      <c r="C186" s="438" t="s">
        <v>973</v>
      </c>
      <c r="D186" s="438" t="s">
        <v>992</v>
      </c>
      <c r="E186" s="438" t="s">
        <v>991</v>
      </c>
      <c r="F186" s="441"/>
      <c r="G186" s="441"/>
      <c r="H186" s="441"/>
      <c r="I186" s="441"/>
      <c r="J186" s="441"/>
      <c r="K186" s="441"/>
      <c r="L186" s="441"/>
      <c r="M186" s="441"/>
      <c r="N186" s="441">
        <v>7</v>
      </c>
      <c r="O186" s="441">
        <v>588</v>
      </c>
      <c r="P186" s="465"/>
      <c r="Q186" s="442">
        <v>84</v>
      </c>
    </row>
    <row r="187" spans="1:17" ht="14.4" customHeight="1" x14ac:dyDescent="0.3">
      <c r="A187" s="437" t="s">
        <v>1088</v>
      </c>
      <c r="B187" s="438" t="s">
        <v>986</v>
      </c>
      <c r="C187" s="438" t="s">
        <v>973</v>
      </c>
      <c r="D187" s="438" t="s">
        <v>993</v>
      </c>
      <c r="E187" s="438" t="s">
        <v>994</v>
      </c>
      <c r="F187" s="441">
        <v>58</v>
      </c>
      <c r="G187" s="441">
        <v>16878</v>
      </c>
      <c r="H187" s="441">
        <v>1</v>
      </c>
      <c r="I187" s="441">
        <v>291</v>
      </c>
      <c r="J187" s="441">
        <v>50</v>
      </c>
      <c r="K187" s="441">
        <v>14600</v>
      </c>
      <c r="L187" s="441">
        <v>0.86503140182486071</v>
      </c>
      <c r="M187" s="441">
        <v>292</v>
      </c>
      <c r="N187" s="441">
        <v>36</v>
      </c>
      <c r="O187" s="441">
        <v>10512</v>
      </c>
      <c r="P187" s="465">
        <v>0.62282260931389977</v>
      </c>
      <c r="Q187" s="442">
        <v>292</v>
      </c>
    </row>
    <row r="188" spans="1:17" ht="14.4" customHeight="1" x14ac:dyDescent="0.3">
      <c r="A188" s="437" t="s">
        <v>1088</v>
      </c>
      <c r="B188" s="438" t="s">
        <v>986</v>
      </c>
      <c r="C188" s="438" t="s">
        <v>973</v>
      </c>
      <c r="D188" s="438" t="s">
        <v>995</v>
      </c>
      <c r="E188" s="438" t="s">
        <v>996</v>
      </c>
      <c r="F188" s="441">
        <v>3</v>
      </c>
      <c r="G188" s="441">
        <v>276</v>
      </c>
      <c r="H188" s="441">
        <v>1</v>
      </c>
      <c r="I188" s="441">
        <v>92</v>
      </c>
      <c r="J188" s="441">
        <v>15</v>
      </c>
      <c r="K188" s="441">
        <v>1395</v>
      </c>
      <c r="L188" s="441">
        <v>5.0543478260869561</v>
      </c>
      <c r="M188" s="441">
        <v>93</v>
      </c>
      <c r="N188" s="441">
        <v>3</v>
      </c>
      <c r="O188" s="441">
        <v>279</v>
      </c>
      <c r="P188" s="465">
        <v>1.0108695652173914</v>
      </c>
      <c r="Q188" s="442">
        <v>93</v>
      </c>
    </row>
    <row r="189" spans="1:17" ht="14.4" customHeight="1" x14ac:dyDescent="0.3">
      <c r="A189" s="437" t="s">
        <v>1088</v>
      </c>
      <c r="B189" s="438" t="s">
        <v>986</v>
      </c>
      <c r="C189" s="438" t="s">
        <v>973</v>
      </c>
      <c r="D189" s="438" t="s">
        <v>997</v>
      </c>
      <c r="E189" s="438" t="s">
        <v>998</v>
      </c>
      <c r="F189" s="441">
        <v>1</v>
      </c>
      <c r="G189" s="441">
        <v>219</v>
      </c>
      <c r="H189" s="441">
        <v>1</v>
      </c>
      <c r="I189" s="441">
        <v>219</v>
      </c>
      <c r="J189" s="441">
        <v>4</v>
      </c>
      <c r="K189" s="441">
        <v>880</v>
      </c>
      <c r="L189" s="441">
        <v>4.0182648401826482</v>
      </c>
      <c r="M189" s="441">
        <v>220</v>
      </c>
      <c r="N189" s="441"/>
      <c r="O189" s="441"/>
      <c r="P189" s="465"/>
      <c r="Q189" s="442"/>
    </row>
    <row r="190" spans="1:17" ht="14.4" customHeight="1" x14ac:dyDescent="0.3">
      <c r="A190" s="437" t="s">
        <v>1088</v>
      </c>
      <c r="B190" s="438" t="s">
        <v>986</v>
      </c>
      <c r="C190" s="438" t="s">
        <v>973</v>
      </c>
      <c r="D190" s="438" t="s">
        <v>999</v>
      </c>
      <c r="E190" s="438" t="s">
        <v>1000</v>
      </c>
      <c r="F190" s="441">
        <v>21</v>
      </c>
      <c r="G190" s="441">
        <v>2793</v>
      </c>
      <c r="H190" s="441">
        <v>1</v>
      </c>
      <c r="I190" s="441">
        <v>133</v>
      </c>
      <c r="J190" s="441">
        <v>23</v>
      </c>
      <c r="K190" s="441">
        <v>3082</v>
      </c>
      <c r="L190" s="441">
        <v>1.1034729681346223</v>
      </c>
      <c r="M190" s="441">
        <v>134</v>
      </c>
      <c r="N190" s="441">
        <v>19</v>
      </c>
      <c r="O190" s="441">
        <v>2546</v>
      </c>
      <c r="P190" s="465">
        <v>0.91156462585034015</v>
      </c>
      <c r="Q190" s="442">
        <v>134</v>
      </c>
    </row>
    <row r="191" spans="1:17" ht="14.4" customHeight="1" x14ac:dyDescent="0.3">
      <c r="A191" s="437" t="s">
        <v>1088</v>
      </c>
      <c r="B191" s="438" t="s">
        <v>986</v>
      </c>
      <c r="C191" s="438" t="s">
        <v>973</v>
      </c>
      <c r="D191" s="438" t="s">
        <v>1001</v>
      </c>
      <c r="E191" s="438" t="s">
        <v>1000</v>
      </c>
      <c r="F191" s="441"/>
      <c r="G191" s="441"/>
      <c r="H191" s="441"/>
      <c r="I191" s="441"/>
      <c r="J191" s="441">
        <v>4</v>
      </c>
      <c r="K191" s="441">
        <v>700</v>
      </c>
      <c r="L191" s="441"/>
      <c r="M191" s="441">
        <v>175</v>
      </c>
      <c r="N191" s="441">
        <v>3</v>
      </c>
      <c r="O191" s="441">
        <v>525</v>
      </c>
      <c r="P191" s="465"/>
      <c r="Q191" s="442">
        <v>175</v>
      </c>
    </row>
    <row r="192" spans="1:17" ht="14.4" customHeight="1" x14ac:dyDescent="0.3">
      <c r="A192" s="437" t="s">
        <v>1088</v>
      </c>
      <c r="B192" s="438" t="s">
        <v>986</v>
      </c>
      <c r="C192" s="438" t="s">
        <v>973</v>
      </c>
      <c r="D192" s="438" t="s">
        <v>1002</v>
      </c>
      <c r="E192" s="438" t="s">
        <v>1003</v>
      </c>
      <c r="F192" s="441"/>
      <c r="G192" s="441"/>
      <c r="H192" s="441"/>
      <c r="I192" s="441"/>
      <c r="J192" s="441">
        <v>1</v>
      </c>
      <c r="K192" s="441">
        <v>612</v>
      </c>
      <c r="L192" s="441"/>
      <c r="M192" s="441">
        <v>612</v>
      </c>
      <c r="N192" s="441"/>
      <c r="O192" s="441"/>
      <c r="P192" s="465"/>
      <c r="Q192" s="442"/>
    </row>
    <row r="193" spans="1:17" ht="14.4" customHeight="1" x14ac:dyDescent="0.3">
      <c r="A193" s="437" t="s">
        <v>1088</v>
      </c>
      <c r="B193" s="438" t="s">
        <v>986</v>
      </c>
      <c r="C193" s="438" t="s">
        <v>973</v>
      </c>
      <c r="D193" s="438" t="s">
        <v>1006</v>
      </c>
      <c r="E193" s="438" t="s">
        <v>1007</v>
      </c>
      <c r="F193" s="441">
        <v>4</v>
      </c>
      <c r="G193" s="441">
        <v>632</v>
      </c>
      <c r="H193" s="441">
        <v>1</v>
      </c>
      <c r="I193" s="441">
        <v>158</v>
      </c>
      <c r="J193" s="441">
        <v>2</v>
      </c>
      <c r="K193" s="441">
        <v>318</v>
      </c>
      <c r="L193" s="441">
        <v>0.50316455696202533</v>
      </c>
      <c r="M193" s="441">
        <v>159</v>
      </c>
      <c r="N193" s="441">
        <v>1</v>
      </c>
      <c r="O193" s="441">
        <v>159</v>
      </c>
      <c r="P193" s="465">
        <v>0.25158227848101267</v>
      </c>
      <c r="Q193" s="442">
        <v>159</v>
      </c>
    </row>
    <row r="194" spans="1:17" ht="14.4" customHeight="1" x14ac:dyDescent="0.3">
      <c r="A194" s="437" t="s">
        <v>1088</v>
      </c>
      <c r="B194" s="438" t="s">
        <v>986</v>
      </c>
      <c r="C194" s="438" t="s">
        <v>973</v>
      </c>
      <c r="D194" s="438" t="s">
        <v>1008</v>
      </c>
      <c r="E194" s="438" t="s">
        <v>1009</v>
      </c>
      <c r="F194" s="441">
        <v>1</v>
      </c>
      <c r="G194" s="441">
        <v>382</v>
      </c>
      <c r="H194" s="441">
        <v>1</v>
      </c>
      <c r="I194" s="441">
        <v>382</v>
      </c>
      <c r="J194" s="441">
        <v>2</v>
      </c>
      <c r="K194" s="441">
        <v>764</v>
      </c>
      <c r="L194" s="441">
        <v>2</v>
      </c>
      <c r="M194" s="441">
        <v>382</v>
      </c>
      <c r="N194" s="441"/>
      <c r="O194" s="441"/>
      <c r="P194" s="465"/>
      <c r="Q194" s="442"/>
    </row>
    <row r="195" spans="1:17" ht="14.4" customHeight="1" x14ac:dyDescent="0.3">
      <c r="A195" s="437" t="s">
        <v>1088</v>
      </c>
      <c r="B195" s="438" t="s">
        <v>986</v>
      </c>
      <c r="C195" s="438" t="s">
        <v>973</v>
      </c>
      <c r="D195" s="438" t="s">
        <v>1010</v>
      </c>
      <c r="E195" s="438" t="s">
        <v>1011</v>
      </c>
      <c r="F195" s="441">
        <v>56</v>
      </c>
      <c r="G195" s="441">
        <v>896</v>
      </c>
      <c r="H195" s="441">
        <v>1</v>
      </c>
      <c r="I195" s="441">
        <v>16</v>
      </c>
      <c r="J195" s="441">
        <v>61</v>
      </c>
      <c r="K195" s="441">
        <v>976</v>
      </c>
      <c r="L195" s="441">
        <v>1.0892857142857142</v>
      </c>
      <c r="M195" s="441">
        <v>16</v>
      </c>
      <c r="N195" s="441">
        <v>62</v>
      </c>
      <c r="O195" s="441">
        <v>992</v>
      </c>
      <c r="P195" s="465">
        <v>1.1071428571428572</v>
      </c>
      <c r="Q195" s="442">
        <v>16</v>
      </c>
    </row>
    <row r="196" spans="1:17" ht="14.4" customHeight="1" x14ac:dyDescent="0.3">
      <c r="A196" s="437" t="s">
        <v>1088</v>
      </c>
      <c r="B196" s="438" t="s">
        <v>986</v>
      </c>
      <c r="C196" s="438" t="s">
        <v>973</v>
      </c>
      <c r="D196" s="438" t="s">
        <v>1012</v>
      </c>
      <c r="E196" s="438" t="s">
        <v>1013</v>
      </c>
      <c r="F196" s="441">
        <v>5</v>
      </c>
      <c r="G196" s="441">
        <v>1305</v>
      </c>
      <c r="H196" s="441">
        <v>1</v>
      </c>
      <c r="I196" s="441">
        <v>261</v>
      </c>
      <c r="J196" s="441">
        <v>10</v>
      </c>
      <c r="K196" s="441">
        <v>2620</v>
      </c>
      <c r="L196" s="441">
        <v>2.0076628352490422</v>
      </c>
      <c r="M196" s="441">
        <v>262</v>
      </c>
      <c r="N196" s="441">
        <v>15</v>
      </c>
      <c r="O196" s="441">
        <v>3930</v>
      </c>
      <c r="P196" s="465">
        <v>3.0114942528735633</v>
      </c>
      <c r="Q196" s="442">
        <v>262</v>
      </c>
    </row>
    <row r="197" spans="1:17" ht="14.4" customHeight="1" x14ac:dyDescent="0.3">
      <c r="A197" s="437" t="s">
        <v>1088</v>
      </c>
      <c r="B197" s="438" t="s">
        <v>986</v>
      </c>
      <c r="C197" s="438" t="s">
        <v>973</v>
      </c>
      <c r="D197" s="438" t="s">
        <v>1014</v>
      </c>
      <c r="E197" s="438" t="s">
        <v>1015</v>
      </c>
      <c r="F197" s="441">
        <v>9</v>
      </c>
      <c r="G197" s="441">
        <v>1260</v>
      </c>
      <c r="H197" s="441">
        <v>1</v>
      </c>
      <c r="I197" s="441">
        <v>140</v>
      </c>
      <c r="J197" s="441">
        <v>12</v>
      </c>
      <c r="K197" s="441">
        <v>1692</v>
      </c>
      <c r="L197" s="441">
        <v>1.3428571428571427</v>
      </c>
      <c r="M197" s="441">
        <v>141</v>
      </c>
      <c r="N197" s="441">
        <v>14</v>
      </c>
      <c r="O197" s="441">
        <v>1974</v>
      </c>
      <c r="P197" s="465">
        <v>1.5666666666666667</v>
      </c>
      <c r="Q197" s="442">
        <v>141</v>
      </c>
    </row>
    <row r="198" spans="1:17" ht="14.4" customHeight="1" x14ac:dyDescent="0.3">
      <c r="A198" s="437" t="s">
        <v>1088</v>
      </c>
      <c r="B198" s="438" t="s">
        <v>986</v>
      </c>
      <c r="C198" s="438" t="s">
        <v>973</v>
      </c>
      <c r="D198" s="438" t="s">
        <v>1016</v>
      </c>
      <c r="E198" s="438" t="s">
        <v>1015</v>
      </c>
      <c r="F198" s="441">
        <v>21</v>
      </c>
      <c r="G198" s="441">
        <v>1638</v>
      </c>
      <c r="H198" s="441">
        <v>1</v>
      </c>
      <c r="I198" s="441">
        <v>78</v>
      </c>
      <c r="J198" s="441">
        <v>23</v>
      </c>
      <c r="K198" s="441">
        <v>1794</v>
      </c>
      <c r="L198" s="441">
        <v>1.0952380952380953</v>
      </c>
      <c r="M198" s="441">
        <v>78</v>
      </c>
      <c r="N198" s="441">
        <v>19</v>
      </c>
      <c r="O198" s="441">
        <v>1482</v>
      </c>
      <c r="P198" s="465">
        <v>0.90476190476190477</v>
      </c>
      <c r="Q198" s="442">
        <v>78</v>
      </c>
    </row>
    <row r="199" spans="1:17" ht="14.4" customHeight="1" x14ac:dyDescent="0.3">
      <c r="A199" s="437" t="s">
        <v>1088</v>
      </c>
      <c r="B199" s="438" t="s">
        <v>986</v>
      </c>
      <c r="C199" s="438" t="s">
        <v>973</v>
      </c>
      <c r="D199" s="438" t="s">
        <v>1017</v>
      </c>
      <c r="E199" s="438" t="s">
        <v>1018</v>
      </c>
      <c r="F199" s="441">
        <v>9</v>
      </c>
      <c r="G199" s="441">
        <v>2718</v>
      </c>
      <c r="H199" s="441">
        <v>1</v>
      </c>
      <c r="I199" s="441">
        <v>302</v>
      </c>
      <c r="J199" s="441">
        <v>12</v>
      </c>
      <c r="K199" s="441">
        <v>3636</v>
      </c>
      <c r="L199" s="441">
        <v>1.3377483443708609</v>
      </c>
      <c r="M199" s="441">
        <v>303</v>
      </c>
      <c r="N199" s="441">
        <v>14</v>
      </c>
      <c r="O199" s="441">
        <v>4242</v>
      </c>
      <c r="P199" s="465">
        <v>1.5607064017660044</v>
      </c>
      <c r="Q199" s="442">
        <v>303</v>
      </c>
    </row>
    <row r="200" spans="1:17" ht="14.4" customHeight="1" x14ac:dyDescent="0.3">
      <c r="A200" s="437" t="s">
        <v>1088</v>
      </c>
      <c r="B200" s="438" t="s">
        <v>986</v>
      </c>
      <c r="C200" s="438" t="s">
        <v>973</v>
      </c>
      <c r="D200" s="438" t="s">
        <v>1019</v>
      </c>
      <c r="E200" s="438" t="s">
        <v>1020</v>
      </c>
      <c r="F200" s="441">
        <v>2</v>
      </c>
      <c r="G200" s="441">
        <v>972</v>
      </c>
      <c r="H200" s="441">
        <v>1</v>
      </c>
      <c r="I200" s="441">
        <v>486</v>
      </c>
      <c r="J200" s="441">
        <v>2</v>
      </c>
      <c r="K200" s="441">
        <v>972</v>
      </c>
      <c r="L200" s="441">
        <v>1</v>
      </c>
      <c r="M200" s="441">
        <v>486</v>
      </c>
      <c r="N200" s="441"/>
      <c r="O200" s="441"/>
      <c r="P200" s="465"/>
      <c r="Q200" s="442"/>
    </row>
    <row r="201" spans="1:17" ht="14.4" customHeight="1" x14ac:dyDescent="0.3">
      <c r="A201" s="437" t="s">
        <v>1088</v>
      </c>
      <c r="B201" s="438" t="s">
        <v>986</v>
      </c>
      <c r="C201" s="438" t="s">
        <v>973</v>
      </c>
      <c r="D201" s="438" t="s">
        <v>1021</v>
      </c>
      <c r="E201" s="438" t="s">
        <v>1022</v>
      </c>
      <c r="F201" s="441">
        <v>20</v>
      </c>
      <c r="G201" s="441">
        <v>3180</v>
      </c>
      <c r="H201" s="441">
        <v>1</v>
      </c>
      <c r="I201" s="441">
        <v>159</v>
      </c>
      <c r="J201" s="441">
        <v>18</v>
      </c>
      <c r="K201" s="441">
        <v>2880</v>
      </c>
      <c r="L201" s="441">
        <v>0.90566037735849059</v>
      </c>
      <c r="M201" s="441">
        <v>160</v>
      </c>
      <c r="N201" s="441">
        <v>21</v>
      </c>
      <c r="O201" s="441">
        <v>3360</v>
      </c>
      <c r="P201" s="465">
        <v>1.0566037735849056</v>
      </c>
      <c r="Q201" s="442">
        <v>160</v>
      </c>
    </row>
    <row r="202" spans="1:17" ht="14.4" customHeight="1" x14ac:dyDescent="0.3">
      <c r="A202" s="437" t="s">
        <v>1088</v>
      </c>
      <c r="B202" s="438" t="s">
        <v>986</v>
      </c>
      <c r="C202" s="438" t="s">
        <v>973</v>
      </c>
      <c r="D202" s="438" t="s">
        <v>1025</v>
      </c>
      <c r="E202" s="438" t="s">
        <v>991</v>
      </c>
      <c r="F202" s="441">
        <v>32</v>
      </c>
      <c r="G202" s="441">
        <v>2240</v>
      </c>
      <c r="H202" s="441">
        <v>1</v>
      </c>
      <c r="I202" s="441">
        <v>70</v>
      </c>
      <c r="J202" s="441">
        <v>36</v>
      </c>
      <c r="K202" s="441">
        <v>2520</v>
      </c>
      <c r="L202" s="441">
        <v>1.125</v>
      </c>
      <c r="M202" s="441">
        <v>70</v>
      </c>
      <c r="N202" s="441">
        <v>36</v>
      </c>
      <c r="O202" s="441">
        <v>2520</v>
      </c>
      <c r="P202" s="465">
        <v>1.125</v>
      </c>
      <c r="Q202" s="442">
        <v>70</v>
      </c>
    </row>
    <row r="203" spans="1:17" ht="14.4" customHeight="1" x14ac:dyDescent="0.3">
      <c r="A203" s="437" t="s">
        <v>1088</v>
      </c>
      <c r="B203" s="438" t="s">
        <v>986</v>
      </c>
      <c r="C203" s="438" t="s">
        <v>973</v>
      </c>
      <c r="D203" s="438" t="s">
        <v>1030</v>
      </c>
      <c r="E203" s="438" t="s">
        <v>1031</v>
      </c>
      <c r="F203" s="441">
        <v>2</v>
      </c>
      <c r="G203" s="441">
        <v>430</v>
      </c>
      <c r="H203" s="441">
        <v>1</v>
      </c>
      <c r="I203" s="441">
        <v>215</v>
      </c>
      <c r="J203" s="441">
        <v>4</v>
      </c>
      <c r="K203" s="441">
        <v>864</v>
      </c>
      <c r="L203" s="441">
        <v>2.0093023255813955</v>
      </c>
      <c r="M203" s="441">
        <v>216</v>
      </c>
      <c r="N203" s="441">
        <v>9</v>
      </c>
      <c r="O203" s="441">
        <v>1944</v>
      </c>
      <c r="P203" s="465">
        <v>4.5209302325581397</v>
      </c>
      <c r="Q203" s="442">
        <v>216</v>
      </c>
    </row>
    <row r="204" spans="1:17" ht="14.4" customHeight="1" x14ac:dyDescent="0.3">
      <c r="A204" s="437" t="s">
        <v>1088</v>
      </c>
      <c r="B204" s="438" t="s">
        <v>986</v>
      </c>
      <c r="C204" s="438" t="s">
        <v>973</v>
      </c>
      <c r="D204" s="438" t="s">
        <v>1032</v>
      </c>
      <c r="E204" s="438" t="s">
        <v>1033</v>
      </c>
      <c r="F204" s="441">
        <v>1</v>
      </c>
      <c r="G204" s="441">
        <v>1186</v>
      </c>
      <c r="H204" s="441">
        <v>1</v>
      </c>
      <c r="I204" s="441">
        <v>1186</v>
      </c>
      <c r="J204" s="441">
        <v>4</v>
      </c>
      <c r="K204" s="441">
        <v>4756</v>
      </c>
      <c r="L204" s="441">
        <v>4.0101180438448569</v>
      </c>
      <c r="M204" s="441">
        <v>1189</v>
      </c>
      <c r="N204" s="441">
        <v>1</v>
      </c>
      <c r="O204" s="441">
        <v>1189</v>
      </c>
      <c r="P204" s="465">
        <v>1.0025295109612142</v>
      </c>
      <c r="Q204" s="442">
        <v>1189</v>
      </c>
    </row>
    <row r="205" spans="1:17" ht="14.4" customHeight="1" x14ac:dyDescent="0.3">
      <c r="A205" s="437" t="s">
        <v>1088</v>
      </c>
      <c r="B205" s="438" t="s">
        <v>986</v>
      </c>
      <c r="C205" s="438" t="s">
        <v>973</v>
      </c>
      <c r="D205" s="438" t="s">
        <v>1034</v>
      </c>
      <c r="E205" s="438" t="s">
        <v>1035</v>
      </c>
      <c r="F205" s="441">
        <v>14</v>
      </c>
      <c r="G205" s="441">
        <v>1498</v>
      </c>
      <c r="H205" s="441">
        <v>1</v>
      </c>
      <c r="I205" s="441">
        <v>107</v>
      </c>
      <c r="J205" s="441">
        <v>15</v>
      </c>
      <c r="K205" s="441">
        <v>1620</v>
      </c>
      <c r="L205" s="441">
        <v>1.081441922563418</v>
      </c>
      <c r="M205" s="441">
        <v>108</v>
      </c>
      <c r="N205" s="441">
        <v>15</v>
      </c>
      <c r="O205" s="441">
        <v>1620</v>
      </c>
      <c r="P205" s="465">
        <v>1.081441922563418</v>
      </c>
      <c r="Q205" s="442">
        <v>108</v>
      </c>
    </row>
    <row r="206" spans="1:17" ht="14.4" customHeight="1" x14ac:dyDescent="0.3">
      <c r="A206" s="437" t="s">
        <v>1088</v>
      </c>
      <c r="B206" s="438" t="s">
        <v>986</v>
      </c>
      <c r="C206" s="438" t="s">
        <v>973</v>
      </c>
      <c r="D206" s="438" t="s">
        <v>1036</v>
      </c>
      <c r="E206" s="438" t="s">
        <v>1037</v>
      </c>
      <c r="F206" s="441">
        <v>1</v>
      </c>
      <c r="G206" s="441">
        <v>318</v>
      </c>
      <c r="H206" s="441">
        <v>1</v>
      </c>
      <c r="I206" s="441">
        <v>318</v>
      </c>
      <c r="J206" s="441">
        <v>2</v>
      </c>
      <c r="K206" s="441">
        <v>638</v>
      </c>
      <c r="L206" s="441">
        <v>2.0062893081761008</v>
      </c>
      <c r="M206" s="441">
        <v>319</v>
      </c>
      <c r="N206" s="441">
        <v>3</v>
      </c>
      <c r="O206" s="441">
        <v>957</v>
      </c>
      <c r="P206" s="465">
        <v>3.0094339622641511</v>
      </c>
      <c r="Q206" s="442">
        <v>319</v>
      </c>
    </row>
    <row r="207" spans="1:17" ht="14.4" customHeight="1" x14ac:dyDescent="0.3">
      <c r="A207" s="437" t="s">
        <v>1088</v>
      </c>
      <c r="B207" s="438" t="s">
        <v>986</v>
      </c>
      <c r="C207" s="438" t="s">
        <v>973</v>
      </c>
      <c r="D207" s="438" t="s">
        <v>1040</v>
      </c>
      <c r="E207" s="438" t="s">
        <v>1041</v>
      </c>
      <c r="F207" s="441">
        <v>3</v>
      </c>
      <c r="G207" s="441">
        <v>429</v>
      </c>
      <c r="H207" s="441">
        <v>1</v>
      </c>
      <c r="I207" s="441">
        <v>143</v>
      </c>
      <c r="J207" s="441">
        <v>8</v>
      </c>
      <c r="K207" s="441">
        <v>1152</v>
      </c>
      <c r="L207" s="441">
        <v>2.6853146853146854</v>
      </c>
      <c r="M207" s="441">
        <v>144</v>
      </c>
      <c r="N207" s="441">
        <v>8</v>
      </c>
      <c r="O207" s="441">
        <v>1152</v>
      </c>
      <c r="P207" s="465">
        <v>2.6853146853146854</v>
      </c>
      <c r="Q207" s="442">
        <v>144</v>
      </c>
    </row>
    <row r="208" spans="1:17" ht="14.4" customHeight="1" x14ac:dyDescent="0.3">
      <c r="A208" s="437" t="s">
        <v>1088</v>
      </c>
      <c r="B208" s="438" t="s">
        <v>986</v>
      </c>
      <c r="C208" s="438" t="s">
        <v>973</v>
      </c>
      <c r="D208" s="438" t="s">
        <v>1044</v>
      </c>
      <c r="E208" s="438" t="s">
        <v>1045</v>
      </c>
      <c r="F208" s="441">
        <v>1</v>
      </c>
      <c r="G208" s="441">
        <v>290</v>
      </c>
      <c r="H208" s="441">
        <v>1</v>
      </c>
      <c r="I208" s="441">
        <v>290</v>
      </c>
      <c r="J208" s="441">
        <v>2</v>
      </c>
      <c r="K208" s="441">
        <v>582</v>
      </c>
      <c r="L208" s="441">
        <v>2.0068965517241377</v>
      </c>
      <c r="M208" s="441">
        <v>291</v>
      </c>
      <c r="N208" s="441"/>
      <c r="O208" s="441"/>
      <c r="P208" s="465"/>
      <c r="Q208" s="442"/>
    </row>
    <row r="209" spans="1:17" ht="14.4" customHeight="1" x14ac:dyDescent="0.3">
      <c r="A209" s="437" t="s">
        <v>1089</v>
      </c>
      <c r="B209" s="438" t="s">
        <v>986</v>
      </c>
      <c r="C209" s="438" t="s">
        <v>973</v>
      </c>
      <c r="D209" s="438" t="s">
        <v>990</v>
      </c>
      <c r="E209" s="438" t="s">
        <v>991</v>
      </c>
      <c r="F209" s="441">
        <v>41</v>
      </c>
      <c r="G209" s="441">
        <v>8282</v>
      </c>
      <c r="H209" s="441">
        <v>1</v>
      </c>
      <c r="I209" s="441">
        <v>202</v>
      </c>
      <c r="J209" s="441">
        <v>39</v>
      </c>
      <c r="K209" s="441">
        <v>7917</v>
      </c>
      <c r="L209" s="441">
        <v>0.95592851968123638</v>
      </c>
      <c r="M209" s="441">
        <v>203</v>
      </c>
      <c r="N209" s="441">
        <v>23</v>
      </c>
      <c r="O209" s="441">
        <v>4669</v>
      </c>
      <c r="P209" s="465">
        <v>0.56375271673508809</v>
      </c>
      <c r="Q209" s="442">
        <v>203</v>
      </c>
    </row>
    <row r="210" spans="1:17" ht="14.4" customHeight="1" x14ac:dyDescent="0.3">
      <c r="A210" s="437" t="s">
        <v>1089</v>
      </c>
      <c r="B210" s="438" t="s">
        <v>986</v>
      </c>
      <c r="C210" s="438" t="s">
        <v>973</v>
      </c>
      <c r="D210" s="438" t="s">
        <v>992</v>
      </c>
      <c r="E210" s="438" t="s">
        <v>991</v>
      </c>
      <c r="F210" s="441"/>
      <c r="G210" s="441"/>
      <c r="H210" s="441"/>
      <c r="I210" s="441"/>
      <c r="J210" s="441"/>
      <c r="K210" s="441"/>
      <c r="L210" s="441"/>
      <c r="M210" s="441"/>
      <c r="N210" s="441">
        <v>3</v>
      </c>
      <c r="O210" s="441">
        <v>252</v>
      </c>
      <c r="P210" s="465"/>
      <c r="Q210" s="442">
        <v>84</v>
      </c>
    </row>
    <row r="211" spans="1:17" ht="14.4" customHeight="1" x14ac:dyDescent="0.3">
      <c r="A211" s="437" t="s">
        <v>1089</v>
      </c>
      <c r="B211" s="438" t="s">
        <v>986</v>
      </c>
      <c r="C211" s="438" t="s">
        <v>973</v>
      </c>
      <c r="D211" s="438" t="s">
        <v>993</v>
      </c>
      <c r="E211" s="438" t="s">
        <v>994</v>
      </c>
      <c r="F211" s="441">
        <v>153</v>
      </c>
      <c r="G211" s="441">
        <v>44523</v>
      </c>
      <c r="H211" s="441">
        <v>1</v>
      </c>
      <c r="I211" s="441">
        <v>291</v>
      </c>
      <c r="J211" s="441">
        <v>54</v>
      </c>
      <c r="K211" s="441">
        <v>15768</v>
      </c>
      <c r="L211" s="441">
        <v>0.35415403274711948</v>
      </c>
      <c r="M211" s="441">
        <v>292</v>
      </c>
      <c r="N211" s="441">
        <v>91</v>
      </c>
      <c r="O211" s="441">
        <v>26572</v>
      </c>
      <c r="P211" s="465">
        <v>0.59681512925903468</v>
      </c>
      <c r="Q211" s="442">
        <v>292</v>
      </c>
    </row>
    <row r="212" spans="1:17" ht="14.4" customHeight="1" x14ac:dyDescent="0.3">
      <c r="A212" s="437" t="s">
        <v>1089</v>
      </c>
      <c r="B212" s="438" t="s">
        <v>986</v>
      </c>
      <c r="C212" s="438" t="s">
        <v>973</v>
      </c>
      <c r="D212" s="438" t="s">
        <v>995</v>
      </c>
      <c r="E212" s="438" t="s">
        <v>996</v>
      </c>
      <c r="F212" s="441">
        <v>3</v>
      </c>
      <c r="G212" s="441">
        <v>276</v>
      </c>
      <c r="H212" s="441">
        <v>1</v>
      </c>
      <c r="I212" s="441">
        <v>92</v>
      </c>
      <c r="J212" s="441"/>
      <c r="K212" s="441"/>
      <c r="L212" s="441"/>
      <c r="M212" s="441"/>
      <c r="N212" s="441"/>
      <c r="O212" s="441"/>
      <c r="P212" s="465"/>
      <c r="Q212" s="442"/>
    </row>
    <row r="213" spans="1:17" ht="14.4" customHeight="1" x14ac:dyDescent="0.3">
      <c r="A213" s="437" t="s">
        <v>1089</v>
      </c>
      <c r="B213" s="438" t="s">
        <v>986</v>
      </c>
      <c r="C213" s="438" t="s">
        <v>973</v>
      </c>
      <c r="D213" s="438" t="s">
        <v>997</v>
      </c>
      <c r="E213" s="438" t="s">
        <v>998</v>
      </c>
      <c r="F213" s="441"/>
      <c r="G213" s="441"/>
      <c r="H213" s="441"/>
      <c r="I213" s="441"/>
      <c r="J213" s="441"/>
      <c r="K213" s="441"/>
      <c r="L213" s="441"/>
      <c r="M213" s="441"/>
      <c r="N213" s="441">
        <v>1</v>
      </c>
      <c r="O213" s="441">
        <v>220</v>
      </c>
      <c r="P213" s="465"/>
      <c r="Q213" s="442">
        <v>220</v>
      </c>
    </row>
    <row r="214" spans="1:17" ht="14.4" customHeight="1" x14ac:dyDescent="0.3">
      <c r="A214" s="437" t="s">
        <v>1089</v>
      </c>
      <c r="B214" s="438" t="s">
        <v>986</v>
      </c>
      <c r="C214" s="438" t="s">
        <v>973</v>
      </c>
      <c r="D214" s="438" t="s">
        <v>999</v>
      </c>
      <c r="E214" s="438" t="s">
        <v>1000</v>
      </c>
      <c r="F214" s="441">
        <v>155</v>
      </c>
      <c r="G214" s="441">
        <v>20615</v>
      </c>
      <c r="H214" s="441">
        <v>1</v>
      </c>
      <c r="I214" s="441">
        <v>133</v>
      </c>
      <c r="J214" s="441">
        <v>161</v>
      </c>
      <c r="K214" s="441">
        <v>21574</v>
      </c>
      <c r="L214" s="441">
        <v>1.0465195246179966</v>
      </c>
      <c r="M214" s="441">
        <v>134</v>
      </c>
      <c r="N214" s="441">
        <v>151</v>
      </c>
      <c r="O214" s="441">
        <v>20234</v>
      </c>
      <c r="P214" s="465">
        <v>0.98151831190880423</v>
      </c>
      <c r="Q214" s="442">
        <v>134</v>
      </c>
    </row>
    <row r="215" spans="1:17" ht="14.4" customHeight="1" x14ac:dyDescent="0.3">
      <c r="A215" s="437" t="s">
        <v>1089</v>
      </c>
      <c r="B215" s="438" t="s">
        <v>986</v>
      </c>
      <c r="C215" s="438" t="s">
        <v>973</v>
      </c>
      <c r="D215" s="438" t="s">
        <v>1001</v>
      </c>
      <c r="E215" s="438" t="s">
        <v>1000</v>
      </c>
      <c r="F215" s="441"/>
      <c r="G215" s="441"/>
      <c r="H215" s="441"/>
      <c r="I215" s="441"/>
      <c r="J215" s="441"/>
      <c r="K215" s="441"/>
      <c r="L215" s="441"/>
      <c r="M215" s="441"/>
      <c r="N215" s="441">
        <v>1</v>
      </c>
      <c r="O215" s="441">
        <v>175</v>
      </c>
      <c r="P215" s="465"/>
      <c r="Q215" s="442">
        <v>175</v>
      </c>
    </row>
    <row r="216" spans="1:17" ht="14.4" customHeight="1" x14ac:dyDescent="0.3">
      <c r="A216" s="437" t="s">
        <v>1089</v>
      </c>
      <c r="B216" s="438" t="s">
        <v>986</v>
      </c>
      <c r="C216" s="438" t="s">
        <v>973</v>
      </c>
      <c r="D216" s="438" t="s">
        <v>1006</v>
      </c>
      <c r="E216" s="438" t="s">
        <v>1007</v>
      </c>
      <c r="F216" s="441">
        <v>5</v>
      </c>
      <c r="G216" s="441">
        <v>790</v>
      </c>
      <c r="H216" s="441">
        <v>1</v>
      </c>
      <c r="I216" s="441">
        <v>158</v>
      </c>
      <c r="J216" s="441">
        <v>2</v>
      </c>
      <c r="K216" s="441">
        <v>318</v>
      </c>
      <c r="L216" s="441">
        <v>0.40253164556962023</v>
      </c>
      <c r="M216" s="441">
        <v>159</v>
      </c>
      <c r="N216" s="441">
        <v>3</v>
      </c>
      <c r="O216" s="441">
        <v>477</v>
      </c>
      <c r="P216" s="465">
        <v>0.60379746835443038</v>
      </c>
      <c r="Q216" s="442">
        <v>159</v>
      </c>
    </row>
    <row r="217" spans="1:17" ht="14.4" customHeight="1" x14ac:dyDescent="0.3">
      <c r="A217" s="437" t="s">
        <v>1089</v>
      </c>
      <c r="B217" s="438" t="s">
        <v>986</v>
      </c>
      <c r="C217" s="438" t="s">
        <v>973</v>
      </c>
      <c r="D217" s="438" t="s">
        <v>1008</v>
      </c>
      <c r="E217" s="438" t="s">
        <v>1009</v>
      </c>
      <c r="F217" s="441">
        <v>9</v>
      </c>
      <c r="G217" s="441">
        <v>3438</v>
      </c>
      <c r="H217" s="441">
        <v>1</v>
      </c>
      <c r="I217" s="441">
        <v>382</v>
      </c>
      <c r="J217" s="441">
        <v>17</v>
      </c>
      <c r="K217" s="441">
        <v>6494</v>
      </c>
      <c r="L217" s="441">
        <v>1.8888888888888888</v>
      </c>
      <c r="M217" s="441">
        <v>382</v>
      </c>
      <c r="N217" s="441">
        <v>16</v>
      </c>
      <c r="O217" s="441">
        <v>6112</v>
      </c>
      <c r="P217" s="465">
        <v>1.7777777777777777</v>
      </c>
      <c r="Q217" s="442">
        <v>382</v>
      </c>
    </row>
    <row r="218" spans="1:17" ht="14.4" customHeight="1" x14ac:dyDescent="0.3">
      <c r="A218" s="437" t="s">
        <v>1089</v>
      </c>
      <c r="B218" s="438" t="s">
        <v>986</v>
      </c>
      <c r="C218" s="438" t="s">
        <v>973</v>
      </c>
      <c r="D218" s="438" t="s">
        <v>1010</v>
      </c>
      <c r="E218" s="438" t="s">
        <v>1011</v>
      </c>
      <c r="F218" s="441">
        <v>189</v>
      </c>
      <c r="G218" s="441">
        <v>3024</v>
      </c>
      <c r="H218" s="441">
        <v>1</v>
      </c>
      <c r="I218" s="441">
        <v>16</v>
      </c>
      <c r="J218" s="441">
        <v>202</v>
      </c>
      <c r="K218" s="441">
        <v>3232</v>
      </c>
      <c r="L218" s="441">
        <v>1.0687830687830688</v>
      </c>
      <c r="M218" s="441">
        <v>16</v>
      </c>
      <c r="N218" s="441">
        <v>182</v>
      </c>
      <c r="O218" s="441">
        <v>2912</v>
      </c>
      <c r="P218" s="465">
        <v>0.96296296296296291</v>
      </c>
      <c r="Q218" s="442">
        <v>16</v>
      </c>
    </row>
    <row r="219" spans="1:17" ht="14.4" customHeight="1" x14ac:dyDescent="0.3">
      <c r="A219" s="437" t="s">
        <v>1089</v>
      </c>
      <c r="B219" s="438" t="s">
        <v>986</v>
      </c>
      <c r="C219" s="438" t="s">
        <v>973</v>
      </c>
      <c r="D219" s="438" t="s">
        <v>1012</v>
      </c>
      <c r="E219" s="438" t="s">
        <v>1013</v>
      </c>
      <c r="F219" s="441">
        <v>3</v>
      </c>
      <c r="G219" s="441">
        <v>783</v>
      </c>
      <c r="H219" s="441">
        <v>1</v>
      </c>
      <c r="I219" s="441">
        <v>261</v>
      </c>
      <c r="J219" s="441">
        <v>9</v>
      </c>
      <c r="K219" s="441">
        <v>2358</v>
      </c>
      <c r="L219" s="441">
        <v>3.0114942528735633</v>
      </c>
      <c r="M219" s="441">
        <v>262</v>
      </c>
      <c r="N219" s="441">
        <v>4</v>
      </c>
      <c r="O219" s="441">
        <v>1048</v>
      </c>
      <c r="P219" s="465">
        <v>1.338441890166028</v>
      </c>
      <c r="Q219" s="442">
        <v>262</v>
      </c>
    </row>
    <row r="220" spans="1:17" ht="14.4" customHeight="1" x14ac:dyDescent="0.3">
      <c r="A220" s="437" t="s">
        <v>1089</v>
      </c>
      <c r="B220" s="438" t="s">
        <v>986</v>
      </c>
      <c r="C220" s="438" t="s">
        <v>973</v>
      </c>
      <c r="D220" s="438" t="s">
        <v>1014</v>
      </c>
      <c r="E220" s="438" t="s">
        <v>1015</v>
      </c>
      <c r="F220" s="441">
        <v>7</v>
      </c>
      <c r="G220" s="441">
        <v>980</v>
      </c>
      <c r="H220" s="441">
        <v>1</v>
      </c>
      <c r="I220" s="441">
        <v>140</v>
      </c>
      <c r="J220" s="441">
        <v>9</v>
      </c>
      <c r="K220" s="441">
        <v>1269</v>
      </c>
      <c r="L220" s="441">
        <v>1.2948979591836736</v>
      </c>
      <c r="M220" s="441">
        <v>141</v>
      </c>
      <c r="N220" s="441">
        <v>4</v>
      </c>
      <c r="O220" s="441">
        <v>564</v>
      </c>
      <c r="P220" s="465">
        <v>0.57551020408163267</v>
      </c>
      <c r="Q220" s="442">
        <v>141</v>
      </c>
    </row>
    <row r="221" spans="1:17" ht="14.4" customHeight="1" x14ac:dyDescent="0.3">
      <c r="A221" s="437" t="s">
        <v>1089</v>
      </c>
      <c r="B221" s="438" t="s">
        <v>986</v>
      </c>
      <c r="C221" s="438" t="s">
        <v>973</v>
      </c>
      <c r="D221" s="438" t="s">
        <v>1016</v>
      </c>
      <c r="E221" s="438" t="s">
        <v>1015</v>
      </c>
      <c r="F221" s="441">
        <v>155</v>
      </c>
      <c r="G221" s="441">
        <v>12090</v>
      </c>
      <c r="H221" s="441">
        <v>1</v>
      </c>
      <c r="I221" s="441">
        <v>78</v>
      </c>
      <c r="J221" s="441">
        <v>161</v>
      </c>
      <c r="K221" s="441">
        <v>12558</v>
      </c>
      <c r="L221" s="441">
        <v>1.0387096774193549</v>
      </c>
      <c r="M221" s="441">
        <v>78</v>
      </c>
      <c r="N221" s="441">
        <v>151</v>
      </c>
      <c r="O221" s="441">
        <v>11778</v>
      </c>
      <c r="P221" s="465">
        <v>0.97419354838709682</v>
      </c>
      <c r="Q221" s="442">
        <v>78</v>
      </c>
    </row>
    <row r="222" spans="1:17" ht="14.4" customHeight="1" x14ac:dyDescent="0.3">
      <c r="A222" s="437" t="s">
        <v>1089</v>
      </c>
      <c r="B222" s="438" t="s">
        <v>986</v>
      </c>
      <c r="C222" s="438" t="s">
        <v>973</v>
      </c>
      <c r="D222" s="438" t="s">
        <v>1017</v>
      </c>
      <c r="E222" s="438" t="s">
        <v>1018</v>
      </c>
      <c r="F222" s="441">
        <v>7</v>
      </c>
      <c r="G222" s="441">
        <v>2114</v>
      </c>
      <c r="H222" s="441">
        <v>1</v>
      </c>
      <c r="I222" s="441">
        <v>302</v>
      </c>
      <c r="J222" s="441">
        <v>9</v>
      </c>
      <c r="K222" s="441">
        <v>2727</v>
      </c>
      <c r="L222" s="441">
        <v>1.2899716177861873</v>
      </c>
      <c r="M222" s="441">
        <v>303</v>
      </c>
      <c r="N222" s="441">
        <v>4</v>
      </c>
      <c r="O222" s="441">
        <v>1212</v>
      </c>
      <c r="P222" s="465">
        <v>0.57332071901608328</v>
      </c>
      <c r="Q222" s="442">
        <v>303</v>
      </c>
    </row>
    <row r="223" spans="1:17" ht="14.4" customHeight="1" x14ac:dyDescent="0.3">
      <c r="A223" s="437" t="s">
        <v>1089</v>
      </c>
      <c r="B223" s="438" t="s">
        <v>986</v>
      </c>
      <c r="C223" s="438" t="s">
        <v>973</v>
      </c>
      <c r="D223" s="438" t="s">
        <v>1019</v>
      </c>
      <c r="E223" s="438" t="s">
        <v>1020</v>
      </c>
      <c r="F223" s="441">
        <v>9</v>
      </c>
      <c r="G223" s="441">
        <v>4374</v>
      </c>
      <c r="H223" s="441">
        <v>1</v>
      </c>
      <c r="I223" s="441">
        <v>486</v>
      </c>
      <c r="J223" s="441">
        <v>17</v>
      </c>
      <c r="K223" s="441">
        <v>8262</v>
      </c>
      <c r="L223" s="441">
        <v>1.8888888888888888</v>
      </c>
      <c r="M223" s="441">
        <v>486</v>
      </c>
      <c r="N223" s="441">
        <v>16</v>
      </c>
      <c r="O223" s="441">
        <v>7776</v>
      </c>
      <c r="P223" s="465">
        <v>1.7777777777777777</v>
      </c>
      <c r="Q223" s="442">
        <v>486</v>
      </c>
    </row>
    <row r="224" spans="1:17" ht="14.4" customHeight="1" x14ac:dyDescent="0.3">
      <c r="A224" s="437" t="s">
        <v>1089</v>
      </c>
      <c r="B224" s="438" t="s">
        <v>986</v>
      </c>
      <c r="C224" s="438" t="s">
        <v>973</v>
      </c>
      <c r="D224" s="438" t="s">
        <v>1021</v>
      </c>
      <c r="E224" s="438" t="s">
        <v>1022</v>
      </c>
      <c r="F224" s="441">
        <v>148</v>
      </c>
      <c r="G224" s="441">
        <v>23532</v>
      </c>
      <c r="H224" s="441">
        <v>1</v>
      </c>
      <c r="I224" s="441">
        <v>159</v>
      </c>
      <c r="J224" s="441">
        <v>146</v>
      </c>
      <c r="K224" s="441">
        <v>23360</v>
      </c>
      <c r="L224" s="441">
        <v>0.99269080401155874</v>
      </c>
      <c r="M224" s="441">
        <v>160</v>
      </c>
      <c r="N224" s="441">
        <v>134</v>
      </c>
      <c r="O224" s="441">
        <v>21440</v>
      </c>
      <c r="P224" s="465">
        <v>0.91109977902430728</v>
      </c>
      <c r="Q224" s="442">
        <v>160</v>
      </c>
    </row>
    <row r="225" spans="1:17" ht="14.4" customHeight="1" x14ac:dyDescent="0.3">
      <c r="A225" s="437" t="s">
        <v>1089</v>
      </c>
      <c r="B225" s="438" t="s">
        <v>986</v>
      </c>
      <c r="C225" s="438" t="s">
        <v>973</v>
      </c>
      <c r="D225" s="438" t="s">
        <v>1025</v>
      </c>
      <c r="E225" s="438" t="s">
        <v>991</v>
      </c>
      <c r="F225" s="441">
        <v>398</v>
      </c>
      <c r="G225" s="441">
        <v>27860</v>
      </c>
      <c r="H225" s="441">
        <v>1</v>
      </c>
      <c r="I225" s="441">
        <v>70</v>
      </c>
      <c r="J225" s="441">
        <v>421</v>
      </c>
      <c r="K225" s="441">
        <v>29470</v>
      </c>
      <c r="L225" s="441">
        <v>1.0577889447236182</v>
      </c>
      <c r="M225" s="441">
        <v>70</v>
      </c>
      <c r="N225" s="441">
        <v>408</v>
      </c>
      <c r="O225" s="441">
        <v>28560</v>
      </c>
      <c r="P225" s="465">
        <v>1.0251256281407035</v>
      </c>
      <c r="Q225" s="442">
        <v>70</v>
      </c>
    </row>
    <row r="226" spans="1:17" ht="14.4" customHeight="1" x14ac:dyDescent="0.3">
      <c r="A226" s="437" t="s">
        <v>1089</v>
      </c>
      <c r="B226" s="438" t="s">
        <v>986</v>
      </c>
      <c r="C226" s="438" t="s">
        <v>973</v>
      </c>
      <c r="D226" s="438" t="s">
        <v>1030</v>
      </c>
      <c r="E226" s="438" t="s">
        <v>1031</v>
      </c>
      <c r="F226" s="441"/>
      <c r="G226" s="441"/>
      <c r="H226" s="441"/>
      <c r="I226" s="441"/>
      <c r="J226" s="441"/>
      <c r="K226" s="441"/>
      <c r="L226" s="441"/>
      <c r="M226" s="441"/>
      <c r="N226" s="441">
        <v>3</v>
      </c>
      <c r="O226" s="441">
        <v>648</v>
      </c>
      <c r="P226" s="465"/>
      <c r="Q226" s="442">
        <v>216</v>
      </c>
    </row>
    <row r="227" spans="1:17" ht="14.4" customHeight="1" x14ac:dyDescent="0.3">
      <c r="A227" s="437" t="s">
        <v>1089</v>
      </c>
      <c r="B227" s="438" t="s">
        <v>986</v>
      </c>
      <c r="C227" s="438" t="s">
        <v>973</v>
      </c>
      <c r="D227" s="438" t="s">
        <v>1032</v>
      </c>
      <c r="E227" s="438" t="s">
        <v>1033</v>
      </c>
      <c r="F227" s="441">
        <v>5</v>
      </c>
      <c r="G227" s="441">
        <v>5930</v>
      </c>
      <c r="H227" s="441">
        <v>1</v>
      </c>
      <c r="I227" s="441">
        <v>1186</v>
      </c>
      <c r="J227" s="441">
        <v>2</v>
      </c>
      <c r="K227" s="441">
        <v>2378</v>
      </c>
      <c r="L227" s="441">
        <v>0.40101180438448569</v>
      </c>
      <c r="M227" s="441">
        <v>1189</v>
      </c>
      <c r="N227" s="441">
        <v>2</v>
      </c>
      <c r="O227" s="441">
        <v>2378</v>
      </c>
      <c r="P227" s="465">
        <v>0.40101180438448569</v>
      </c>
      <c r="Q227" s="442">
        <v>1189</v>
      </c>
    </row>
    <row r="228" spans="1:17" ht="14.4" customHeight="1" x14ac:dyDescent="0.3">
      <c r="A228" s="437" t="s">
        <v>1089</v>
      </c>
      <c r="B228" s="438" t="s">
        <v>986</v>
      </c>
      <c r="C228" s="438" t="s">
        <v>973</v>
      </c>
      <c r="D228" s="438" t="s">
        <v>1034</v>
      </c>
      <c r="E228" s="438" t="s">
        <v>1035</v>
      </c>
      <c r="F228" s="441">
        <v>6</v>
      </c>
      <c r="G228" s="441">
        <v>642</v>
      </c>
      <c r="H228" s="441">
        <v>1</v>
      </c>
      <c r="I228" s="441">
        <v>107</v>
      </c>
      <c r="J228" s="441">
        <v>2</v>
      </c>
      <c r="K228" s="441">
        <v>216</v>
      </c>
      <c r="L228" s="441">
        <v>0.3364485981308411</v>
      </c>
      <c r="M228" s="441">
        <v>108</v>
      </c>
      <c r="N228" s="441">
        <v>3</v>
      </c>
      <c r="O228" s="441">
        <v>324</v>
      </c>
      <c r="P228" s="465">
        <v>0.50467289719626163</v>
      </c>
      <c r="Q228" s="442">
        <v>108</v>
      </c>
    </row>
    <row r="229" spans="1:17" ht="14.4" customHeight="1" x14ac:dyDescent="0.3">
      <c r="A229" s="437" t="s">
        <v>1089</v>
      </c>
      <c r="B229" s="438" t="s">
        <v>986</v>
      </c>
      <c r="C229" s="438" t="s">
        <v>973</v>
      </c>
      <c r="D229" s="438" t="s">
        <v>1036</v>
      </c>
      <c r="E229" s="438" t="s">
        <v>1037</v>
      </c>
      <c r="F229" s="441"/>
      <c r="G229" s="441"/>
      <c r="H229" s="441"/>
      <c r="I229" s="441"/>
      <c r="J229" s="441"/>
      <c r="K229" s="441"/>
      <c r="L229" s="441"/>
      <c r="M229" s="441"/>
      <c r="N229" s="441">
        <v>1</v>
      </c>
      <c r="O229" s="441">
        <v>319</v>
      </c>
      <c r="P229" s="465"/>
      <c r="Q229" s="442">
        <v>319</v>
      </c>
    </row>
    <row r="230" spans="1:17" ht="14.4" customHeight="1" x14ac:dyDescent="0.3">
      <c r="A230" s="437" t="s">
        <v>1090</v>
      </c>
      <c r="B230" s="438" t="s">
        <v>986</v>
      </c>
      <c r="C230" s="438" t="s">
        <v>973</v>
      </c>
      <c r="D230" s="438" t="s">
        <v>990</v>
      </c>
      <c r="E230" s="438" t="s">
        <v>991</v>
      </c>
      <c r="F230" s="441">
        <v>26</v>
      </c>
      <c r="G230" s="441">
        <v>5252</v>
      </c>
      <c r="H230" s="441">
        <v>1</v>
      </c>
      <c r="I230" s="441">
        <v>202</v>
      </c>
      <c r="J230" s="441">
        <v>89</v>
      </c>
      <c r="K230" s="441">
        <v>18067</v>
      </c>
      <c r="L230" s="441">
        <v>3.4400228484386899</v>
      </c>
      <c r="M230" s="441">
        <v>203</v>
      </c>
      <c r="N230" s="441">
        <v>37</v>
      </c>
      <c r="O230" s="441">
        <v>7511</v>
      </c>
      <c r="P230" s="465">
        <v>1.4301218583396802</v>
      </c>
      <c r="Q230" s="442">
        <v>203</v>
      </c>
    </row>
    <row r="231" spans="1:17" ht="14.4" customHeight="1" x14ac:dyDescent="0.3">
      <c r="A231" s="437" t="s">
        <v>1090</v>
      </c>
      <c r="B231" s="438" t="s">
        <v>986</v>
      </c>
      <c r="C231" s="438" t="s">
        <v>973</v>
      </c>
      <c r="D231" s="438" t="s">
        <v>993</v>
      </c>
      <c r="E231" s="438" t="s">
        <v>994</v>
      </c>
      <c r="F231" s="441">
        <v>30</v>
      </c>
      <c r="G231" s="441">
        <v>8730</v>
      </c>
      <c r="H231" s="441">
        <v>1</v>
      </c>
      <c r="I231" s="441">
        <v>291</v>
      </c>
      <c r="J231" s="441">
        <v>85</v>
      </c>
      <c r="K231" s="441">
        <v>24820</v>
      </c>
      <c r="L231" s="441">
        <v>2.8430698739977092</v>
      </c>
      <c r="M231" s="441">
        <v>292</v>
      </c>
      <c r="N231" s="441">
        <v>46</v>
      </c>
      <c r="O231" s="441">
        <v>13432</v>
      </c>
      <c r="P231" s="465">
        <v>1.5386025200458191</v>
      </c>
      <c r="Q231" s="442">
        <v>292</v>
      </c>
    </row>
    <row r="232" spans="1:17" ht="14.4" customHeight="1" x14ac:dyDescent="0.3">
      <c r="A232" s="437" t="s">
        <v>1090</v>
      </c>
      <c r="B232" s="438" t="s">
        <v>986</v>
      </c>
      <c r="C232" s="438" t="s">
        <v>973</v>
      </c>
      <c r="D232" s="438" t="s">
        <v>995</v>
      </c>
      <c r="E232" s="438" t="s">
        <v>996</v>
      </c>
      <c r="F232" s="441">
        <v>3</v>
      </c>
      <c r="G232" s="441">
        <v>276</v>
      </c>
      <c r="H232" s="441">
        <v>1</v>
      </c>
      <c r="I232" s="441">
        <v>92</v>
      </c>
      <c r="J232" s="441">
        <v>1</v>
      </c>
      <c r="K232" s="441">
        <v>93</v>
      </c>
      <c r="L232" s="441">
        <v>0.33695652173913043</v>
      </c>
      <c r="M232" s="441">
        <v>93</v>
      </c>
      <c r="N232" s="441"/>
      <c r="O232" s="441"/>
      <c r="P232" s="465"/>
      <c r="Q232" s="442"/>
    </row>
    <row r="233" spans="1:17" ht="14.4" customHeight="1" x14ac:dyDescent="0.3">
      <c r="A233" s="437" t="s">
        <v>1090</v>
      </c>
      <c r="B233" s="438" t="s">
        <v>986</v>
      </c>
      <c r="C233" s="438" t="s">
        <v>973</v>
      </c>
      <c r="D233" s="438" t="s">
        <v>999</v>
      </c>
      <c r="E233" s="438" t="s">
        <v>1000</v>
      </c>
      <c r="F233" s="441">
        <v>100</v>
      </c>
      <c r="G233" s="441">
        <v>13300</v>
      </c>
      <c r="H233" s="441">
        <v>1</v>
      </c>
      <c r="I233" s="441">
        <v>133</v>
      </c>
      <c r="J233" s="441">
        <v>109</v>
      </c>
      <c r="K233" s="441">
        <v>14606</v>
      </c>
      <c r="L233" s="441">
        <v>1.0981954887218046</v>
      </c>
      <c r="M233" s="441">
        <v>134</v>
      </c>
      <c r="N233" s="441">
        <v>96</v>
      </c>
      <c r="O233" s="441">
        <v>12864</v>
      </c>
      <c r="P233" s="465">
        <v>0.96721804511278198</v>
      </c>
      <c r="Q233" s="442">
        <v>134</v>
      </c>
    </row>
    <row r="234" spans="1:17" ht="14.4" customHeight="1" x14ac:dyDescent="0.3">
      <c r="A234" s="437" t="s">
        <v>1090</v>
      </c>
      <c r="B234" s="438" t="s">
        <v>986</v>
      </c>
      <c r="C234" s="438" t="s">
        <v>973</v>
      </c>
      <c r="D234" s="438" t="s">
        <v>1006</v>
      </c>
      <c r="E234" s="438" t="s">
        <v>1007</v>
      </c>
      <c r="F234" s="441">
        <v>2</v>
      </c>
      <c r="G234" s="441">
        <v>316</v>
      </c>
      <c r="H234" s="441">
        <v>1</v>
      </c>
      <c r="I234" s="441">
        <v>158</v>
      </c>
      <c r="J234" s="441">
        <v>3</v>
      </c>
      <c r="K234" s="441">
        <v>477</v>
      </c>
      <c r="L234" s="441">
        <v>1.509493670886076</v>
      </c>
      <c r="M234" s="441">
        <v>159</v>
      </c>
      <c r="N234" s="441">
        <v>3</v>
      </c>
      <c r="O234" s="441">
        <v>477</v>
      </c>
      <c r="P234" s="465">
        <v>1.509493670886076</v>
      </c>
      <c r="Q234" s="442">
        <v>159</v>
      </c>
    </row>
    <row r="235" spans="1:17" ht="14.4" customHeight="1" x14ac:dyDescent="0.3">
      <c r="A235" s="437" t="s">
        <v>1090</v>
      </c>
      <c r="B235" s="438" t="s">
        <v>986</v>
      </c>
      <c r="C235" s="438" t="s">
        <v>973</v>
      </c>
      <c r="D235" s="438" t="s">
        <v>1008</v>
      </c>
      <c r="E235" s="438" t="s">
        <v>1009</v>
      </c>
      <c r="F235" s="441">
        <v>2</v>
      </c>
      <c r="G235" s="441">
        <v>764</v>
      </c>
      <c r="H235" s="441">
        <v>1</v>
      </c>
      <c r="I235" s="441">
        <v>382</v>
      </c>
      <c r="J235" s="441"/>
      <c r="K235" s="441"/>
      <c r="L235" s="441"/>
      <c r="M235" s="441"/>
      <c r="N235" s="441"/>
      <c r="O235" s="441"/>
      <c r="P235" s="465"/>
      <c r="Q235" s="442"/>
    </row>
    <row r="236" spans="1:17" ht="14.4" customHeight="1" x14ac:dyDescent="0.3">
      <c r="A236" s="437" t="s">
        <v>1090</v>
      </c>
      <c r="B236" s="438" t="s">
        <v>986</v>
      </c>
      <c r="C236" s="438" t="s">
        <v>973</v>
      </c>
      <c r="D236" s="438" t="s">
        <v>1010</v>
      </c>
      <c r="E236" s="438" t="s">
        <v>1011</v>
      </c>
      <c r="F236" s="441">
        <v>115</v>
      </c>
      <c r="G236" s="441">
        <v>1840</v>
      </c>
      <c r="H236" s="441">
        <v>1</v>
      </c>
      <c r="I236" s="441">
        <v>16</v>
      </c>
      <c r="J236" s="441">
        <v>122</v>
      </c>
      <c r="K236" s="441">
        <v>1952</v>
      </c>
      <c r="L236" s="441">
        <v>1.0608695652173914</v>
      </c>
      <c r="M236" s="441">
        <v>16</v>
      </c>
      <c r="N236" s="441">
        <v>107</v>
      </c>
      <c r="O236" s="441">
        <v>1712</v>
      </c>
      <c r="P236" s="465">
        <v>0.93043478260869561</v>
      </c>
      <c r="Q236" s="442">
        <v>16</v>
      </c>
    </row>
    <row r="237" spans="1:17" ht="14.4" customHeight="1" x14ac:dyDescent="0.3">
      <c r="A237" s="437" t="s">
        <v>1090</v>
      </c>
      <c r="B237" s="438" t="s">
        <v>986</v>
      </c>
      <c r="C237" s="438" t="s">
        <v>973</v>
      </c>
      <c r="D237" s="438" t="s">
        <v>1012</v>
      </c>
      <c r="E237" s="438" t="s">
        <v>1013</v>
      </c>
      <c r="F237" s="441">
        <v>3</v>
      </c>
      <c r="G237" s="441">
        <v>783</v>
      </c>
      <c r="H237" s="441">
        <v>1</v>
      </c>
      <c r="I237" s="441">
        <v>261</v>
      </c>
      <c r="J237" s="441">
        <v>7</v>
      </c>
      <c r="K237" s="441">
        <v>1834</v>
      </c>
      <c r="L237" s="441">
        <v>2.3422733077905491</v>
      </c>
      <c r="M237" s="441">
        <v>262</v>
      </c>
      <c r="N237" s="441">
        <v>5</v>
      </c>
      <c r="O237" s="441">
        <v>1310</v>
      </c>
      <c r="P237" s="465">
        <v>1.6730523627075351</v>
      </c>
      <c r="Q237" s="442">
        <v>262</v>
      </c>
    </row>
    <row r="238" spans="1:17" ht="14.4" customHeight="1" x14ac:dyDescent="0.3">
      <c r="A238" s="437" t="s">
        <v>1090</v>
      </c>
      <c r="B238" s="438" t="s">
        <v>986</v>
      </c>
      <c r="C238" s="438" t="s">
        <v>973</v>
      </c>
      <c r="D238" s="438" t="s">
        <v>1014</v>
      </c>
      <c r="E238" s="438" t="s">
        <v>1015</v>
      </c>
      <c r="F238" s="441">
        <v>8</v>
      </c>
      <c r="G238" s="441">
        <v>1120</v>
      </c>
      <c r="H238" s="441">
        <v>1</v>
      </c>
      <c r="I238" s="441">
        <v>140</v>
      </c>
      <c r="J238" s="441">
        <v>11</v>
      </c>
      <c r="K238" s="441">
        <v>1551</v>
      </c>
      <c r="L238" s="441">
        <v>1.3848214285714286</v>
      </c>
      <c r="M238" s="441">
        <v>141</v>
      </c>
      <c r="N238" s="441">
        <v>9</v>
      </c>
      <c r="O238" s="441">
        <v>1269</v>
      </c>
      <c r="P238" s="465">
        <v>1.1330357142857144</v>
      </c>
      <c r="Q238" s="442">
        <v>141</v>
      </c>
    </row>
    <row r="239" spans="1:17" ht="14.4" customHeight="1" x14ac:dyDescent="0.3">
      <c r="A239" s="437" t="s">
        <v>1090</v>
      </c>
      <c r="B239" s="438" t="s">
        <v>986</v>
      </c>
      <c r="C239" s="438" t="s">
        <v>973</v>
      </c>
      <c r="D239" s="438" t="s">
        <v>1016</v>
      </c>
      <c r="E239" s="438" t="s">
        <v>1015</v>
      </c>
      <c r="F239" s="441">
        <v>100</v>
      </c>
      <c r="G239" s="441">
        <v>7800</v>
      </c>
      <c r="H239" s="441">
        <v>1</v>
      </c>
      <c r="I239" s="441">
        <v>78</v>
      </c>
      <c r="J239" s="441">
        <v>109</v>
      </c>
      <c r="K239" s="441">
        <v>8502</v>
      </c>
      <c r="L239" s="441">
        <v>1.0900000000000001</v>
      </c>
      <c r="M239" s="441">
        <v>78</v>
      </c>
      <c r="N239" s="441">
        <v>96</v>
      </c>
      <c r="O239" s="441">
        <v>7488</v>
      </c>
      <c r="P239" s="465">
        <v>0.96</v>
      </c>
      <c r="Q239" s="442">
        <v>78</v>
      </c>
    </row>
    <row r="240" spans="1:17" ht="14.4" customHeight="1" x14ac:dyDescent="0.3">
      <c r="A240" s="437" t="s">
        <v>1090</v>
      </c>
      <c r="B240" s="438" t="s">
        <v>986</v>
      </c>
      <c r="C240" s="438" t="s">
        <v>973</v>
      </c>
      <c r="D240" s="438" t="s">
        <v>1017</v>
      </c>
      <c r="E240" s="438" t="s">
        <v>1018</v>
      </c>
      <c r="F240" s="441">
        <v>8</v>
      </c>
      <c r="G240" s="441">
        <v>2416</v>
      </c>
      <c r="H240" s="441">
        <v>1</v>
      </c>
      <c r="I240" s="441">
        <v>302</v>
      </c>
      <c r="J240" s="441">
        <v>11</v>
      </c>
      <c r="K240" s="441">
        <v>3333</v>
      </c>
      <c r="L240" s="441">
        <v>1.3795529801324504</v>
      </c>
      <c r="M240" s="441">
        <v>303</v>
      </c>
      <c r="N240" s="441">
        <v>9</v>
      </c>
      <c r="O240" s="441">
        <v>2727</v>
      </c>
      <c r="P240" s="465">
        <v>1.1287251655629138</v>
      </c>
      <c r="Q240" s="442">
        <v>303</v>
      </c>
    </row>
    <row r="241" spans="1:17" ht="14.4" customHeight="1" x14ac:dyDescent="0.3">
      <c r="A241" s="437" t="s">
        <v>1090</v>
      </c>
      <c r="B241" s="438" t="s">
        <v>986</v>
      </c>
      <c r="C241" s="438" t="s">
        <v>973</v>
      </c>
      <c r="D241" s="438" t="s">
        <v>1019</v>
      </c>
      <c r="E241" s="438" t="s">
        <v>1020</v>
      </c>
      <c r="F241" s="441">
        <v>2</v>
      </c>
      <c r="G241" s="441">
        <v>972</v>
      </c>
      <c r="H241" s="441">
        <v>1</v>
      </c>
      <c r="I241" s="441">
        <v>486</v>
      </c>
      <c r="J241" s="441"/>
      <c r="K241" s="441"/>
      <c r="L241" s="441"/>
      <c r="M241" s="441"/>
      <c r="N241" s="441"/>
      <c r="O241" s="441"/>
      <c r="P241" s="465"/>
      <c r="Q241" s="442"/>
    </row>
    <row r="242" spans="1:17" ht="14.4" customHeight="1" x14ac:dyDescent="0.3">
      <c r="A242" s="437" t="s">
        <v>1090</v>
      </c>
      <c r="B242" s="438" t="s">
        <v>986</v>
      </c>
      <c r="C242" s="438" t="s">
        <v>973</v>
      </c>
      <c r="D242" s="438" t="s">
        <v>1021</v>
      </c>
      <c r="E242" s="438" t="s">
        <v>1022</v>
      </c>
      <c r="F242" s="441">
        <v>94</v>
      </c>
      <c r="G242" s="441">
        <v>14946</v>
      </c>
      <c r="H242" s="441">
        <v>1</v>
      </c>
      <c r="I242" s="441">
        <v>159</v>
      </c>
      <c r="J242" s="441">
        <v>99</v>
      </c>
      <c r="K242" s="441">
        <v>15840</v>
      </c>
      <c r="L242" s="441">
        <v>1.0598153352067443</v>
      </c>
      <c r="M242" s="441">
        <v>160</v>
      </c>
      <c r="N242" s="441">
        <v>90</v>
      </c>
      <c r="O242" s="441">
        <v>14400</v>
      </c>
      <c r="P242" s="465">
        <v>0.96346848655158568</v>
      </c>
      <c r="Q242" s="442">
        <v>160</v>
      </c>
    </row>
    <row r="243" spans="1:17" ht="14.4" customHeight="1" x14ac:dyDescent="0.3">
      <c r="A243" s="437" t="s">
        <v>1090</v>
      </c>
      <c r="B243" s="438" t="s">
        <v>986</v>
      </c>
      <c r="C243" s="438" t="s">
        <v>973</v>
      </c>
      <c r="D243" s="438" t="s">
        <v>1025</v>
      </c>
      <c r="E243" s="438" t="s">
        <v>991</v>
      </c>
      <c r="F243" s="441">
        <v>200</v>
      </c>
      <c r="G243" s="441">
        <v>14000</v>
      </c>
      <c r="H243" s="441">
        <v>1</v>
      </c>
      <c r="I243" s="441">
        <v>70</v>
      </c>
      <c r="J243" s="441">
        <v>233</v>
      </c>
      <c r="K243" s="441">
        <v>16310</v>
      </c>
      <c r="L243" s="441">
        <v>1.165</v>
      </c>
      <c r="M243" s="441">
        <v>70</v>
      </c>
      <c r="N243" s="441">
        <v>203</v>
      </c>
      <c r="O243" s="441">
        <v>14210</v>
      </c>
      <c r="P243" s="465">
        <v>1.0149999999999999</v>
      </c>
      <c r="Q243" s="442">
        <v>70</v>
      </c>
    </row>
    <row r="244" spans="1:17" ht="14.4" customHeight="1" x14ac:dyDescent="0.3">
      <c r="A244" s="437" t="s">
        <v>1090</v>
      </c>
      <c r="B244" s="438" t="s">
        <v>986</v>
      </c>
      <c r="C244" s="438" t="s">
        <v>973</v>
      </c>
      <c r="D244" s="438" t="s">
        <v>1032</v>
      </c>
      <c r="E244" s="438" t="s">
        <v>1033</v>
      </c>
      <c r="F244" s="441">
        <v>2</v>
      </c>
      <c r="G244" s="441">
        <v>2372</v>
      </c>
      <c r="H244" s="441">
        <v>1</v>
      </c>
      <c r="I244" s="441">
        <v>1186</v>
      </c>
      <c r="J244" s="441">
        <v>2</v>
      </c>
      <c r="K244" s="441">
        <v>2378</v>
      </c>
      <c r="L244" s="441">
        <v>1.0025295109612142</v>
      </c>
      <c r="M244" s="441">
        <v>1189</v>
      </c>
      <c r="N244" s="441">
        <v>4</v>
      </c>
      <c r="O244" s="441">
        <v>4756</v>
      </c>
      <c r="P244" s="465">
        <v>2.0050590219224285</v>
      </c>
      <c r="Q244" s="442">
        <v>1189</v>
      </c>
    </row>
    <row r="245" spans="1:17" ht="14.4" customHeight="1" x14ac:dyDescent="0.3">
      <c r="A245" s="437" t="s">
        <v>1090</v>
      </c>
      <c r="B245" s="438" t="s">
        <v>986</v>
      </c>
      <c r="C245" s="438" t="s">
        <v>973</v>
      </c>
      <c r="D245" s="438" t="s">
        <v>1034</v>
      </c>
      <c r="E245" s="438" t="s">
        <v>1035</v>
      </c>
      <c r="F245" s="441">
        <v>3</v>
      </c>
      <c r="G245" s="441">
        <v>321</v>
      </c>
      <c r="H245" s="441">
        <v>1</v>
      </c>
      <c r="I245" s="441">
        <v>107</v>
      </c>
      <c r="J245" s="441">
        <v>2</v>
      </c>
      <c r="K245" s="441">
        <v>216</v>
      </c>
      <c r="L245" s="441">
        <v>0.67289719626168221</v>
      </c>
      <c r="M245" s="441">
        <v>108</v>
      </c>
      <c r="N245" s="441">
        <v>3</v>
      </c>
      <c r="O245" s="441">
        <v>324</v>
      </c>
      <c r="P245" s="465">
        <v>1.0093457943925233</v>
      </c>
      <c r="Q245" s="442">
        <v>108</v>
      </c>
    </row>
    <row r="246" spans="1:17" ht="14.4" customHeight="1" x14ac:dyDescent="0.3">
      <c r="A246" s="437" t="s">
        <v>1091</v>
      </c>
      <c r="B246" s="438" t="s">
        <v>986</v>
      </c>
      <c r="C246" s="438" t="s">
        <v>973</v>
      </c>
      <c r="D246" s="438" t="s">
        <v>990</v>
      </c>
      <c r="E246" s="438" t="s">
        <v>991</v>
      </c>
      <c r="F246" s="441">
        <v>2</v>
      </c>
      <c r="G246" s="441">
        <v>404</v>
      </c>
      <c r="H246" s="441">
        <v>1</v>
      </c>
      <c r="I246" s="441">
        <v>202</v>
      </c>
      <c r="J246" s="441">
        <v>11</v>
      </c>
      <c r="K246" s="441">
        <v>2233</v>
      </c>
      <c r="L246" s="441">
        <v>5.5272277227722775</v>
      </c>
      <c r="M246" s="441">
        <v>203</v>
      </c>
      <c r="N246" s="441"/>
      <c r="O246" s="441"/>
      <c r="P246" s="465"/>
      <c r="Q246" s="442"/>
    </row>
    <row r="247" spans="1:17" ht="14.4" customHeight="1" x14ac:dyDescent="0.3">
      <c r="A247" s="437" t="s">
        <v>1091</v>
      </c>
      <c r="B247" s="438" t="s">
        <v>986</v>
      </c>
      <c r="C247" s="438" t="s">
        <v>973</v>
      </c>
      <c r="D247" s="438" t="s">
        <v>993</v>
      </c>
      <c r="E247" s="438" t="s">
        <v>994</v>
      </c>
      <c r="F247" s="441"/>
      <c r="G247" s="441"/>
      <c r="H247" s="441"/>
      <c r="I247" s="441"/>
      <c r="J247" s="441">
        <v>20</v>
      </c>
      <c r="K247" s="441">
        <v>5840</v>
      </c>
      <c r="L247" s="441"/>
      <c r="M247" s="441">
        <v>292</v>
      </c>
      <c r="N247" s="441"/>
      <c r="O247" s="441"/>
      <c r="P247" s="465"/>
      <c r="Q247" s="442"/>
    </row>
    <row r="248" spans="1:17" ht="14.4" customHeight="1" x14ac:dyDescent="0.3">
      <c r="A248" s="437" t="s">
        <v>1091</v>
      </c>
      <c r="B248" s="438" t="s">
        <v>986</v>
      </c>
      <c r="C248" s="438" t="s">
        <v>973</v>
      </c>
      <c r="D248" s="438" t="s">
        <v>999</v>
      </c>
      <c r="E248" s="438" t="s">
        <v>1000</v>
      </c>
      <c r="F248" s="441">
        <v>7</v>
      </c>
      <c r="G248" s="441">
        <v>931</v>
      </c>
      <c r="H248" s="441">
        <v>1</v>
      </c>
      <c r="I248" s="441">
        <v>133</v>
      </c>
      <c r="J248" s="441">
        <v>5</v>
      </c>
      <c r="K248" s="441">
        <v>670</v>
      </c>
      <c r="L248" s="441">
        <v>0.71965628356605804</v>
      </c>
      <c r="M248" s="441">
        <v>134</v>
      </c>
      <c r="N248" s="441">
        <v>2</v>
      </c>
      <c r="O248" s="441">
        <v>268</v>
      </c>
      <c r="P248" s="465">
        <v>0.28786251342642322</v>
      </c>
      <c r="Q248" s="442">
        <v>134</v>
      </c>
    </row>
    <row r="249" spans="1:17" ht="14.4" customHeight="1" x14ac:dyDescent="0.3">
      <c r="A249" s="437" t="s">
        <v>1091</v>
      </c>
      <c r="B249" s="438" t="s">
        <v>986</v>
      </c>
      <c r="C249" s="438" t="s">
        <v>973</v>
      </c>
      <c r="D249" s="438" t="s">
        <v>1006</v>
      </c>
      <c r="E249" s="438" t="s">
        <v>1007</v>
      </c>
      <c r="F249" s="441"/>
      <c r="G249" s="441"/>
      <c r="H249" s="441"/>
      <c r="I249" s="441"/>
      <c r="J249" s="441">
        <v>1</v>
      </c>
      <c r="K249" s="441">
        <v>159</v>
      </c>
      <c r="L249" s="441"/>
      <c r="M249" s="441">
        <v>159</v>
      </c>
      <c r="N249" s="441"/>
      <c r="O249" s="441"/>
      <c r="P249" s="465"/>
      <c r="Q249" s="442"/>
    </row>
    <row r="250" spans="1:17" ht="14.4" customHeight="1" x14ac:dyDescent="0.3">
      <c r="A250" s="437" t="s">
        <v>1091</v>
      </c>
      <c r="B250" s="438" t="s">
        <v>986</v>
      </c>
      <c r="C250" s="438" t="s">
        <v>973</v>
      </c>
      <c r="D250" s="438" t="s">
        <v>1010</v>
      </c>
      <c r="E250" s="438" t="s">
        <v>1011</v>
      </c>
      <c r="F250" s="441">
        <v>11</v>
      </c>
      <c r="G250" s="441">
        <v>176</v>
      </c>
      <c r="H250" s="441">
        <v>1</v>
      </c>
      <c r="I250" s="441">
        <v>16</v>
      </c>
      <c r="J250" s="441">
        <v>7</v>
      </c>
      <c r="K250" s="441">
        <v>112</v>
      </c>
      <c r="L250" s="441">
        <v>0.63636363636363635</v>
      </c>
      <c r="M250" s="441">
        <v>16</v>
      </c>
      <c r="N250" s="441">
        <v>3</v>
      </c>
      <c r="O250" s="441">
        <v>48</v>
      </c>
      <c r="P250" s="465">
        <v>0.27272727272727271</v>
      </c>
      <c r="Q250" s="442">
        <v>16</v>
      </c>
    </row>
    <row r="251" spans="1:17" ht="14.4" customHeight="1" x14ac:dyDescent="0.3">
      <c r="A251" s="437" t="s">
        <v>1091</v>
      </c>
      <c r="B251" s="438" t="s">
        <v>986</v>
      </c>
      <c r="C251" s="438" t="s">
        <v>973</v>
      </c>
      <c r="D251" s="438" t="s">
        <v>1012</v>
      </c>
      <c r="E251" s="438" t="s">
        <v>1013</v>
      </c>
      <c r="F251" s="441"/>
      <c r="G251" s="441"/>
      <c r="H251" s="441"/>
      <c r="I251" s="441"/>
      <c r="J251" s="441">
        <v>2</v>
      </c>
      <c r="K251" s="441">
        <v>524</v>
      </c>
      <c r="L251" s="441"/>
      <c r="M251" s="441">
        <v>262</v>
      </c>
      <c r="N251" s="441"/>
      <c r="O251" s="441"/>
      <c r="P251" s="465"/>
      <c r="Q251" s="442"/>
    </row>
    <row r="252" spans="1:17" ht="14.4" customHeight="1" x14ac:dyDescent="0.3">
      <c r="A252" s="437" t="s">
        <v>1091</v>
      </c>
      <c r="B252" s="438" t="s">
        <v>986</v>
      </c>
      <c r="C252" s="438" t="s">
        <v>973</v>
      </c>
      <c r="D252" s="438" t="s">
        <v>1014</v>
      </c>
      <c r="E252" s="438" t="s">
        <v>1015</v>
      </c>
      <c r="F252" s="441"/>
      <c r="G252" s="441"/>
      <c r="H252" s="441"/>
      <c r="I252" s="441"/>
      <c r="J252" s="441">
        <v>2</v>
      </c>
      <c r="K252" s="441">
        <v>282</v>
      </c>
      <c r="L252" s="441"/>
      <c r="M252" s="441">
        <v>141</v>
      </c>
      <c r="N252" s="441"/>
      <c r="O252" s="441"/>
      <c r="P252" s="465"/>
      <c r="Q252" s="442"/>
    </row>
    <row r="253" spans="1:17" ht="14.4" customHeight="1" x14ac:dyDescent="0.3">
      <c r="A253" s="437" t="s">
        <v>1091</v>
      </c>
      <c r="B253" s="438" t="s">
        <v>986</v>
      </c>
      <c r="C253" s="438" t="s">
        <v>973</v>
      </c>
      <c r="D253" s="438" t="s">
        <v>1016</v>
      </c>
      <c r="E253" s="438" t="s">
        <v>1015</v>
      </c>
      <c r="F253" s="441">
        <v>7</v>
      </c>
      <c r="G253" s="441">
        <v>546</v>
      </c>
      <c r="H253" s="441">
        <v>1</v>
      </c>
      <c r="I253" s="441">
        <v>78</v>
      </c>
      <c r="J253" s="441">
        <v>5</v>
      </c>
      <c r="K253" s="441">
        <v>390</v>
      </c>
      <c r="L253" s="441">
        <v>0.7142857142857143</v>
      </c>
      <c r="M253" s="441">
        <v>78</v>
      </c>
      <c r="N253" s="441">
        <v>2</v>
      </c>
      <c r="O253" s="441">
        <v>156</v>
      </c>
      <c r="P253" s="465">
        <v>0.2857142857142857</v>
      </c>
      <c r="Q253" s="442">
        <v>78</v>
      </c>
    </row>
    <row r="254" spans="1:17" ht="14.4" customHeight="1" x14ac:dyDescent="0.3">
      <c r="A254" s="437" t="s">
        <v>1091</v>
      </c>
      <c r="B254" s="438" t="s">
        <v>986</v>
      </c>
      <c r="C254" s="438" t="s">
        <v>973</v>
      </c>
      <c r="D254" s="438" t="s">
        <v>1017</v>
      </c>
      <c r="E254" s="438" t="s">
        <v>1018</v>
      </c>
      <c r="F254" s="441"/>
      <c r="G254" s="441"/>
      <c r="H254" s="441"/>
      <c r="I254" s="441"/>
      <c r="J254" s="441">
        <v>2</v>
      </c>
      <c r="K254" s="441">
        <v>606</v>
      </c>
      <c r="L254" s="441"/>
      <c r="M254" s="441">
        <v>303</v>
      </c>
      <c r="N254" s="441"/>
      <c r="O254" s="441"/>
      <c r="P254" s="465"/>
      <c r="Q254" s="442"/>
    </row>
    <row r="255" spans="1:17" ht="14.4" customHeight="1" x14ac:dyDescent="0.3">
      <c r="A255" s="437" t="s">
        <v>1091</v>
      </c>
      <c r="B255" s="438" t="s">
        <v>986</v>
      </c>
      <c r="C255" s="438" t="s">
        <v>973</v>
      </c>
      <c r="D255" s="438" t="s">
        <v>1021</v>
      </c>
      <c r="E255" s="438" t="s">
        <v>1022</v>
      </c>
      <c r="F255" s="441">
        <v>9</v>
      </c>
      <c r="G255" s="441">
        <v>1431</v>
      </c>
      <c r="H255" s="441">
        <v>1</v>
      </c>
      <c r="I255" s="441">
        <v>159</v>
      </c>
      <c r="J255" s="441">
        <v>4</v>
      </c>
      <c r="K255" s="441">
        <v>640</v>
      </c>
      <c r="L255" s="441">
        <v>0.4472396925227114</v>
      </c>
      <c r="M255" s="441">
        <v>160</v>
      </c>
      <c r="N255" s="441">
        <v>3</v>
      </c>
      <c r="O255" s="441">
        <v>480</v>
      </c>
      <c r="P255" s="465">
        <v>0.33542976939203356</v>
      </c>
      <c r="Q255" s="442">
        <v>160</v>
      </c>
    </row>
    <row r="256" spans="1:17" ht="14.4" customHeight="1" x14ac:dyDescent="0.3">
      <c r="A256" s="437" t="s">
        <v>1091</v>
      </c>
      <c r="B256" s="438" t="s">
        <v>986</v>
      </c>
      <c r="C256" s="438" t="s">
        <v>973</v>
      </c>
      <c r="D256" s="438" t="s">
        <v>1025</v>
      </c>
      <c r="E256" s="438" t="s">
        <v>991</v>
      </c>
      <c r="F256" s="441">
        <v>14</v>
      </c>
      <c r="G256" s="441">
        <v>980</v>
      </c>
      <c r="H256" s="441">
        <v>1</v>
      </c>
      <c r="I256" s="441">
        <v>70</v>
      </c>
      <c r="J256" s="441">
        <v>6</v>
      </c>
      <c r="K256" s="441">
        <v>420</v>
      </c>
      <c r="L256" s="441">
        <v>0.42857142857142855</v>
      </c>
      <c r="M256" s="441">
        <v>70</v>
      </c>
      <c r="N256" s="441">
        <v>3</v>
      </c>
      <c r="O256" s="441">
        <v>210</v>
      </c>
      <c r="P256" s="465">
        <v>0.21428571428571427</v>
      </c>
      <c r="Q256" s="442">
        <v>70</v>
      </c>
    </row>
    <row r="257" spans="1:17" ht="14.4" customHeight="1" x14ac:dyDescent="0.3">
      <c r="A257" s="437" t="s">
        <v>1092</v>
      </c>
      <c r="B257" s="438" t="s">
        <v>986</v>
      </c>
      <c r="C257" s="438" t="s">
        <v>973</v>
      </c>
      <c r="D257" s="438" t="s">
        <v>990</v>
      </c>
      <c r="E257" s="438" t="s">
        <v>991</v>
      </c>
      <c r="F257" s="441">
        <v>6</v>
      </c>
      <c r="G257" s="441">
        <v>1212</v>
      </c>
      <c r="H257" s="441">
        <v>1</v>
      </c>
      <c r="I257" s="441">
        <v>202</v>
      </c>
      <c r="J257" s="441">
        <v>21</v>
      </c>
      <c r="K257" s="441">
        <v>4263</v>
      </c>
      <c r="L257" s="441">
        <v>3.5173267326732671</v>
      </c>
      <c r="M257" s="441">
        <v>203</v>
      </c>
      <c r="N257" s="441">
        <v>12</v>
      </c>
      <c r="O257" s="441">
        <v>2436</v>
      </c>
      <c r="P257" s="465">
        <v>2.0099009900990099</v>
      </c>
      <c r="Q257" s="442">
        <v>203</v>
      </c>
    </row>
    <row r="258" spans="1:17" ht="14.4" customHeight="1" x14ac:dyDescent="0.3">
      <c r="A258" s="437" t="s">
        <v>1092</v>
      </c>
      <c r="B258" s="438" t="s">
        <v>986</v>
      </c>
      <c r="C258" s="438" t="s">
        <v>973</v>
      </c>
      <c r="D258" s="438" t="s">
        <v>993</v>
      </c>
      <c r="E258" s="438" t="s">
        <v>994</v>
      </c>
      <c r="F258" s="441">
        <v>57</v>
      </c>
      <c r="G258" s="441">
        <v>16587</v>
      </c>
      <c r="H258" s="441">
        <v>1</v>
      </c>
      <c r="I258" s="441">
        <v>291</v>
      </c>
      <c r="J258" s="441">
        <v>43</v>
      </c>
      <c r="K258" s="441">
        <v>12556</v>
      </c>
      <c r="L258" s="441">
        <v>0.75697835654428169</v>
      </c>
      <c r="M258" s="441">
        <v>292</v>
      </c>
      <c r="N258" s="441">
        <v>16</v>
      </c>
      <c r="O258" s="441">
        <v>4672</v>
      </c>
      <c r="P258" s="465">
        <v>0.2816663652257792</v>
      </c>
      <c r="Q258" s="442">
        <v>292</v>
      </c>
    </row>
    <row r="259" spans="1:17" ht="14.4" customHeight="1" x14ac:dyDescent="0.3">
      <c r="A259" s="437" t="s">
        <v>1092</v>
      </c>
      <c r="B259" s="438" t="s">
        <v>986</v>
      </c>
      <c r="C259" s="438" t="s">
        <v>973</v>
      </c>
      <c r="D259" s="438" t="s">
        <v>995</v>
      </c>
      <c r="E259" s="438" t="s">
        <v>996</v>
      </c>
      <c r="F259" s="441">
        <v>3</v>
      </c>
      <c r="G259" s="441">
        <v>276</v>
      </c>
      <c r="H259" s="441">
        <v>1</v>
      </c>
      <c r="I259" s="441">
        <v>92</v>
      </c>
      <c r="J259" s="441">
        <v>3</v>
      </c>
      <c r="K259" s="441">
        <v>279</v>
      </c>
      <c r="L259" s="441">
        <v>1.0108695652173914</v>
      </c>
      <c r="M259" s="441">
        <v>93</v>
      </c>
      <c r="N259" s="441">
        <v>3</v>
      </c>
      <c r="O259" s="441">
        <v>279</v>
      </c>
      <c r="P259" s="465">
        <v>1.0108695652173914</v>
      </c>
      <c r="Q259" s="442">
        <v>93</v>
      </c>
    </row>
    <row r="260" spans="1:17" ht="14.4" customHeight="1" x14ac:dyDescent="0.3">
      <c r="A260" s="437" t="s">
        <v>1092</v>
      </c>
      <c r="B260" s="438" t="s">
        <v>986</v>
      </c>
      <c r="C260" s="438" t="s">
        <v>973</v>
      </c>
      <c r="D260" s="438" t="s">
        <v>999</v>
      </c>
      <c r="E260" s="438" t="s">
        <v>1000</v>
      </c>
      <c r="F260" s="441">
        <v>16</v>
      </c>
      <c r="G260" s="441">
        <v>2128</v>
      </c>
      <c r="H260" s="441">
        <v>1</v>
      </c>
      <c r="I260" s="441">
        <v>133</v>
      </c>
      <c r="J260" s="441">
        <v>11</v>
      </c>
      <c r="K260" s="441">
        <v>1474</v>
      </c>
      <c r="L260" s="441">
        <v>0.69266917293233088</v>
      </c>
      <c r="M260" s="441">
        <v>134</v>
      </c>
      <c r="N260" s="441">
        <v>13</v>
      </c>
      <c r="O260" s="441">
        <v>1742</v>
      </c>
      <c r="P260" s="465">
        <v>0.81860902255639101</v>
      </c>
      <c r="Q260" s="442">
        <v>134</v>
      </c>
    </row>
    <row r="261" spans="1:17" ht="14.4" customHeight="1" x14ac:dyDescent="0.3">
      <c r="A261" s="437" t="s">
        <v>1092</v>
      </c>
      <c r="B261" s="438" t="s">
        <v>986</v>
      </c>
      <c r="C261" s="438" t="s">
        <v>973</v>
      </c>
      <c r="D261" s="438" t="s">
        <v>1002</v>
      </c>
      <c r="E261" s="438" t="s">
        <v>1003</v>
      </c>
      <c r="F261" s="441">
        <v>1</v>
      </c>
      <c r="G261" s="441">
        <v>609</v>
      </c>
      <c r="H261" s="441">
        <v>1</v>
      </c>
      <c r="I261" s="441">
        <v>609</v>
      </c>
      <c r="J261" s="441">
        <v>1</v>
      </c>
      <c r="K261" s="441">
        <v>612</v>
      </c>
      <c r="L261" s="441">
        <v>1.0049261083743843</v>
      </c>
      <c r="M261" s="441">
        <v>612</v>
      </c>
      <c r="N261" s="441"/>
      <c r="O261" s="441"/>
      <c r="P261" s="465"/>
      <c r="Q261" s="442"/>
    </row>
    <row r="262" spans="1:17" ht="14.4" customHeight="1" x14ac:dyDescent="0.3">
      <c r="A262" s="437" t="s">
        <v>1092</v>
      </c>
      <c r="B262" s="438" t="s">
        <v>986</v>
      </c>
      <c r="C262" s="438" t="s">
        <v>973</v>
      </c>
      <c r="D262" s="438" t="s">
        <v>1006</v>
      </c>
      <c r="E262" s="438" t="s">
        <v>1007</v>
      </c>
      <c r="F262" s="441">
        <v>3</v>
      </c>
      <c r="G262" s="441">
        <v>474</v>
      </c>
      <c r="H262" s="441">
        <v>1</v>
      </c>
      <c r="I262" s="441">
        <v>158</v>
      </c>
      <c r="J262" s="441">
        <v>2</v>
      </c>
      <c r="K262" s="441">
        <v>318</v>
      </c>
      <c r="L262" s="441">
        <v>0.67088607594936711</v>
      </c>
      <c r="M262" s="441">
        <v>159</v>
      </c>
      <c r="N262" s="441">
        <v>1</v>
      </c>
      <c r="O262" s="441">
        <v>159</v>
      </c>
      <c r="P262" s="465">
        <v>0.33544303797468356</v>
      </c>
      <c r="Q262" s="442">
        <v>159</v>
      </c>
    </row>
    <row r="263" spans="1:17" ht="14.4" customHeight="1" x14ac:dyDescent="0.3">
      <c r="A263" s="437" t="s">
        <v>1092</v>
      </c>
      <c r="B263" s="438" t="s">
        <v>986</v>
      </c>
      <c r="C263" s="438" t="s">
        <v>973</v>
      </c>
      <c r="D263" s="438" t="s">
        <v>1010</v>
      </c>
      <c r="E263" s="438" t="s">
        <v>1011</v>
      </c>
      <c r="F263" s="441">
        <v>37</v>
      </c>
      <c r="G263" s="441">
        <v>592</v>
      </c>
      <c r="H263" s="441">
        <v>1</v>
      </c>
      <c r="I263" s="441">
        <v>16</v>
      </c>
      <c r="J263" s="441">
        <v>41</v>
      </c>
      <c r="K263" s="441">
        <v>656</v>
      </c>
      <c r="L263" s="441">
        <v>1.1081081081081081</v>
      </c>
      <c r="M263" s="441">
        <v>16</v>
      </c>
      <c r="N263" s="441">
        <v>39</v>
      </c>
      <c r="O263" s="441">
        <v>624</v>
      </c>
      <c r="P263" s="465">
        <v>1.0540540540540539</v>
      </c>
      <c r="Q263" s="442">
        <v>16</v>
      </c>
    </row>
    <row r="264" spans="1:17" ht="14.4" customHeight="1" x14ac:dyDescent="0.3">
      <c r="A264" s="437" t="s">
        <v>1092</v>
      </c>
      <c r="B264" s="438" t="s">
        <v>986</v>
      </c>
      <c r="C264" s="438" t="s">
        <v>973</v>
      </c>
      <c r="D264" s="438" t="s">
        <v>1012</v>
      </c>
      <c r="E264" s="438" t="s">
        <v>1013</v>
      </c>
      <c r="F264" s="441">
        <v>1</v>
      </c>
      <c r="G264" s="441">
        <v>261</v>
      </c>
      <c r="H264" s="441">
        <v>1</v>
      </c>
      <c r="I264" s="441">
        <v>261</v>
      </c>
      <c r="J264" s="441">
        <v>5</v>
      </c>
      <c r="K264" s="441">
        <v>1310</v>
      </c>
      <c r="L264" s="441">
        <v>5.0191570881226051</v>
      </c>
      <c r="M264" s="441">
        <v>262</v>
      </c>
      <c r="N264" s="441">
        <v>2</v>
      </c>
      <c r="O264" s="441">
        <v>524</v>
      </c>
      <c r="P264" s="465">
        <v>2.0076628352490422</v>
      </c>
      <c r="Q264" s="442">
        <v>262</v>
      </c>
    </row>
    <row r="265" spans="1:17" ht="14.4" customHeight="1" x14ac:dyDescent="0.3">
      <c r="A265" s="437" t="s">
        <v>1092</v>
      </c>
      <c r="B265" s="438" t="s">
        <v>986</v>
      </c>
      <c r="C265" s="438" t="s">
        <v>973</v>
      </c>
      <c r="D265" s="438" t="s">
        <v>1014</v>
      </c>
      <c r="E265" s="438" t="s">
        <v>1015</v>
      </c>
      <c r="F265" s="441">
        <v>4</v>
      </c>
      <c r="G265" s="441">
        <v>560</v>
      </c>
      <c r="H265" s="441">
        <v>1</v>
      </c>
      <c r="I265" s="441">
        <v>140</v>
      </c>
      <c r="J265" s="441">
        <v>4</v>
      </c>
      <c r="K265" s="441">
        <v>564</v>
      </c>
      <c r="L265" s="441">
        <v>1.0071428571428571</v>
      </c>
      <c r="M265" s="441">
        <v>141</v>
      </c>
      <c r="N265" s="441">
        <v>2</v>
      </c>
      <c r="O265" s="441">
        <v>282</v>
      </c>
      <c r="P265" s="465">
        <v>0.50357142857142856</v>
      </c>
      <c r="Q265" s="442">
        <v>141</v>
      </c>
    </row>
    <row r="266" spans="1:17" ht="14.4" customHeight="1" x14ac:dyDescent="0.3">
      <c r="A266" s="437" t="s">
        <v>1092</v>
      </c>
      <c r="B266" s="438" t="s">
        <v>986</v>
      </c>
      <c r="C266" s="438" t="s">
        <v>973</v>
      </c>
      <c r="D266" s="438" t="s">
        <v>1016</v>
      </c>
      <c r="E266" s="438" t="s">
        <v>1015</v>
      </c>
      <c r="F266" s="441">
        <v>16</v>
      </c>
      <c r="G266" s="441">
        <v>1248</v>
      </c>
      <c r="H266" s="441">
        <v>1</v>
      </c>
      <c r="I266" s="441">
        <v>78</v>
      </c>
      <c r="J266" s="441">
        <v>11</v>
      </c>
      <c r="K266" s="441">
        <v>858</v>
      </c>
      <c r="L266" s="441">
        <v>0.6875</v>
      </c>
      <c r="M266" s="441">
        <v>78</v>
      </c>
      <c r="N266" s="441">
        <v>13</v>
      </c>
      <c r="O266" s="441">
        <v>1014</v>
      </c>
      <c r="P266" s="465">
        <v>0.8125</v>
      </c>
      <c r="Q266" s="442">
        <v>78</v>
      </c>
    </row>
    <row r="267" spans="1:17" ht="14.4" customHeight="1" x14ac:dyDescent="0.3">
      <c r="A267" s="437" t="s">
        <v>1092</v>
      </c>
      <c r="B267" s="438" t="s">
        <v>986</v>
      </c>
      <c r="C267" s="438" t="s">
        <v>973</v>
      </c>
      <c r="D267" s="438" t="s">
        <v>1017</v>
      </c>
      <c r="E267" s="438" t="s">
        <v>1018</v>
      </c>
      <c r="F267" s="441">
        <v>4</v>
      </c>
      <c r="G267" s="441">
        <v>1208</v>
      </c>
      <c r="H267" s="441">
        <v>1</v>
      </c>
      <c r="I267" s="441">
        <v>302</v>
      </c>
      <c r="J267" s="441">
        <v>4</v>
      </c>
      <c r="K267" s="441">
        <v>1212</v>
      </c>
      <c r="L267" s="441">
        <v>1.0033112582781456</v>
      </c>
      <c r="M267" s="441">
        <v>303</v>
      </c>
      <c r="N267" s="441">
        <v>2</v>
      </c>
      <c r="O267" s="441">
        <v>606</v>
      </c>
      <c r="P267" s="465">
        <v>0.5016556291390728</v>
      </c>
      <c r="Q267" s="442">
        <v>303</v>
      </c>
    </row>
    <row r="268" spans="1:17" ht="14.4" customHeight="1" x14ac:dyDescent="0.3">
      <c r="A268" s="437" t="s">
        <v>1092</v>
      </c>
      <c r="B268" s="438" t="s">
        <v>986</v>
      </c>
      <c r="C268" s="438" t="s">
        <v>973</v>
      </c>
      <c r="D268" s="438" t="s">
        <v>1021</v>
      </c>
      <c r="E268" s="438" t="s">
        <v>1022</v>
      </c>
      <c r="F268" s="441">
        <v>25</v>
      </c>
      <c r="G268" s="441">
        <v>3975</v>
      </c>
      <c r="H268" s="441">
        <v>1</v>
      </c>
      <c r="I268" s="441">
        <v>159</v>
      </c>
      <c r="J268" s="441">
        <v>31</v>
      </c>
      <c r="K268" s="441">
        <v>4960</v>
      </c>
      <c r="L268" s="441">
        <v>1.2477987421383647</v>
      </c>
      <c r="M268" s="441">
        <v>160</v>
      </c>
      <c r="N268" s="441">
        <v>35</v>
      </c>
      <c r="O268" s="441">
        <v>5600</v>
      </c>
      <c r="P268" s="465">
        <v>1.4088050314465408</v>
      </c>
      <c r="Q268" s="442">
        <v>160</v>
      </c>
    </row>
    <row r="269" spans="1:17" ht="14.4" customHeight="1" x14ac:dyDescent="0.3">
      <c r="A269" s="437" t="s">
        <v>1092</v>
      </c>
      <c r="B269" s="438" t="s">
        <v>986</v>
      </c>
      <c r="C269" s="438" t="s">
        <v>973</v>
      </c>
      <c r="D269" s="438" t="s">
        <v>1025</v>
      </c>
      <c r="E269" s="438" t="s">
        <v>991</v>
      </c>
      <c r="F269" s="441">
        <v>34</v>
      </c>
      <c r="G269" s="441">
        <v>2380</v>
      </c>
      <c r="H269" s="441">
        <v>1</v>
      </c>
      <c r="I269" s="441">
        <v>70</v>
      </c>
      <c r="J269" s="441">
        <v>15</v>
      </c>
      <c r="K269" s="441">
        <v>1050</v>
      </c>
      <c r="L269" s="441">
        <v>0.44117647058823528</v>
      </c>
      <c r="M269" s="441">
        <v>70</v>
      </c>
      <c r="N269" s="441">
        <v>33</v>
      </c>
      <c r="O269" s="441">
        <v>2310</v>
      </c>
      <c r="P269" s="465">
        <v>0.97058823529411764</v>
      </c>
      <c r="Q269" s="442">
        <v>70</v>
      </c>
    </row>
    <row r="270" spans="1:17" ht="14.4" customHeight="1" x14ac:dyDescent="0.3">
      <c r="A270" s="437" t="s">
        <v>1092</v>
      </c>
      <c r="B270" s="438" t="s">
        <v>986</v>
      </c>
      <c r="C270" s="438" t="s">
        <v>973</v>
      </c>
      <c r="D270" s="438" t="s">
        <v>1032</v>
      </c>
      <c r="E270" s="438" t="s">
        <v>1033</v>
      </c>
      <c r="F270" s="441">
        <v>1</v>
      </c>
      <c r="G270" s="441">
        <v>1186</v>
      </c>
      <c r="H270" s="441">
        <v>1</v>
      </c>
      <c r="I270" s="441">
        <v>1186</v>
      </c>
      <c r="J270" s="441">
        <v>1</v>
      </c>
      <c r="K270" s="441">
        <v>1189</v>
      </c>
      <c r="L270" s="441">
        <v>1.0025295109612142</v>
      </c>
      <c r="M270" s="441">
        <v>1189</v>
      </c>
      <c r="N270" s="441">
        <v>1</v>
      </c>
      <c r="O270" s="441">
        <v>1189</v>
      </c>
      <c r="P270" s="465">
        <v>1.0025295109612142</v>
      </c>
      <c r="Q270" s="442">
        <v>1189</v>
      </c>
    </row>
    <row r="271" spans="1:17" ht="14.4" customHeight="1" x14ac:dyDescent="0.3">
      <c r="A271" s="437" t="s">
        <v>1092</v>
      </c>
      <c r="B271" s="438" t="s">
        <v>986</v>
      </c>
      <c r="C271" s="438" t="s">
        <v>973</v>
      </c>
      <c r="D271" s="438" t="s">
        <v>1034</v>
      </c>
      <c r="E271" s="438" t="s">
        <v>1035</v>
      </c>
      <c r="F271" s="441">
        <v>2</v>
      </c>
      <c r="G271" s="441">
        <v>214</v>
      </c>
      <c r="H271" s="441">
        <v>1</v>
      </c>
      <c r="I271" s="441">
        <v>107</v>
      </c>
      <c r="J271" s="441">
        <v>1</v>
      </c>
      <c r="K271" s="441">
        <v>108</v>
      </c>
      <c r="L271" s="441">
        <v>0.50467289719626163</v>
      </c>
      <c r="M271" s="441">
        <v>108</v>
      </c>
      <c r="N271" s="441">
        <v>1</v>
      </c>
      <c r="O271" s="441">
        <v>108</v>
      </c>
      <c r="P271" s="465">
        <v>0.50467289719626163</v>
      </c>
      <c r="Q271" s="442">
        <v>108</v>
      </c>
    </row>
    <row r="272" spans="1:17" ht="14.4" customHeight="1" x14ac:dyDescent="0.3">
      <c r="A272" s="437" t="s">
        <v>1092</v>
      </c>
      <c r="B272" s="438" t="s">
        <v>986</v>
      </c>
      <c r="C272" s="438" t="s">
        <v>973</v>
      </c>
      <c r="D272" s="438" t="s">
        <v>1044</v>
      </c>
      <c r="E272" s="438" t="s">
        <v>1045</v>
      </c>
      <c r="F272" s="441">
        <v>1</v>
      </c>
      <c r="G272" s="441">
        <v>290</v>
      </c>
      <c r="H272" s="441">
        <v>1</v>
      </c>
      <c r="I272" s="441">
        <v>290</v>
      </c>
      <c r="J272" s="441"/>
      <c r="K272" s="441"/>
      <c r="L272" s="441"/>
      <c r="M272" s="441"/>
      <c r="N272" s="441"/>
      <c r="O272" s="441"/>
      <c r="P272" s="465"/>
      <c r="Q272" s="442"/>
    </row>
    <row r="273" spans="1:17" ht="14.4" customHeight="1" x14ac:dyDescent="0.3">
      <c r="A273" s="437" t="s">
        <v>1093</v>
      </c>
      <c r="B273" s="438" t="s">
        <v>986</v>
      </c>
      <c r="C273" s="438" t="s">
        <v>973</v>
      </c>
      <c r="D273" s="438" t="s">
        <v>990</v>
      </c>
      <c r="E273" s="438" t="s">
        <v>991</v>
      </c>
      <c r="F273" s="441">
        <v>3</v>
      </c>
      <c r="G273" s="441">
        <v>606</v>
      </c>
      <c r="H273" s="441">
        <v>1</v>
      </c>
      <c r="I273" s="441">
        <v>202</v>
      </c>
      <c r="J273" s="441">
        <v>7</v>
      </c>
      <c r="K273" s="441">
        <v>1421</v>
      </c>
      <c r="L273" s="441">
        <v>2.3448844884488449</v>
      </c>
      <c r="M273" s="441">
        <v>203</v>
      </c>
      <c r="N273" s="441">
        <v>2</v>
      </c>
      <c r="O273" s="441">
        <v>406</v>
      </c>
      <c r="P273" s="465">
        <v>0.66996699669966997</v>
      </c>
      <c r="Q273" s="442">
        <v>203</v>
      </c>
    </row>
    <row r="274" spans="1:17" ht="14.4" customHeight="1" x14ac:dyDescent="0.3">
      <c r="A274" s="437" t="s">
        <v>1093</v>
      </c>
      <c r="B274" s="438" t="s">
        <v>986</v>
      </c>
      <c r="C274" s="438" t="s">
        <v>973</v>
      </c>
      <c r="D274" s="438" t="s">
        <v>993</v>
      </c>
      <c r="E274" s="438" t="s">
        <v>994</v>
      </c>
      <c r="F274" s="441"/>
      <c r="G274" s="441"/>
      <c r="H274" s="441"/>
      <c r="I274" s="441"/>
      <c r="J274" s="441">
        <v>39</v>
      </c>
      <c r="K274" s="441">
        <v>11388</v>
      </c>
      <c r="L274" s="441"/>
      <c r="M274" s="441">
        <v>292</v>
      </c>
      <c r="N274" s="441"/>
      <c r="O274" s="441"/>
      <c r="P274" s="465"/>
      <c r="Q274" s="442"/>
    </row>
    <row r="275" spans="1:17" ht="14.4" customHeight="1" x14ac:dyDescent="0.3">
      <c r="A275" s="437" t="s">
        <v>1093</v>
      </c>
      <c r="B275" s="438" t="s">
        <v>986</v>
      </c>
      <c r="C275" s="438" t="s">
        <v>973</v>
      </c>
      <c r="D275" s="438" t="s">
        <v>995</v>
      </c>
      <c r="E275" s="438" t="s">
        <v>996</v>
      </c>
      <c r="F275" s="441"/>
      <c r="G275" s="441"/>
      <c r="H275" s="441"/>
      <c r="I275" s="441"/>
      <c r="J275" s="441">
        <v>3</v>
      </c>
      <c r="K275" s="441">
        <v>279</v>
      </c>
      <c r="L275" s="441"/>
      <c r="M275" s="441">
        <v>93</v>
      </c>
      <c r="N275" s="441"/>
      <c r="O275" s="441"/>
      <c r="P275" s="465"/>
      <c r="Q275" s="442"/>
    </row>
    <row r="276" spans="1:17" ht="14.4" customHeight="1" x14ac:dyDescent="0.3">
      <c r="A276" s="437" t="s">
        <v>1093</v>
      </c>
      <c r="B276" s="438" t="s">
        <v>986</v>
      </c>
      <c r="C276" s="438" t="s">
        <v>973</v>
      </c>
      <c r="D276" s="438" t="s">
        <v>999</v>
      </c>
      <c r="E276" s="438" t="s">
        <v>1000</v>
      </c>
      <c r="F276" s="441"/>
      <c r="G276" s="441"/>
      <c r="H276" s="441"/>
      <c r="I276" s="441"/>
      <c r="J276" s="441">
        <v>1</v>
      </c>
      <c r="K276" s="441">
        <v>134</v>
      </c>
      <c r="L276" s="441"/>
      <c r="M276" s="441">
        <v>134</v>
      </c>
      <c r="N276" s="441">
        <v>2</v>
      </c>
      <c r="O276" s="441">
        <v>268</v>
      </c>
      <c r="P276" s="465"/>
      <c r="Q276" s="442">
        <v>134</v>
      </c>
    </row>
    <row r="277" spans="1:17" ht="14.4" customHeight="1" x14ac:dyDescent="0.3">
      <c r="A277" s="437" t="s">
        <v>1093</v>
      </c>
      <c r="B277" s="438" t="s">
        <v>986</v>
      </c>
      <c r="C277" s="438" t="s">
        <v>973</v>
      </c>
      <c r="D277" s="438" t="s">
        <v>1002</v>
      </c>
      <c r="E277" s="438" t="s">
        <v>1003</v>
      </c>
      <c r="F277" s="441"/>
      <c r="G277" s="441"/>
      <c r="H277" s="441"/>
      <c r="I277" s="441"/>
      <c r="J277" s="441">
        <v>1</v>
      </c>
      <c r="K277" s="441">
        <v>612</v>
      </c>
      <c r="L277" s="441"/>
      <c r="M277" s="441">
        <v>612</v>
      </c>
      <c r="N277" s="441"/>
      <c r="O277" s="441"/>
      <c r="P277" s="465"/>
      <c r="Q277" s="442"/>
    </row>
    <row r="278" spans="1:17" ht="14.4" customHeight="1" x14ac:dyDescent="0.3">
      <c r="A278" s="437" t="s">
        <v>1093</v>
      </c>
      <c r="B278" s="438" t="s">
        <v>986</v>
      </c>
      <c r="C278" s="438" t="s">
        <v>973</v>
      </c>
      <c r="D278" s="438" t="s">
        <v>1006</v>
      </c>
      <c r="E278" s="438" t="s">
        <v>1007</v>
      </c>
      <c r="F278" s="441"/>
      <c r="G278" s="441"/>
      <c r="H278" s="441"/>
      <c r="I278" s="441"/>
      <c r="J278" s="441">
        <v>1</v>
      </c>
      <c r="K278" s="441">
        <v>159</v>
      </c>
      <c r="L278" s="441"/>
      <c r="M278" s="441">
        <v>159</v>
      </c>
      <c r="N278" s="441"/>
      <c r="O278" s="441"/>
      <c r="P278" s="465"/>
      <c r="Q278" s="442"/>
    </row>
    <row r="279" spans="1:17" ht="14.4" customHeight="1" x14ac:dyDescent="0.3">
      <c r="A279" s="437" t="s">
        <v>1093</v>
      </c>
      <c r="B279" s="438" t="s">
        <v>986</v>
      </c>
      <c r="C279" s="438" t="s">
        <v>973</v>
      </c>
      <c r="D279" s="438" t="s">
        <v>1010</v>
      </c>
      <c r="E279" s="438" t="s">
        <v>1011</v>
      </c>
      <c r="F279" s="441">
        <v>6</v>
      </c>
      <c r="G279" s="441">
        <v>96</v>
      </c>
      <c r="H279" s="441">
        <v>1</v>
      </c>
      <c r="I279" s="441">
        <v>16</v>
      </c>
      <c r="J279" s="441">
        <v>8</v>
      </c>
      <c r="K279" s="441">
        <v>128</v>
      </c>
      <c r="L279" s="441">
        <v>1.3333333333333333</v>
      </c>
      <c r="M279" s="441">
        <v>16</v>
      </c>
      <c r="N279" s="441">
        <v>4</v>
      </c>
      <c r="O279" s="441">
        <v>64</v>
      </c>
      <c r="P279" s="465">
        <v>0.66666666666666663</v>
      </c>
      <c r="Q279" s="442">
        <v>16</v>
      </c>
    </row>
    <row r="280" spans="1:17" ht="14.4" customHeight="1" x14ac:dyDescent="0.3">
      <c r="A280" s="437" t="s">
        <v>1093</v>
      </c>
      <c r="B280" s="438" t="s">
        <v>986</v>
      </c>
      <c r="C280" s="438" t="s">
        <v>973</v>
      </c>
      <c r="D280" s="438" t="s">
        <v>1012</v>
      </c>
      <c r="E280" s="438" t="s">
        <v>1013</v>
      </c>
      <c r="F280" s="441">
        <v>1</v>
      </c>
      <c r="G280" s="441">
        <v>261</v>
      </c>
      <c r="H280" s="441">
        <v>1</v>
      </c>
      <c r="I280" s="441">
        <v>261</v>
      </c>
      <c r="J280" s="441">
        <v>3</v>
      </c>
      <c r="K280" s="441">
        <v>786</v>
      </c>
      <c r="L280" s="441">
        <v>3.0114942528735633</v>
      </c>
      <c r="M280" s="441">
        <v>262</v>
      </c>
      <c r="N280" s="441">
        <v>1</v>
      </c>
      <c r="O280" s="441">
        <v>262</v>
      </c>
      <c r="P280" s="465">
        <v>1.0038314176245211</v>
      </c>
      <c r="Q280" s="442">
        <v>262</v>
      </c>
    </row>
    <row r="281" spans="1:17" ht="14.4" customHeight="1" x14ac:dyDescent="0.3">
      <c r="A281" s="437" t="s">
        <v>1093</v>
      </c>
      <c r="B281" s="438" t="s">
        <v>986</v>
      </c>
      <c r="C281" s="438" t="s">
        <v>973</v>
      </c>
      <c r="D281" s="438" t="s">
        <v>1014</v>
      </c>
      <c r="E281" s="438" t="s">
        <v>1015</v>
      </c>
      <c r="F281" s="441">
        <v>1</v>
      </c>
      <c r="G281" s="441">
        <v>140</v>
      </c>
      <c r="H281" s="441">
        <v>1</v>
      </c>
      <c r="I281" s="441">
        <v>140</v>
      </c>
      <c r="J281" s="441">
        <v>3</v>
      </c>
      <c r="K281" s="441">
        <v>423</v>
      </c>
      <c r="L281" s="441">
        <v>3.0214285714285714</v>
      </c>
      <c r="M281" s="441">
        <v>141</v>
      </c>
      <c r="N281" s="441">
        <v>1</v>
      </c>
      <c r="O281" s="441">
        <v>141</v>
      </c>
      <c r="P281" s="465">
        <v>1.0071428571428571</v>
      </c>
      <c r="Q281" s="442">
        <v>141</v>
      </c>
    </row>
    <row r="282" spans="1:17" ht="14.4" customHeight="1" x14ac:dyDescent="0.3">
      <c r="A282" s="437" t="s">
        <v>1093</v>
      </c>
      <c r="B282" s="438" t="s">
        <v>986</v>
      </c>
      <c r="C282" s="438" t="s">
        <v>973</v>
      </c>
      <c r="D282" s="438" t="s">
        <v>1016</v>
      </c>
      <c r="E282" s="438" t="s">
        <v>1015</v>
      </c>
      <c r="F282" s="441"/>
      <c r="G282" s="441"/>
      <c r="H282" s="441"/>
      <c r="I282" s="441"/>
      <c r="J282" s="441">
        <v>1</v>
      </c>
      <c r="K282" s="441">
        <v>78</v>
      </c>
      <c r="L282" s="441"/>
      <c r="M282" s="441">
        <v>78</v>
      </c>
      <c r="N282" s="441">
        <v>2</v>
      </c>
      <c r="O282" s="441">
        <v>156</v>
      </c>
      <c r="P282" s="465"/>
      <c r="Q282" s="442">
        <v>78</v>
      </c>
    </row>
    <row r="283" spans="1:17" ht="14.4" customHeight="1" x14ac:dyDescent="0.3">
      <c r="A283" s="437" t="s">
        <v>1093</v>
      </c>
      <c r="B283" s="438" t="s">
        <v>986</v>
      </c>
      <c r="C283" s="438" t="s">
        <v>973</v>
      </c>
      <c r="D283" s="438" t="s">
        <v>1017</v>
      </c>
      <c r="E283" s="438" t="s">
        <v>1018</v>
      </c>
      <c r="F283" s="441">
        <v>1</v>
      </c>
      <c r="G283" s="441">
        <v>302</v>
      </c>
      <c r="H283" s="441">
        <v>1</v>
      </c>
      <c r="I283" s="441">
        <v>302</v>
      </c>
      <c r="J283" s="441">
        <v>3</v>
      </c>
      <c r="K283" s="441">
        <v>909</v>
      </c>
      <c r="L283" s="441">
        <v>3.0099337748344372</v>
      </c>
      <c r="M283" s="441">
        <v>303</v>
      </c>
      <c r="N283" s="441">
        <v>1</v>
      </c>
      <c r="O283" s="441">
        <v>303</v>
      </c>
      <c r="P283" s="465">
        <v>1.0033112582781456</v>
      </c>
      <c r="Q283" s="442">
        <v>303</v>
      </c>
    </row>
    <row r="284" spans="1:17" ht="14.4" customHeight="1" x14ac:dyDescent="0.3">
      <c r="A284" s="437" t="s">
        <v>1093</v>
      </c>
      <c r="B284" s="438" t="s">
        <v>986</v>
      </c>
      <c r="C284" s="438" t="s">
        <v>973</v>
      </c>
      <c r="D284" s="438" t="s">
        <v>1021</v>
      </c>
      <c r="E284" s="438" t="s">
        <v>1022</v>
      </c>
      <c r="F284" s="441">
        <v>5</v>
      </c>
      <c r="G284" s="441">
        <v>795</v>
      </c>
      <c r="H284" s="441">
        <v>1</v>
      </c>
      <c r="I284" s="441">
        <v>159</v>
      </c>
      <c r="J284" s="441">
        <v>5</v>
      </c>
      <c r="K284" s="441">
        <v>800</v>
      </c>
      <c r="L284" s="441">
        <v>1.0062893081761006</v>
      </c>
      <c r="M284" s="441">
        <v>160</v>
      </c>
      <c r="N284" s="441">
        <v>2</v>
      </c>
      <c r="O284" s="441">
        <v>320</v>
      </c>
      <c r="P284" s="465">
        <v>0.40251572327044027</v>
      </c>
      <c r="Q284" s="442">
        <v>160</v>
      </c>
    </row>
    <row r="285" spans="1:17" ht="14.4" customHeight="1" x14ac:dyDescent="0.3">
      <c r="A285" s="437" t="s">
        <v>1093</v>
      </c>
      <c r="B285" s="438" t="s">
        <v>986</v>
      </c>
      <c r="C285" s="438" t="s">
        <v>973</v>
      </c>
      <c r="D285" s="438" t="s">
        <v>1025</v>
      </c>
      <c r="E285" s="438" t="s">
        <v>991</v>
      </c>
      <c r="F285" s="441"/>
      <c r="G285" s="441"/>
      <c r="H285" s="441"/>
      <c r="I285" s="441"/>
      <c r="J285" s="441">
        <v>2</v>
      </c>
      <c r="K285" s="441">
        <v>140</v>
      </c>
      <c r="L285" s="441"/>
      <c r="M285" s="441">
        <v>70</v>
      </c>
      <c r="N285" s="441">
        <v>4</v>
      </c>
      <c r="O285" s="441">
        <v>280</v>
      </c>
      <c r="P285" s="465"/>
      <c r="Q285" s="442">
        <v>70</v>
      </c>
    </row>
    <row r="286" spans="1:17" ht="14.4" customHeight="1" x14ac:dyDescent="0.3">
      <c r="A286" s="437" t="s">
        <v>1093</v>
      </c>
      <c r="B286" s="438" t="s">
        <v>986</v>
      </c>
      <c r="C286" s="438" t="s">
        <v>973</v>
      </c>
      <c r="D286" s="438" t="s">
        <v>1032</v>
      </c>
      <c r="E286" s="438" t="s">
        <v>1033</v>
      </c>
      <c r="F286" s="441"/>
      <c r="G286" s="441"/>
      <c r="H286" s="441"/>
      <c r="I286" s="441"/>
      <c r="J286" s="441">
        <v>1</v>
      </c>
      <c r="K286" s="441">
        <v>1189</v>
      </c>
      <c r="L286" s="441"/>
      <c r="M286" s="441">
        <v>1189</v>
      </c>
      <c r="N286" s="441"/>
      <c r="O286" s="441"/>
      <c r="P286" s="465"/>
      <c r="Q286" s="442"/>
    </row>
    <row r="287" spans="1:17" ht="14.4" customHeight="1" x14ac:dyDescent="0.3">
      <c r="A287" s="437" t="s">
        <v>1093</v>
      </c>
      <c r="B287" s="438" t="s">
        <v>986</v>
      </c>
      <c r="C287" s="438" t="s">
        <v>973</v>
      </c>
      <c r="D287" s="438" t="s">
        <v>1034</v>
      </c>
      <c r="E287" s="438" t="s">
        <v>1035</v>
      </c>
      <c r="F287" s="441"/>
      <c r="G287" s="441"/>
      <c r="H287" s="441"/>
      <c r="I287" s="441"/>
      <c r="J287" s="441">
        <v>1</v>
      </c>
      <c r="K287" s="441">
        <v>108</v>
      </c>
      <c r="L287" s="441"/>
      <c r="M287" s="441">
        <v>108</v>
      </c>
      <c r="N287" s="441"/>
      <c r="O287" s="441"/>
      <c r="P287" s="465"/>
      <c r="Q287" s="442"/>
    </row>
    <row r="288" spans="1:17" ht="14.4" customHeight="1" x14ac:dyDescent="0.3">
      <c r="A288" s="437" t="s">
        <v>1094</v>
      </c>
      <c r="B288" s="438" t="s">
        <v>986</v>
      </c>
      <c r="C288" s="438" t="s">
        <v>973</v>
      </c>
      <c r="D288" s="438" t="s">
        <v>1001</v>
      </c>
      <c r="E288" s="438" t="s">
        <v>1000</v>
      </c>
      <c r="F288" s="441">
        <v>2</v>
      </c>
      <c r="G288" s="441">
        <v>348</v>
      </c>
      <c r="H288" s="441">
        <v>1</v>
      </c>
      <c r="I288" s="441">
        <v>174</v>
      </c>
      <c r="J288" s="441"/>
      <c r="K288" s="441"/>
      <c r="L288" s="441"/>
      <c r="M288" s="441"/>
      <c r="N288" s="441"/>
      <c r="O288" s="441"/>
      <c r="P288" s="465"/>
      <c r="Q288" s="442"/>
    </row>
    <row r="289" spans="1:17" ht="14.4" customHeight="1" x14ac:dyDescent="0.3">
      <c r="A289" s="437" t="s">
        <v>1094</v>
      </c>
      <c r="B289" s="438" t="s">
        <v>986</v>
      </c>
      <c r="C289" s="438" t="s">
        <v>973</v>
      </c>
      <c r="D289" s="438" t="s">
        <v>1004</v>
      </c>
      <c r="E289" s="438" t="s">
        <v>1005</v>
      </c>
      <c r="F289" s="441">
        <v>1</v>
      </c>
      <c r="G289" s="441">
        <v>582</v>
      </c>
      <c r="H289" s="441">
        <v>1</v>
      </c>
      <c r="I289" s="441">
        <v>582</v>
      </c>
      <c r="J289" s="441"/>
      <c r="K289" s="441"/>
      <c r="L289" s="441"/>
      <c r="M289" s="441"/>
      <c r="N289" s="441"/>
      <c r="O289" s="441"/>
      <c r="P289" s="465"/>
      <c r="Q289" s="442"/>
    </row>
    <row r="290" spans="1:17" ht="14.4" customHeight="1" x14ac:dyDescent="0.3">
      <c r="A290" s="437" t="s">
        <v>1094</v>
      </c>
      <c r="B290" s="438" t="s">
        <v>986</v>
      </c>
      <c r="C290" s="438" t="s">
        <v>973</v>
      </c>
      <c r="D290" s="438" t="s">
        <v>1010</v>
      </c>
      <c r="E290" s="438" t="s">
        <v>1011</v>
      </c>
      <c r="F290" s="441">
        <v>2</v>
      </c>
      <c r="G290" s="441">
        <v>32</v>
      </c>
      <c r="H290" s="441">
        <v>1</v>
      </c>
      <c r="I290" s="441">
        <v>16</v>
      </c>
      <c r="J290" s="441"/>
      <c r="K290" s="441"/>
      <c r="L290" s="441"/>
      <c r="M290" s="441"/>
      <c r="N290" s="441"/>
      <c r="O290" s="441"/>
      <c r="P290" s="465"/>
      <c r="Q290" s="442"/>
    </row>
    <row r="291" spans="1:17" ht="14.4" customHeight="1" x14ac:dyDescent="0.3">
      <c r="A291" s="437" t="s">
        <v>1094</v>
      </c>
      <c r="B291" s="438" t="s">
        <v>986</v>
      </c>
      <c r="C291" s="438" t="s">
        <v>973</v>
      </c>
      <c r="D291" s="438" t="s">
        <v>1030</v>
      </c>
      <c r="E291" s="438" t="s">
        <v>1031</v>
      </c>
      <c r="F291" s="441">
        <v>2</v>
      </c>
      <c r="G291" s="441">
        <v>430</v>
      </c>
      <c r="H291" s="441">
        <v>1</v>
      </c>
      <c r="I291" s="441">
        <v>215</v>
      </c>
      <c r="J291" s="441"/>
      <c r="K291" s="441"/>
      <c r="L291" s="441"/>
      <c r="M291" s="441"/>
      <c r="N291" s="441"/>
      <c r="O291" s="441"/>
      <c r="P291" s="465"/>
      <c r="Q291" s="442"/>
    </row>
    <row r="292" spans="1:17" ht="14.4" customHeight="1" x14ac:dyDescent="0.3">
      <c r="A292" s="437" t="s">
        <v>1094</v>
      </c>
      <c r="B292" s="438" t="s">
        <v>986</v>
      </c>
      <c r="C292" s="438" t="s">
        <v>973</v>
      </c>
      <c r="D292" s="438" t="s">
        <v>1042</v>
      </c>
      <c r="E292" s="438" t="s">
        <v>1043</v>
      </c>
      <c r="F292" s="441">
        <v>1</v>
      </c>
      <c r="G292" s="441">
        <v>1015</v>
      </c>
      <c r="H292" s="441">
        <v>1</v>
      </c>
      <c r="I292" s="441">
        <v>1015</v>
      </c>
      <c r="J292" s="441"/>
      <c r="K292" s="441"/>
      <c r="L292" s="441"/>
      <c r="M292" s="441"/>
      <c r="N292" s="441"/>
      <c r="O292" s="441"/>
      <c r="P292" s="465"/>
      <c r="Q292" s="442"/>
    </row>
    <row r="293" spans="1:17" ht="14.4" customHeight="1" x14ac:dyDescent="0.3">
      <c r="A293" s="437" t="s">
        <v>1095</v>
      </c>
      <c r="B293" s="438" t="s">
        <v>986</v>
      </c>
      <c r="C293" s="438" t="s">
        <v>973</v>
      </c>
      <c r="D293" s="438" t="s">
        <v>990</v>
      </c>
      <c r="E293" s="438" t="s">
        <v>991</v>
      </c>
      <c r="F293" s="441">
        <v>1</v>
      </c>
      <c r="G293" s="441">
        <v>202</v>
      </c>
      <c r="H293" s="441">
        <v>1</v>
      </c>
      <c r="I293" s="441">
        <v>202</v>
      </c>
      <c r="J293" s="441"/>
      <c r="K293" s="441"/>
      <c r="L293" s="441"/>
      <c r="M293" s="441"/>
      <c r="N293" s="441"/>
      <c r="O293" s="441"/>
      <c r="P293" s="465"/>
      <c r="Q293" s="442"/>
    </row>
    <row r="294" spans="1:17" ht="14.4" customHeight="1" x14ac:dyDescent="0.3">
      <c r="A294" s="437" t="s">
        <v>1095</v>
      </c>
      <c r="B294" s="438" t="s">
        <v>986</v>
      </c>
      <c r="C294" s="438" t="s">
        <v>973</v>
      </c>
      <c r="D294" s="438" t="s">
        <v>992</v>
      </c>
      <c r="E294" s="438" t="s">
        <v>991</v>
      </c>
      <c r="F294" s="441"/>
      <c r="G294" s="441"/>
      <c r="H294" s="441"/>
      <c r="I294" s="441"/>
      <c r="J294" s="441"/>
      <c r="K294" s="441"/>
      <c r="L294" s="441"/>
      <c r="M294" s="441"/>
      <c r="N294" s="441">
        <v>1</v>
      </c>
      <c r="O294" s="441">
        <v>84</v>
      </c>
      <c r="P294" s="465"/>
      <c r="Q294" s="442">
        <v>84</v>
      </c>
    </row>
    <row r="295" spans="1:17" ht="14.4" customHeight="1" x14ac:dyDescent="0.3">
      <c r="A295" s="437" t="s">
        <v>1095</v>
      </c>
      <c r="B295" s="438" t="s">
        <v>986</v>
      </c>
      <c r="C295" s="438" t="s">
        <v>973</v>
      </c>
      <c r="D295" s="438" t="s">
        <v>999</v>
      </c>
      <c r="E295" s="438" t="s">
        <v>1000</v>
      </c>
      <c r="F295" s="441">
        <v>2</v>
      </c>
      <c r="G295" s="441">
        <v>266</v>
      </c>
      <c r="H295" s="441">
        <v>1</v>
      </c>
      <c r="I295" s="441">
        <v>133</v>
      </c>
      <c r="J295" s="441">
        <v>1</v>
      </c>
      <c r="K295" s="441">
        <v>134</v>
      </c>
      <c r="L295" s="441">
        <v>0.50375939849624063</v>
      </c>
      <c r="M295" s="441">
        <v>134</v>
      </c>
      <c r="N295" s="441"/>
      <c r="O295" s="441"/>
      <c r="P295" s="465"/>
      <c r="Q295" s="442"/>
    </row>
    <row r="296" spans="1:17" ht="14.4" customHeight="1" x14ac:dyDescent="0.3">
      <c r="A296" s="437" t="s">
        <v>1095</v>
      </c>
      <c r="B296" s="438" t="s">
        <v>986</v>
      </c>
      <c r="C296" s="438" t="s">
        <v>973</v>
      </c>
      <c r="D296" s="438" t="s">
        <v>1001</v>
      </c>
      <c r="E296" s="438" t="s">
        <v>1000</v>
      </c>
      <c r="F296" s="441">
        <v>1</v>
      </c>
      <c r="G296" s="441">
        <v>174</v>
      </c>
      <c r="H296" s="441">
        <v>1</v>
      </c>
      <c r="I296" s="441">
        <v>174</v>
      </c>
      <c r="J296" s="441">
        <v>1</v>
      </c>
      <c r="K296" s="441">
        <v>175</v>
      </c>
      <c r="L296" s="441">
        <v>1.0057471264367817</v>
      </c>
      <c r="M296" s="441">
        <v>175</v>
      </c>
      <c r="N296" s="441">
        <v>1</v>
      </c>
      <c r="O296" s="441">
        <v>175</v>
      </c>
      <c r="P296" s="465">
        <v>1.0057471264367817</v>
      </c>
      <c r="Q296" s="442">
        <v>175</v>
      </c>
    </row>
    <row r="297" spans="1:17" ht="14.4" customHeight="1" x14ac:dyDescent="0.3">
      <c r="A297" s="437" t="s">
        <v>1095</v>
      </c>
      <c r="B297" s="438" t="s">
        <v>986</v>
      </c>
      <c r="C297" s="438" t="s">
        <v>973</v>
      </c>
      <c r="D297" s="438" t="s">
        <v>1004</v>
      </c>
      <c r="E297" s="438" t="s">
        <v>1005</v>
      </c>
      <c r="F297" s="441">
        <v>1</v>
      </c>
      <c r="G297" s="441">
        <v>582</v>
      </c>
      <c r="H297" s="441">
        <v>1</v>
      </c>
      <c r="I297" s="441">
        <v>582</v>
      </c>
      <c r="J297" s="441"/>
      <c r="K297" s="441"/>
      <c r="L297" s="441"/>
      <c r="M297" s="441"/>
      <c r="N297" s="441">
        <v>1</v>
      </c>
      <c r="O297" s="441">
        <v>585</v>
      </c>
      <c r="P297" s="465">
        <v>1.0051546391752577</v>
      </c>
      <c r="Q297" s="442">
        <v>585</v>
      </c>
    </row>
    <row r="298" spans="1:17" ht="14.4" customHeight="1" x14ac:dyDescent="0.3">
      <c r="A298" s="437" t="s">
        <v>1095</v>
      </c>
      <c r="B298" s="438" t="s">
        <v>986</v>
      </c>
      <c r="C298" s="438" t="s">
        <v>973</v>
      </c>
      <c r="D298" s="438" t="s">
        <v>1006</v>
      </c>
      <c r="E298" s="438" t="s">
        <v>1007</v>
      </c>
      <c r="F298" s="441"/>
      <c r="G298" s="441"/>
      <c r="H298" s="441"/>
      <c r="I298" s="441"/>
      <c r="J298" s="441">
        <v>1</v>
      </c>
      <c r="K298" s="441">
        <v>159</v>
      </c>
      <c r="L298" s="441"/>
      <c r="M298" s="441">
        <v>159</v>
      </c>
      <c r="N298" s="441">
        <v>1</v>
      </c>
      <c r="O298" s="441">
        <v>159</v>
      </c>
      <c r="P298" s="465"/>
      <c r="Q298" s="442">
        <v>159</v>
      </c>
    </row>
    <row r="299" spans="1:17" ht="14.4" customHeight="1" x14ac:dyDescent="0.3">
      <c r="A299" s="437" t="s">
        <v>1095</v>
      </c>
      <c r="B299" s="438" t="s">
        <v>986</v>
      </c>
      <c r="C299" s="438" t="s">
        <v>973</v>
      </c>
      <c r="D299" s="438" t="s">
        <v>1010</v>
      </c>
      <c r="E299" s="438" t="s">
        <v>1011</v>
      </c>
      <c r="F299" s="441">
        <v>4</v>
      </c>
      <c r="G299" s="441">
        <v>64</v>
      </c>
      <c r="H299" s="441">
        <v>1</v>
      </c>
      <c r="I299" s="441">
        <v>16</v>
      </c>
      <c r="J299" s="441">
        <v>2</v>
      </c>
      <c r="K299" s="441">
        <v>32</v>
      </c>
      <c r="L299" s="441">
        <v>0.5</v>
      </c>
      <c r="M299" s="441">
        <v>16</v>
      </c>
      <c r="N299" s="441">
        <v>1</v>
      </c>
      <c r="O299" s="441">
        <v>16</v>
      </c>
      <c r="P299" s="465">
        <v>0.25</v>
      </c>
      <c r="Q299" s="442">
        <v>16</v>
      </c>
    </row>
    <row r="300" spans="1:17" ht="14.4" customHeight="1" x14ac:dyDescent="0.3">
      <c r="A300" s="437" t="s">
        <v>1095</v>
      </c>
      <c r="B300" s="438" t="s">
        <v>986</v>
      </c>
      <c r="C300" s="438" t="s">
        <v>973</v>
      </c>
      <c r="D300" s="438" t="s">
        <v>1012</v>
      </c>
      <c r="E300" s="438" t="s">
        <v>1013</v>
      </c>
      <c r="F300" s="441">
        <v>1</v>
      </c>
      <c r="G300" s="441">
        <v>261</v>
      </c>
      <c r="H300" s="441">
        <v>1</v>
      </c>
      <c r="I300" s="441">
        <v>261</v>
      </c>
      <c r="J300" s="441"/>
      <c r="K300" s="441"/>
      <c r="L300" s="441"/>
      <c r="M300" s="441"/>
      <c r="N300" s="441"/>
      <c r="O300" s="441"/>
      <c r="P300" s="465"/>
      <c r="Q300" s="442"/>
    </row>
    <row r="301" spans="1:17" ht="14.4" customHeight="1" x14ac:dyDescent="0.3">
      <c r="A301" s="437" t="s">
        <v>1095</v>
      </c>
      <c r="B301" s="438" t="s">
        <v>986</v>
      </c>
      <c r="C301" s="438" t="s">
        <v>973</v>
      </c>
      <c r="D301" s="438" t="s">
        <v>1014</v>
      </c>
      <c r="E301" s="438" t="s">
        <v>1015</v>
      </c>
      <c r="F301" s="441">
        <v>1</v>
      </c>
      <c r="G301" s="441">
        <v>140</v>
      </c>
      <c r="H301" s="441">
        <v>1</v>
      </c>
      <c r="I301" s="441">
        <v>140</v>
      </c>
      <c r="J301" s="441"/>
      <c r="K301" s="441"/>
      <c r="L301" s="441"/>
      <c r="M301" s="441"/>
      <c r="N301" s="441"/>
      <c r="O301" s="441"/>
      <c r="P301" s="465"/>
      <c r="Q301" s="442"/>
    </row>
    <row r="302" spans="1:17" ht="14.4" customHeight="1" x14ac:dyDescent="0.3">
      <c r="A302" s="437" t="s">
        <v>1095</v>
      </c>
      <c r="B302" s="438" t="s">
        <v>986</v>
      </c>
      <c r="C302" s="438" t="s">
        <v>973</v>
      </c>
      <c r="D302" s="438" t="s">
        <v>1016</v>
      </c>
      <c r="E302" s="438" t="s">
        <v>1015</v>
      </c>
      <c r="F302" s="441">
        <v>2</v>
      </c>
      <c r="G302" s="441">
        <v>156</v>
      </c>
      <c r="H302" s="441">
        <v>1</v>
      </c>
      <c r="I302" s="441">
        <v>78</v>
      </c>
      <c r="J302" s="441">
        <v>1</v>
      </c>
      <c r="K302" s="441">
        <v>78</v>
      </c>
      <c r="L302" s="441">
        <v>0.5</v>
      </c>
      <c r="M302" s="441">
        <v>78</v>
      </c>
      <c r="N302" s="441"/>
      <c r="O302" s="441"/>
      <c r="P302" s="465"/>
      <c r="Q302" s="442"/>
    </row>
    <row r="303" spans="1:17" ht="14.4" customHeight="1" x14ac:dyDescent="0.3">
      <c r="A303" s="437" t="s">
        <v>1095</v>
      </c>
      <c r="B303" s="438" t="s">
        <v>986</v>
      </c>
      <c r="C303" s="438" t="s">
        <v>973</v>
      </c>
      <c r="D303" s="438" t="s">
        <v>1017</v>
      </c>
      <c r="E303" s="438" t="s">
        <v>1018</v>
      </c>
      <c r="F303" s="441">
        <v>1</v>
      </c>
      <c r="G303" s="441">
        <v>302</v>
      </c>
      <c r="H303" s="441">
        <v>1</v>
      </c>
      <c r="I303" s="441">
        <v>302</v>
      </c>
      <c r="J303" s="441"/>
      <c r="K303" s="441"/>
      <c r="L303" s="441"/>
      <c r="M303" s="441"/>
      <c r="N303" s="441"/>
      <c r="O303" s="441"/>
      <c r="P303" s="465"/>
      <c r="Q303" s="442"/>
    </row>
    <row r="304" spans="1:17" ht="14.4" customHeight="1" x14ac:dyDescent="0.3">
      <c r="A304" s="437" t="s">
        <v>1095</v>
      </c>
      <c r="B304" s="438" t="s">
        <v>986</v>
      </c>
      <c r="C304" s="438" t="s">
        <v>973</v>
      </c>
      <c r="D304" s="438" t="s">
        <v>1021</v>
      </c>
      <c r="E304" s="438" t="s">
        <v>1022</v>
      </c>
      <c r="F304" s="441">
        <v>2</v>
      </c>
      <c r="G304" s="441">
        <v>318</v>
      </c>
      <c r="H304" s="441">
        <v>1</v>
      </c>
      <c r="I304" s="441">
        <v>159</v>
      </c>
      <c r="J304" s="441">
        <v>1</v>
      </c>
      <c r="K304" s="441">
        <v>160</v>
      </c>
      <c r="L304" s="441">
        <v>0.50314465408805031</v>
      </c>
      <c r="M304" s="441">
        <v>160</v>
      </c>
      <c r="N304" s="441"/>
      <c r="O304" s="441"/>
      <c r="P304" s="465"/>
      <c r="Q304" s="442"/>
    </row>
    <row r="305" spans="1:17" ht="14.4" customHeight="1" x14ac:dyDescent="0.3">
      <c r="A305" s="437" t="s">
        <v>1095</v>
      </c>
      <c r="B305" s="438" t="s">
        <v>986</v>
      </c>
      <c r="C305" s="438" t="s">
        <v>973</v>
      </c>
      <c r="D305" s="438" t="s">
        <v>1025</v>
      </c>
      <c r="E305" s="438" t="s">
        <v>991</v>
      </c>
      <c r="F305" s="441">
        <v>2</v>
      </c>
      <c r="G305" s="441">
        <v>140</v>
      </c>
      <c r="H305" s="441">
        <v>1</v>
      </c>
      <c r="I305" s="441">
        <v>70</v>
      </c>
      <c r="J305" s="441">
        <v>2</v>
      </c>
      <c r="K305" s="441">
        <v>140</v>
      </c>
      <c r="L305" s="441">
        <v>1</v>
      </c>
      <c r="M305" s="441">
        <v>70</v>
      </c>
      <c r="N305" s="441"/>
      <c r="O305" s="441"/>
      <c r="P305" s="465"/>
      <c r="Q305" s="442"/>
    </row>
    <row r="306" spans="1:17" ht="14.4" customHeight="1" x14ac:dyDescent="0.3">
      <c r="A306" s="437" t="s">
        <v>1095</v>
      </c>
      <c r="B306" s="438" t="s">
        <v>986</v>
      </c>
      <c r="C306" s="438" t="s">
        <v>973</v>
      </c>
      <c r="D306" s="438" t="s">
        <v>1030</v>
      </c>
      <c r="E306" s="438" t="s">
        <v>1031</v>
      </c>
      <c r="F306" s="441">
        <v>1</v>
      </c>
      <c r="G306" s="441">
        <v>215</v>
      </c>
      <c r="H306" s="441">
        <v>1</v>
      </c>
      <c r="I306" s="441">
        <v>215</v>
      </c>
      <c r="J306" s="441">
        <v>1</v>
      </c>
      <c r="K306" s="441">
        <v>216</v>
      </c>
      <c r="L306" s="441">
        <v>1.0046511627906978</v>
      </c>
      <c r="M306" s="441">
        <v>216</v>
      </c>
      <c r="N306" s="441">
        <v>1</v>
      </c>
      <c r="O306" s="441">
        <v>216</v>
      </c>
      <c r="P306" s="465">
        <v>1.0046511627906978</v>
      </c>
      <c r="Q306" s="442">
        <v>216</v>
      </c>
    </row>
    <row r="307" spans="1:17" ht="14.4" customHeight="1" x14ac:dyDescent="0.3">
      <c r="A307" s="437" t="s">
        <v>1095</v>
      </c>
      <c r="B307" s="438" t="s">
        <v>986</v>
      </c>
      <c r="C307" s="438" t="s">
        <v>973</v>
      </c>
      <c r="D307" s="438" t="s">
        <v>1034</v>
      </c>
      <c r="E307" s="438" t="s">
        <v>1035</v>
      </c>
      <c r="F307" s="441">
        <v>1</v>
      </c>
      <c r="G307" s="441">
        <v>107</v>
      </c>
      <c r="H307" s="441">
        <v>1</v>
      </c>
      <c r="I307" s="441">
        <v>107</v>
      </c>
      <c r="J307" s="441"/>
      <c r="K307" s="441"/>
      <c r="L307" s="441"/>
      <c r="M307" s="441"/>
      <c r="N307" s="441"/>
      <c r="O307" s="441"/>
      <c r="P307" s="465"/>
      <c r="Q307" s="442"/>
    </row>
    <row r="308" spans="1:17" ht="14.4" customHeight="1" x14ac:dyDescent="0.3">
      <c r="A308" s="437" t="s">
        <v>1095</v>
      </c>
      <c r="B308" s="438" t="s">
        <v>986</v>
      </c>
      <c r="C308" s="438" t="s">
        <v>973</v>
      </c>
      <c r="D308" s="438" t="s">
        <v>1042</v>
      </c>
      <c r="E308" s="438" t="s">
        <v>1043</v>
      </c>
      <c r="F308" s="441">
        <v>1</v>
      </c>
      <c r="G308" s="441">
        <v>1015</v>
      </c>
      <c r="H308" s="441">
        <v>1</v>
      </c>
      <c r="I308" s="441">
        <v>1015</v>
      </c>
      <c r="J308" s="441"/>
      <c r="K308" s="441"/>
      <c r="L308" s="441"/>
      <c r="M308" s="441"/>
      <c r="N308" s="441"/>
      <c r="O308" s="441"/>
      <c r="P308" s="465"/>
      <c r="Q308" s="442"/>
    </row>
    <row r="309" spans="1:17" ht="14.4" customHeight="1" x14ac:dyDescent="0.3">
      <c r="A309" s="437" t="s">
        <v>1096</v>
      </c>
      <c r="B309" s="438" t="s">
        <v>986</v>
      </c>
      <c r="C309" s="438" t="s">
        <v>973</v>
      </c>
      <c r="D309" s="438" t="s">
        <v>990</v>
      </c>
      <c r="E309" s="438" t="s">
        <v>991</v>
      </c>
      <c r="F309" s="441">
        <v>13</v>
      </c>
      <c r="G309" s="441">
        <v>2626</v>
      </c>
      <c r="H309" s="441">
        <v>1</v>
      </c>
      <c r="I309" s="441">
        <v>202</v>
      </c>
      <c r="J309" s="441">
        <v>15</v>
      </c>
      <c r="K309" s="441">
        <v>3045</v>
      </c>
      <c r="L309" s="441">
        <v>1.1595582635186596</v>
      </c>
      <c r="M309" s="441">
        <v>203</v>
      </c>
      <c r="N309" s="441">
        <v>9</v>
      </c>
      <c r="O309" s="441">
        <v>1827</v>
      </c>
      <c r="P309" s="465">
        <v>0.69573495811119579</v>
      </c>
      <c r="Q309" s="442">
        <v>203</v>
      </c>
    </row>
    <row r="310" spans="1:17" ht="14.4" customHeight="1" x14ac:dyDescent="0.3">
      <c r="A310" s="437" t="s">
        <v>1096</v>
      </c>
      <c r="B310" s="438" t="s">
        <v>986</v>
      </c>
      <c r="C310" s="438" t="s">
        <v>973</v>
      </c>
      <c r="D310" s="438" t="s">
        <v>993</v>
      </c>
      <c r="E310" s="438" t="s">
        <v>994</v>
      </c>
      <c r="F310" s="441">
        <v>24</v>
      </c>
      <c r="G310" s="441">
        <v>6984</v>
      </c>
      <c r="H310" s="441">
        <v>1</v>
      </c>
      <c r="I310" s="441">
        <v>291</v>
      </c>
      <c r="J310" s="441">
        <v>97</v>
      </c>
      <c r="K310" s="441">
        <v>28324</v>
      </c>
      <c r="L310" s="441">
        <v>4.0555555555555554</v>
      </c>
      <c r="M310" s="441">
        <v>292</v>
      </c>
      <c r="N310" s="441">
        <v>67</v>
      </c>
      <c r="O310" s="441">
        <v>19564</v>
      </c>
      <c r="P310" s="465">
        <v>2.8012600229095073</v>
      </c>
      <c r="Q310" s="442">
        <v>292</v>
      </c>
    </row>
    <row r="311" spans="1:17" ht="14.4" customHeight="1" x14ac:dyDescent="0.3">
      <c r="A311" s="437" t="s">
        <v>1096</v>
      </c>
      <c r="B311" s="438" t="s">
        <v>986</v>
      </c>
      <c r="C311" s="438" t="s">
        <v>973</v>
      </c>
      <c r="D311" s="438" t="s">
        <v>995</v>
      </c>
      <c r="E311" s="438" t="s">
        <v>996</v>
      </c>
      <c r="F311" s="441"/>
      <c r="G311" s="441"/>
      <c r="H311" s="441"/>
      <c r="I311" s="441"/>
      <c r="J311" s="441">
        <v>3</v>
      </c>
      <c r="K311" s="441">
        <v>279</v>
      </c>
      <c r="L311" s="441"/>
      <c r="M311" s="441">
        <v>93</v>
      </c>
      <c r="N311" s="441">
        <v>3</v>
      </c>
      <c r="O311" s="441">
        <v>279</v>
      </c>
      <c r="P311" s="465"/>
      <c r="Q311" s="442">
        <v>93</v>
      </c>
    </row>
    <row r="312" spans="1:17" ht="14.4" customHeight="1" x14ac:dyDescent="0.3">
      <c r="A312" s="437" t="s">
        <v>1096</v>
      </c>
      <c r="B312" s="438" t="s">
        <v>986</v>
      </c>
      <c r="C312" s="438" t="s">
        <v>973</v>
      </c>
      <c r="D312" s="438" t="s">
        <v>999</v>
      </c>
      <c r="E312" s="438" t="s">
        <v>1000</v>
      </c>
      <c r="F312" s="441">
        <v>50</v>
      </c>
      <c r="G312" s="441">
        <v>6650</v>
      </c>
      <c r="H312" s="441">
        <v>1</v>
      </c>
      <c r="I312" s="441">
        <v>133</v>
      </c>
      <c r="J312" s="441">
        <v>63</v>
      </c>
      <c r="K312" s="441">
        <v>8442</v>
      </c>
      <c r="L312" s="441">
        <v>1.2694736842105263</v>
      </c>
      <c r="M312" s="441">
        <v>134</v>
      </c>
      <c r="N312" s="441">
        <v>49</v>
      </c>
      <c r="O312" s="441">
        <v>6566</v>
      </c>
      <c r="P312" s="465">
        <v>0.98736842105263156</v>
      </c>
      <c r="Q312" s="442">
        <v>134</v>
      </c>
    </row>
    <row r="313" spans="1:17" ht="14.4" customHeight="1" x14ac:dyDescent="0.3">
      <c r="A313" s="437" t="s">
        <v>1096</v>
      </c>
      <c r="B313" s="438" t="s">
        <v>986</v>
      </c>
      <c r="C313" s="438" t="s">
        <v>973</v>
      </c>
      <c r="D313" s="438" t="s">
        <v>1006</v>
      </c>
      <c r="E313" s="438" t="s">
        <v>1007</v>
      </c>
      <c r="F313" s="441"/>
      <c r="G313" s="441"/>
      <c r="H313" s="441"/>
      <c r="I313" s="441"/>
      <c r="J313" s="441">
        <v>3</v>
      </c>
      <c r="K313" s="441">
        <v>477</v>
      </c>
      <c r="L313" s="441"/>
      <c r="M313" s="441">
        <v>159</v>
      </c>
      <c r="N313" s="441">
        <v>3</v>
      </c>
      <c r="O313" s="441">
        <v>477</v>
      </c>
      <c r="P313" s="465"/>
      <c r="Q313" s="442">
        <v>159</v>
      </c>
    </row>
    <row r="314" spans="1:17" ht="14.4" customHeight="1" x14ac:dyDescent="0.3">
      <c r="A314" s="437" t="s">
        <v>1096</v>
      </c>
      <c r="B314" s="438" t="s">
        <v>986</v>
      </c>
      <c r="C314" s="438" t="s">
        <v>973</v>
      </c>
      <c r="D314" s="438" t="s">
        <v>1008</v>
      </c>
      <c r="E314" s="438" t="s">
        <v>1009</v>
      </c>
      <c r="F314" s="441"/>
      <c r="G314" s="441"/>
      <c r="H314" s="441"/>
      <c r="I314" s="441"/>
      <c r="J314" s="441">
        <v>1</v>
      </c>
      <c r="K314" s="441">
        <v>382</v>
      </c>
      <c r="L314" s="441"/>
      <c r="M314" s="441">
        <v>382</v>
      </c>
      <c r="N314" s="441">
        <v>4</v>
      </c>
      <c r="O314" s="441">
        <v>1528</v>
      </c>
      <c r="P314" s="465"/>
      <c r="Q314" s="442">
        <v>382</v>
      </c>
    </row>
    <row r="315" spans="1:17" ht="14.4" customHeight="1" x14ac:dyDescent="0.3">
      <c r="A315" s="437" t="s">
        <v>1096</v>
      </c>
      <c r="B315" s="438" t="s">
        <v>986</v>
      </c>
      <c r="C315" s="438" t="s">
        <v>973</v>
      </c>
      <c r="D315" s="438" t="s">
        <v>1010</v>
      </c>
      <c r="E315" s="438" t="s">
        <v>1011</v>
      </c>
      <c r="F315" s="441">
        <v>58</v>
      </c>
      <c r="G315" s="441">
        <v>928</v>
      </c>
      <c r="H315" s="441">
        <v>1</v>
      </c>
      <c r="I315" s="441">
        <v>16</v>
      </c>
      <c r="J315" s="441">
        <v>70</v>
      </c>
      <c r="K315" s="441">
        <v>1120</v>
      </c>
      <c r="L315" s="441">
        <v>1.2068965517241379</v>
      </c>
      <c r="M315" s="441">
        <v>16</v>
      </c>
      <c r="N315" s="441">
        <v>56</v>
      </c>
      <c r="O315" s="441">
        <v>896</v>
      </c>
      <c r="P315" s="465">
        <v>0.96551724137931039</v>
      </c>
      <c r="Q315" s="442">
        <v>16</v>
      </c>
    </row>
    <row r="316" spans="1:17" ht="14.4" customHeight="1" x14ac:dyDescent="0.3">
      <c r="A316" s="437" t="s">
        <v>1096</v>
      </c>
      <c r="B316" s="438" t="s">
        <v>986</v>
      </c>
      <c r="C316" s="438" t="s">
        <v>973</v>
      </c>
      <c r="D316" s="438" t="s">
        <v>1012</v>
      </c>
      <c r="E316" s="438" t="s">
        <v>1013</v>
      </c>
      <c r="F316" s="441">
        <v>3</v>
      </c>
      <c r="G316" s="441">
        <v>783</v>
      </c>
      <c r="H316" s="441">
        <v>1</v>
      </c>
      <c r="I316" s="441">
        <v>261</v>
      </c>
      <c r="J316" s="441">
        <v>3</v>
      </c>
      <c r="K316" s="441">
        <v>786</v>
      </c>
      <c r="L316" s="441">
        <v>1.0038314176245211</v>
      </c>
      <c r="M316" s="441">
        <v>262</v>
      </c>
      <c r="N316" s="441">
        <v>3</v>
      </c>
      <c r="O316" s="441">
        <v>786</v>
      </c>
      <c r="P316" s="465">
        <v>1.0038314176245211</v>
      </c>
      <c r="Q316" s="442">
        <v>262</v>
      </c>
    </row>
    <row r="317" spans="1:17" ht="14.4" customHeight="1" x14ac:dyDescent="0.3">
      <c r="A317" s="437" t="s">
        <v>1096</v>
      </c>
      <c r="B317" s="438" t="s">
        <v>986</v>
      </c>
      <c r="C317" s="438" t="s">
        <v>973</v>
      </c>
      <c r="D317" s="438" t="s">
        <v>1014</v>
      </c>
      <c r="E317" s="438" t="s">
        <v>1015</v>
      </c>
      <c r="F317" s="441">
        <v>6</v>
      </c>
      <c r="G317" s="441">
        <v>840</v>
      </c>
      <c r="H317" s="441">
        <v>1</v>
      </c>
      <c r="I317" s="441">
        <v>140</v>
      </c>
      <c r="J317" s="441">
        <v>2</v>
      </c>
      <c r="K317" s="441">
        <v>282</v>
      </c>
      <c r="L317" s="441">
        <v>0.33571428571428569</v>
      </c>
      <c r="M317" s="441">
        <v>141</v>
      </c>
      <c r="N317" s="441">
        <v>3</v>
      </c>
      <c r="O317" s="441">
        <v>423</v>
      </c>
      <c r="P317" s="465">
        <v>0.50357142857142856</v>
      </c>
      <c r="Q317" s="442">
        <v>141</v>
      </c>
    </row>
    <row r="318" spans="1:17" ht="14.4" customHeight="1" x14ac:dyDescent="0.3">
      <c r="A318" s="437" t="s">
        <v>1096</v>
      </c>
      <c r="B318" s="438" t="s">
        <v>986</v>
      </c>
      <c r="C318" s="438" t="s">
        <v>973</v>
      </c>
      <c r="D318" s="438" t="s">
        <v>1016</v>
      </c>
      <c r="E318" s="438" t="s">
        <v>1015</v>
      </c>
      <c r="F318" s="441">
        <v>50</v>
      </c>
      <c r="G318" s="441">
        <v>3900</v>
      </c>
      <c r="H318" s="441">
        <v>1</v>
      </c>
      <c r="I318" s="441">
        <v>78</v>
      </c>
      <c r="J318" s="441">
        <v>63</v>
      </c>
      <c r="K318" s="441">
        <v>4914</v>
      </c>
      <c r="L318" s="441">
        <v>1.26</v>
      </c>
      <c r="M318" s="441">
        <v>78</v>
      </c>
      <c r="N318" s="441">
        <v>49</v>
      </c>
      <c r="O318" s="441">
        <v>3822</v>
      </c>
      <c r="P318" s="465">
        <v>0.98</v>
      </c>
      <c r="Q318" s="442">
        <v>78</v>
      </c>
    </row>
    <row r="319" spans="1:17" ht="14.4" customHeight="1" x14ac:dyDescent="0.3">
      <c r="A319" s="437" t="s">
        <v>1096</v>
      </c>
      <c r="B319" s="438" t="s">
        <v>986</v>
      </c>
      <c r="C319" s="438" t="s">
        <v>973</v>
      </c>
      <c r="D319" s="438" t="s">
        <v>1017</v>
      </c>
      <c r="E319" s="438" t="s">
        <v>1018</v>
      </c>
      <c r="F319" s="441">
        <v>6</v>
      </c>
      <c r="G319" s="441">
        <v>1812</v>
      </c>
      <c r="H319" s="441">
        <v>1</v>
      </c>
      <c r="I319" s="441">
        <v>302</v>
      </c>
      <c r="J319" s="441">
        <v>2</v>
      </c>
      <c r="K319" s="441">
        <v>606</v>
      </c>
      <c r="L319" s="441">
        <v>0.33443708609271522</v>
      </c>
      <c r="M319" s="441">
        <v>303</v>
      </c>
      <c r="N319" s="441">
        <v>3</v>
      </c>
      <c r="O319" s="441">
        <v>909</v>
      </c>
      <c r="P319" s="465">
        <v>0.5016556291390728</v>
      </c>
      <c r="Q319" s="442">
        <v>303</v>
      </c>
    </row>
    <row r="320" spans="1:17" ht="14.4" customHeight="1" x14ac:dyDescent="0.3">
      <c r="A320" s="437" t="s">
        <v>1096</v>
      </c>
      <c r="B320" s="438" t="s">
        <v>986</v>
      </c>
      <c r="C320" s="438" t="s">
        <v>973</v>
      </c>
      <c r="D320" s="438" t="s">
        <v>1019</v>
      </c>
      <c r="E320" s="438" t="s">
        <v>1020</v>
      </c>
      <c r="F320" s="441"/>
      <c r="G320" s="441"/>
      <c r="H320" s="441"/>
      <c r="I320" s="441"/>
      <c r="J320" s="441">
        <v>1</v>
      </c>
      <c r="K320" s="441">
        <v>486</v>
      </c>
      <c r="L320" s="441"/>
      <c r="M320" s="441">
        <v>486</v>
      </c>
      <c r="N320" s="441">
        <v>4</v>
      </c>
      <c r="O320" s="441">
        <v>1944</v>
      </c>
      <c r="P320" s="465"/>
      <c r="Q320" s="442">
        <v>486</v>
      </c>
    </row>
    <row r="321" spans="1:17" ht="14.4" customHeight="1" x14ac:dyDescent="0.3">
      <c r="A321" s="437" t="s">
        <v>1096</v>
      </c>
      <c r="B321" s="438" t="s">
        <v>986</v>
      </c>
      <c r="C321" s="438" t="s">
        <v>973</v>
      </c>
      <c r="D321" s="438" t="s">
        <v>1021</v>
      </c>
      <c r="E321" s="438" t="s">
        <v>1022</v>
      </c>
      <c r="F321" s="441">
        <v>36</v>
      </c>
      <c r="G321" s="441">
        <v>5724</v>
      </c>
      <c r="H321" s="441">
        <v>1</v>
      </c>
      <c r="I321" s="441">
        <v>159</v>
      </c>
      <c r="J321" s="441">
        <v>48</v>
      </c>
      <c r="K321" s="441">
        <v>7680</v>
      </c>
      <c r="L321" s="441">
        <v>1.3417190775681342</v>
      </c>
      <c r="M321" s="441">
        <v>160</v>
      </c>
      <c r="N321" s="441">
        <v>38</v>
      </c>
      <c r="O321" s="441">
        <v>6080</v>
      </c>
      <c r="P321" s="465">
        <v>1.0621942697414395</v>
      </c>
      <c r="Q321" s="442">
        <v>160</v>
      </c>
    </row>
    <row r="322" spans="1:17" ht="14.4" customHeight="1" x14ac:dyDescent="0.3">
      <c r="A322" s="437" t="s">
        <v>1096</v>
      </c>
      <c r="B322" s="438" t="s">
        <v>986</v>
      </c>
      <c r="C322" s="438" t="s">
        <v>973</v>
      </c>
      <c r="D322" s="438" t="s">
        <v>1025</v>
      </c>
      <c r="E322" s="438" t="s">
        <v>991</v>
      </c>
      <c r="F322" s="441">
        <v>137</v>
      </c>
      <c r="G322" s="441">
        <v>9590</v>
      </c>
      <c r="H322" s="441">
        <v>1</v>
      </c>
      <c r="I322" s="441">
        <v>70</v>
      </c>
      <c r="J322" s="441">
        <v>139</v>
      </c>
      <c r="K322" s="441">
        <v>9730</v>
      </c>
      <c r="L322" s="441">
        <v>1.0145985401459854</v>
      </c>
      <c r="M322" s="441">
        <v>70</v>
      </c>
      <c r="N322" s="441">
        <v>126</v>
      </c>
      <c r="O322" s="441">
        <v>8820</v>
      </c>
      <c r="P322" s="465">
        <v>0.91970802919708028</v>
      </c>
      <c r="Q322" s="442">
        <v>70</v>
      </c>
    </row>
    <row r="323" spans="1:17" ht="14.4" customHeight="1" x14ac:dyDescent="0.3">
      <c r="A323" s="437" t="s">
        <v>1096</v>
      </c>
      <c r="B323" s="438" t="s">
        <v>986</v>
      </c>
      <c r="C323" s="438" t="s">
        <v>973</v>
      </c>
      <c r="D323" s="438" t="s">
        <v>1032</v>
      </c>
      <c r="E323" s="438" t="s">
        <v>1033</v>
      </c>
      <c r="F323" s="441"/>
      <c r="G323" s="441"/>
      <c r="H323" s="441"/>
      <c r="I323" s="441"/>
      <c r="J323" s="441">
        <v>1</v>
      </c>
      <c r="K323" s="441">
        <v>1189</v>
      </c>
      <c r="L323" s="441"/>
      <c r="M323" s="441">
        <v>1189</v>
      </c>
      <c r="N323" s="441">
        <v>2</v>
      </c>
      <c r="O323" s="441">
        <v>2378</v>
      </c>
      <c r="P323" s="465"/>
      <c r="Q323" s="442">
        <v>1189</v>
      </c>
    </row>
    <row r="324" spans="1:17" ht="14.4" customHeight="1" x14ac:dyDescent="0.3">
      <c r="A324" s="437" t="s">
        <v>1096</v>
      </c>
      <c r="B324" s="438" t="s">
        <v>986</v>
      </c>
      <c r="C324" s="438" t="s">
        <v>973</v>
      </c>
      <c r="D324" s="438" t="s">
        <v>1034</v>
      </c>
      <c r="E324" s="438" t="s">
        <v>1035</v>
      </c>
      <c r="F324" s="441"/>
      <c r="G324" s="441"/>
      <c r="H324" s="441"/>
      <c r="I324" s="441"/>
      <c r="J324" s="441">
        <v>1</v>
      </c>
      <c r="K324" s="441">
        <v>108</v>
      </c>
      <c r="L324" s="441"/>
      <c r="M324" s="441">
        <v>108</v>
      </c>
      <c r="N324" s="441">
        <v>3</v>
      </c>
      <c r="O324" s="441">
        <v>324</v>
      </c>
      <c r="P324" s="465"/>
      <c r="Q324" s="442">
        <v>108</v>
      </c>
    </row>
    <row r="325" spans="1:17" ht="14.4" customHeight="1" x14ac:dyDescent="0.3">
      <c r="A325" s="437" t="s">
        <v>1097</v>
      </c>
      <c r="B325" s="438" t="s">
        <v>986</v>
      </c>
      <c r="C325" s="438" t="s">
        <v>973</v>
      </c>
      <c r="D325" s="438" t="s">
        <v>990</v>
      </c>
      <c r="E325" s="438" t="s">
        <v>991</v>
      </c>
      <c r="F325" s="441"/>
      <c r="G325" s="441"/>
      <c r="H325" s="441"/>
      <c r="I325" s="441"/>
      <c r="J325" s="441">
        <v>6</v>
      </c>
      <c r="K325" s="441">
        <v>1218</v>
      </c>
      <c r="L325" s="441"/>
      <c r="M325" s="441">
        <v>203</v>
      </c>
      <c r="N325" s="441">
        <v>2</v>
      </c>
      <c r="O325" s="441">
        <v>406</v>
      </c>
      <c r="P325" s="465"/>
      <c r="Q325" s="442">
        <v>203</v>
      </c>
    </row>
    <row r="326" spans="1:17" ht="14.4" customHeight="1" x14ac:dyDescent="0.3">
      <c r="A326" s="437" t="s">
        <v>1097</v>
      </c>
      <c r="B326" s="438" t="s">
        <v>986</v>
      </c>
      <c r="C326" s="438" t="s">
        <v>973</v>
      </c>
      <c r="D326" s="438" t="s">
        <v>993</v>
      </c>
      <c r="E326" s="438" t="s">
        <v>994</v>
      </c>
      <c r="F326" s="441"/>
      <c r="G326" s="441"/>
      <c r="H326" s="441"/>
      <c r="I326" s="441"/>
      <c r="J326" s="441"/>
      <c r="K326" s="441"/>
      <c r="L326" s="441"/>
      <c r="M326" s="441"/>
      <c r="N326" s="441">
        <v>12</v>
      </c>
      <c r="O326" s="441">
        <v>3504</v>
      </c>
      <c r="P326" s="465"/>
      <c r="Q326" s="442">
        <v>292</v>
      </c>
    </row>
    <row r="327" spans="1:17" ht="14.4" customHeight="1" x14ac:dyDescent="0.3">
      <c r="A327" s="437" t="s">
        <v>1097</v>
      </c>
      <c r="B327" s="438" t="s">
        <v>986</v>
      </c>
      <c r="C327" s="438" t="s">
        <v>973</v>
      </c>
      <c r="D327" s="438" t="s">
        <v>999</v>
      </c>
      <c r="E327" s="438" t="s">
        <v>1000</v>
      </c>
      <c r="F327" s="441">
        <v>2</v>
      </c>
      <c r="G327" s="441">
        <v>266</v>
      </c>
      <c r="H327" s="441">
        <v>1</v>
      </c>
      <c r="I327" s="441">
        <v>133</v>
      </c>
      <c r="J327" s="441">
        <v>5</v>
      </c>
      <c r="K327" s="441">
        <v>670</v>
      </c>
      <c r="L327" s="441">
        <v>2.518796992481203</v>
      </c>
      <c r="M327" s="441">
        <v>134</v>
      </c>
      <c r="N327" s="441">
        <v>7</v>
      </c>
      <c r="O327" s="441">
        <v>938</v>
      </c>
      <c r="P327" s="465">
        <v>3.5263157894736841</v>
      </c>
      <c r="Q327" s="442">
        <v>134</v>
      </c>
    </row>
    <row r="328" spans="1:17" ht="14.4" customHeight="1" x14ac:dyDescent="0.3">
      <c r="A328" s="437" t="s">
        <v>1097</v>
      </c>
      <c r="B328" s="438" t="s">
        <v>986</v>
      </c>
      <c r="C328" s="438" t="s">
        <v>973</v>
      </c>
      <c r="D328" s="438" t="s">
        <v>1006</v>
      </c>
      <c r="E328" s="438" t="s">
        <v>1007</v>
      </c>
      <c r="F328" s="441"/>
      <c r="G328" s="441"/>
      <c r="H328" s="441"/>
      <c r="I328" s="441"/>
      <c r="J328" s="441"/>
      <c r="K328" s="441"/>
      <c r="L328" s="441"/>
      <c r="M328" s="441"/>
      <c r="N328" s="441">
        <v>1</v>
      </c>
      <c r="O328" s="441">
        <v>159</v>
      </c>
      <c r="P328" s="465"/>
      <c r="Q328" s="442">
        <v>159</v>
      </c>
    </row>
    <row r="329" spans="1:17" ht="14.4" customHeight="1" x14ac:dyDescent="0.3">
      <c r="A329" s="437" t="s">
        <v>1097</v>
      </c>
      <c r="B329" s="438" t="s">
        <v>986</v>
      </c>
      <c r="C329" s="438" t="s">
        <v>973</v>
      </c>
      <c r="D329" s="438" t="s">
        <v>1010</v>
      </c>
      <c r="E329" s="438" t="s">
        <v>1011</v>
      </c>
      <c r="F329" s="441">
        <v>6</v>
      </c>
      <c r="G329" s="441">
        <v>96</v>
      </c>
      <c r="H329" s="441">
        <v>1</v>
      </c>
      <c r="I329" s="441">
        <v>16</v>
      </c>
      <c r="J329" s="441">
        <v>9</v>
      </c>
      <c r="K329" s="441">
        <v>144</v>
      </c>
      <c r="L329" s="441">
        <v>1.5</v>
      </c>
      <c r="M329" s="441">
        <v>16</v>
      </c>
      <c r="N329" s="441">
        <v>8</v>
      </c>
      <c r="O329" s="441">
        <v>128</v>
      </c>
      <c r="P329" s="465">
        <v>1.3333333333333333</v>
      </c>
      <c r="Q329" s="442">
        <v>16</v>
      </c>
    </row>
    <row r="330" spans="1:17" ht="14.4" customHeight="1" x14ac:dyDescent="0.3">
      <c r="A330" s="437" t="s">
        <v>1097</v>
      </c>
      <c r="B330" s="438" t="s">
        <v>986</v>
      </c>
      <c r="C330" s="438" t="s">
        <v>973</v>
      </c>
      <c r="D330" s="438" t="s">
        <v>1012</v>
      </c>
      <c r="E330" s="438" t="s">
        <v>1013</v>
      </c>
      <c r="F330" s="441"/>
      <c r="G330" s="441"/>
      <c r="H330" s="441"/>
      <c r="I330" s="441"/>
      <c r="J330" s="441">
        <v>4</v>
      </c>
      <c r="K330" s="441">
        <v>1048</v>
      </c>
      <c r="L330" s="441"/>
      <c r="M330" s="441">
        <v>262</v>
      </c>
      <c r="N330" s="441">
        <v>1</v>
      </c>
      <c r="O330" s="441">
        <v>262</v>
      </c>
      <c r="P330" s="465"/>
      <c r="Q330" s="442">
        <v>262</v>
      </c>
    </row>
    <row r="331" spans="1:17" ht="14.4" customHeight="1" x14ac:dyDescent="0.3">
      <c r="A331" s="437" t="s">
        <v>1097</v>
      </c>
      <c r="B331" s="438" t="s">
        <v>986</v>
      </c>
      <c r="C331" s="438" t="s">
        <v>973</v>
      </c>
      <c r="D331" s="438" t="s">
        <v>1014</v>
      </c>
      <c r="E331" s="438" t="s">
        <v>1015</v>
      </c>
      <c r="F331" s="441"/>
      <c r="G331" s="441"/>
      <c r="H331" s="441"/>
      <c r="I331" s="441"/>
      <c r="J331" s="441">
        <v>4</v>
      </c>
      <c r="K331" s="441">
        <v>564</v>
      </c>
      <c r="L331" s="441"/>
      <c r="M331" s="441">
        <v>141</v>
      </c>
      <c r="N331" s="441"/>
      <c r="O331" s="441"/>
      <c r="P331" s="465"/>
      <c r="Q331" s="442"/>
    </row>
    <row r="332" spans="1:17" ht="14.4" customHeight="1" x14ac:dyDescent="0.3">
      <c r="A332" s="437" t="s">
        <v>1097</v>
      </c>
      <c r="B332" s="438" t="s">
        <v>986</v>
      </c>
      <c r="C332" s="438" t="s">
        <v>973</v>
      </c>
      <c r="D332" s="438" t="s">
        <v>1016</v>
      </c>
      <c r="E332" s="438" t="s">
        <v>1015</v>
      </c>
      <c r="F332" s="441">
        <v>2</v>
      </c>
      <c r="G332" s="441">
        <v>156</v>
      </c>
      <c r="H332" s="441">
        <v>1</v>
      </c>
      <c r="I332" s="441">
        <v>78</v>
      </c>
      <c r="J332" s="441">
        <v>5</v>
      </c>
      <c r="K332" s="441">
        <v>390</v>
      </c>
      <c r="L332" s="441">
        <v>2.5</v>
      </c>
      <c r="M332" s="441">
        <v>78</v>
      </c>
      <c r="N332" s="441">
        <v>7</v>
      </c>
      <c r="O332" s="441">
        <v>546</v>
      </c>
      <c r="P332" s="465">
        <v>3.5</v>
      </c>
      <c r="Q332" s="442">
        <v>78</v>
      </c>
    </row>
    <row r="333" spans="1:17" ht="14.4" customHeight="1" x14ac:dyDescent="0.3">
      <c r="A333" s="437" t="s">
        <v>1097</v>
      </c>
      <c r="B333" s="438" t="s">
        <v>986</v>
      </c>
      <c r="C333" s="438" t="s">
        <v>973</v>
      </c>
      <c r="D333" s="438" t="s">
        <v>1017</v>
      </c>
      <c r="E333" s="438" t="s">
        <v>1018</v>
      </c>
      <c r="F333" s="441"/>
      <c r="G333" s="441"/>
      <c r="H333" s="441"/>
      <c r="I333" s="441"/>
      <c r="J333" s="441">
        <v>4</v>
      </c>
      <c r="K333" s="441">
        <v>1212</v>
      </c>
      <c r="L333" s="441"/>
      <c r="M333" s="441">
        <v>303</v>
      </c>
      <c r="N333" s="441"/>
      <c r="O333" s="441"/>
      <c r="P333" s="465"/>
      <c r="Q333" s="442"/>
    </row>
    <row r="334" spans="1:17" ht="14.4" customHeight="1" x14ac:dyDescent="0.3">
      <c r="A334" s="437" t="s">
        <v>1097</v>
      </c>
      <c r="B334" s="438" t="s">
        <v>986</v>
      </c>
      <c r="C334" s="438" t="s">
        <v>973</v>
      </c>
      <c r="D334" s="438" t="s">
        <v>1021</v>
      </c>
      <c r="E334" s="438" t="s">
        <v>1022</v>
      </c>
      <c r="F334" s="441">
        <v>6</v>
      </c>
      <c r="G334" s="441">
        <v>954</v>
      </c>
      <c r="H334" s="441">
        <v>1</v>
      </c>
      <c r="I334" s="441">
        <v>159</v>
      </c>
      <c r="J334" s="441">
        <v>4</v>
      </c>
      <c r="K334" s="441">
        <v>640</v>
      </c>
      <c r="L334" s="441">
        <v>0.67085953878406712</v>
      </c>
      <c r="M334" s="441">
        <v>160</v>
      </c>
      <c r="N334" s="441">
        <v>6</v>
      </c>
      <c r="O334" s="441">
        <v>960</v>
      </c>
      <c r="P334" s="465">
        <v>1.0062893081761006</v>
      </c>
      <c r="Q334" s="442">
        <v>160</v>
      </c>
    </row>
    <row r="335" spans="1:17" ht="14.4" customHeight="1" x14ac:dyDescent="0.3">
      <c r="A335" s="437" t="s">
        <v>1097</v>
      </c>
      <c r="B335" s="438" t="s">
        <v>986</v>
      </c>
      <c r="C335" s="438" t="s">
        <v>973</v>
      </c>
      <c r="D335" s="438" t="s">
        <v>1025</v>
      </c>
      <c r="E335" s="438" t="s">
        <v>991</v>
      </c>
      <c r="F335" s="441">
        <v>4</v>
      </c>
      <c r="G335" s="441">
        <v>280</v>
      </c>
      <c r="H335" s="441">
        <v>1</v>
      </c>
      <c r="I335" s="441">
        <v>70</v>
      </c>
      <c r="J335" s="441">
        <v>10</v>
      </c>
      <c r="K335" s="441">
        <v>700</v>
      </c>
      <c r="L335" s="441">
        <v>2.5</v>
      </c>
      <c r="M335" s="441">
        <v>70</v>
      </c>
      <c r="N335" s="441">
        <v>15</v>
      </c>
      <c r="O335" s="441">
        <v>1050</v>
      </c>
      <c r="P335" s="465">
        <v>3.75</v>
      </c>
      <c r="Q335" s="442">
        <v>70</v>
      </c>
    </row>
    <row r="336" spans="1:17" ht="14.4" customHeight="1" x14ac:dyDescent="0.3">
      <c r="A336" s="437" t="s">
        <v>1097</v>
      </c>
      <c r="B336" s="438" t="s">
        <v>986</v>
      </c>
      <c r="C336" s="438" t="s">
        <v>973</v>
      </c>
      <c r="D336" s="438" t="s">
        <v>1032</v>
      </c>
      <c r="E336" s="438" t="s">
        <v>1033</v>
      </c>
      <c r="F336" s="441"/>
      <c r="G336" s="441"/>
      <c r="H336" s="441"/>
      <c r="I336" s="441"/>
      <c r="J336" s="441"/>
      <c r="K336" s="441"/>
      <c r="L336" s="441"/>
      <c r="M336" s="441"/>
      <c r="N336" s="441">
        <v>2</v>
      </c>
      <c r="O336" s="441">
        <v>2378</v>
      </c>
      <c r="P336" s="465"/>
      <c r="Q336" s="442">
        <v>1189</v>
      </c>
    </row>
    <row r="337" spans="1:17" ht="14.4" customHeight="1" x14ac:dyDescent="0.3">
      <c r="A337" s="437" t="s">
        <v>1097</v>
      </c>
      <c r="B337" s="438" t="s">
        <v>986</v>
      </c>
      <c r="C337" s="438" t="s">
        <v>973</v>
      </c>
      <c r="D337" s="438" t="s">
        <v>1034</v>
      </c>
      <c r="E337" s="438" t="s">
        <v>1035</v>
      </c>
      <c r="F337" s="441"/>
      <c r="G337" s="441"/>
      <c r="H337" s="441"/>
      <c r="I337" s="441"/>
      <c r="J337" s="441"/>
      <c r="K337" s="441"/>
      <c r="L337" s="441"/>
      <c r="M337" s="441"/>
      <c r="N337" s="441">
        <v>1</v>
      </c>
      <c r="O337" s="441">
        <v>108</v>
      </c>
      <c r="P337" s="465"/>
      <c r="Q337" s="442">
        <v>108</v>
      </c>
    </row>
    <row r="338" spans="1:17" ht="14.4" customHeight="1" x14ac:dyDescent="0.3">
      <c r="A338" s="437" t="s">
        <v>1098</v>
      </c>
      <c r="B338" s="438" t="s">
        <v>986</v>
      </c>
      <c r="C338" s="438" t="s">
        <v>973</v>
      </c>
      <c r="D338" s="438" t="s">
        <v>990</v>
      </c>
      <c r="E338" s="438" t="s">
        <v>991</v>
      </c>
      <c r="F338" s="441">
        <v>4</v>
      </c>
      <c r="G338" s="441">
        <v>808</v>
      </c>
      <c r="H338" s="441">
        <v>1</v>
      </c>
      <c r="I338" s="441">
        <v>202</v>
      </c>
      <c r="J338" s="441">
        <v>2</v>
      </c>
      <c r="K338" s="441">
        <v>406</v>
      </c>
      <c r="L338" s="441">
        <v>0.50247524752475248</v>
      </c>
      <c r="M338" s="441">
        <v>203</v>
      </c>
      <c r="N338" s="441"/>
      <c r="O338" s="441"/>
      <c r="P338" s="465"/>
      <c r="Q338" s="442"/>
    </row>
    <row r="339" spans="1:17" ht="14.4" customHeight="1" x14ac:dyDescent="0.3">
      <c r="A339" s="437" t="s">
        <v>1098</v>
      </c>
      <c r="B339" s="438" t="s">
        <v>986</v>
      </c>
      <c r="C339" s="438" t="s">
        <v>973</v>
      </c>
      <c r="D339" s="438" t="s">
        <v>999</v>
      </c>
      <c r="E339" s="438" t="s">
        <v>1000</v>
      </c>
      <c r="F339" s="441">
        <v>1</v>
      </c>
      <c r="G339" s="441">
        <v>133</v>
      </c>
      <c r="H339" s="441">
        <v>1</v>
      </c>
      <c r="I339" s="441">
        <v>133</v>
      </c>
      <c r="J339" s="441"/>
      <c r="K339" s="441"/>
      <c r="L339" s="441"/>
      <c r="M339" s="441"/>
      <c r="N339" s="441"/>
      <c r="O339" s="441"/>
      <c r="P339" s="465"/>
      <c r="Q339" s="442"/>
    </row>
    <row r="340" spans="1:17" ht="14.4" customHeight="1" x14ac:dyDescent="0.3">
      <c r="A340" s="437" t="s">
        <v>1098</v>
      </c>
      <c r="B340" s="438" t="s">
        <v>986</v>
      </c>
      <c r="C340" s="438" t="s">
        <v>973</v>
      </c>
      <c r="D340" s="438" t="s">
        <v>1010</v>
      </c>
      <c r="E340" s="438" t="s">
        <v>1011</v>
      </c>
      <c r="F340" s="441">
        <v>2</v>
      </c>
      <c r="G340" s="441">
        <v>32</v>
      </c>
      <c r="H340" s="441">
        <v>1</v>
      </c>
      <c r="I340" s="441">
        <v>16</v>
      </c>
      <c r="J340" s="441">
        <v>1</v>
      </c>
      <c r="K340" s="441">
        <v>16</v>
      </c>
      <c r="L340" s="441">
        <v>0.5</v>
      </c>
      <c r="M340" s="441">
        <v>16</v>
      </c>
      <c r="N340" s="441"/>
      <c r="O340" s="441"/>
      <c r="P340" s="465"/>
      <c r="Q340" s="442"/>
    </row>
    <row r="341" spans="1:17" ht="14.4" customHeight="1" x14ac:dyDescent="0.3">
      <c r="A341" s="437" t="s">
        <v>1098</v>
      </c>
      <c r="B341" s="438" t="s">
        <v>986</v>
      </c>
      <c r="C341" s="438" t="s">
        <v>973</v>
      </c>
      <c r="D341" s="438" t="s">
        <v>1012</v>
      </c>
      <c r="E341" s="438" t="s">
        <v>1013</v>
      </c>
      <c r="F341" s="441"/>
      <c r="G341" s="441"/>
      <c r="H341" s="441"/>
      <c r="I341" s="441"/>
      <c r="J341" s="441">
        <v>1</v>
      </c>
      <c r="K341" s="441">
        <v>262</v>
      </c>
      <c r="L341" s="441"/>
      <c r="M341" s="441">
        <v>262</v>
      </c>
      <c r="N341" s="441"/>
      <c r="O341" s="441"/>
      <c r="P341" s="465"/>
      <c r="Q341" s="442"/>
    </row>
    <row r="342" spans="1:17" ht="14.4" customHeight="1" x14ac:dyDescent="0.3">
      <c r="A342" s="437" t="s">
        <v>1098</v>
      </c>
      <c r="B342" s="438" t="s">
        <v>986</v>
      </c>
      <c r="C342" s="438" t="s">
        <v>973</v>
      </c>
      <c r="D342" s="438" t="s">
        <v>1014</v>
      </c>
      <c r="E342" s="438" t="s">
        <v>1015</v>
      </c>
      <c r="F342" s="441">
        <v>1</v>
      </c>
      <c r="G342" s="441">
        <v>140</v>
      </c>
      <c r="H342" s="441">
        <v>1</v>
      </c>
      <c r="I342" s="441">
        <v>140</v>
      </c>
      <c r="J342" s="441">
        <v>1</v>
      </c>
      <c r="K342" s="441">
        <v>141</v>
      </c>
      <c r="L342" s="441">
        <v>1.0071428571428571</v>
      </c>
      <c r="M342" s="441">
        <v>141</v>
      </c>
      <c r="N342" s="441"/>
      <c r="O342" s="441"/>
      <c r="P342" s="465"/>
      <c r="Q342" s="442"/>
    </row>
    <row r="343" spans="1:17" ht="14.4" customHeight="1" x14ac:dyDescent="0.3">
      <c r="A343" s="437" t="s">
        <v>1098</v>
      </c>
      <c r="B343" s="438" t="s">
        <v>986</v>
      </c>
      <c r="C343" s="438" t="s">
        <v>973</v>
      </c>
      <c r="D343" s="438" t="s">
        <v>1016</v>
      </c>
      <c r="E343" s="438" t="s">
        <v>1015</v>
      </c>
      <c r="F343" s="441">
        <v>1</v>
      </c>
      <c r="G343" s="441">
        <v>78</v>
      </c>
      <c r="H343" s="441">
        <v>1</v>
      </c>
      <c r="I343" s="441">
        <v>78</v>
      </c>
      <c r="J343" s="441"/>
      <c r="K343" s="441"/>
      <c r="L343" s="441"/>
      <c r="M343" s="441"/>
      <c r="N343" s="441"/>
      <c r="O343" s="441"/>
      <c r="P343" s="465"/>
      <c r="Q343" s="442"/>
    </row>
    <row r="344" spans="1:17" ht="14.4" customHeight="1" x14ac:dyDescent="0.3">
      <c r="A344" s="437" t="s">
        <v>1098</v>
      </c>
      <c r="B344" s="438" t="s">
        <v>986</v>
      </c>
      <c r="C344" s="438" t="s">
        <v>973</v>
      </c>
      <c r="D344" s="438" t="s">
        <v>1017</v>
      </c>
      <c r="E344" s="438" t="s">
        <v>1018</v>
      </c>
      <c r="F344" s="441">
        <v>1</v>
      </c>
      <c r="G344" s="441">
        <v>302</v>
      </c>
      <c r="H344" s="441">
        <v>1</v>
      </c>
      <c r="I344" s="441">
        <v>302</v>
      </c>
      <c r="J344" s="441">
        <v>1</v>
      </c>
      <c r="K344" s="441">
        <v>303</v>
      </c>
      <c r="L344" s="441">
        <v>1.0033112582781456</v>
      </c>
      <c r="M344" s="441">
        <v>303</v>
      </c>
      <c r="N344" s="441"/>
      <c r="O344" s="441"/>
      <c r="P344" s="465"/>
      <c r="Q344" s="442"/>
    </row>
    <row r="345" spans="1:17" ht="14.4" customHeight="1" x14ac:dyDescent="0.3">
      <c r="A345" s="437" t="s">
        <v>1098</v>
      </c>
      <c r="B345" s="438" t="s">
        <v>986</v>
      </c>
      <c r="C345" s="438" t="s">
        <v>973</v>
      </c>
      <c r="D345" s="438" t="s">
        <v>1021</v>
      </c>
      <c r="E345" s="438" t="s">
        <v>1022</v>
      </c>
      <c r="F345" s="441">
        <v>1</v>
      </c>
      <c r="G345" s="441">
        <v>159</v>
      </c>
      <c r="H345" s="441">
        <v>1</v>
      </c>
      <c r="I345" s="441">
        <v>159</v>
      </c>
      <c r="J345" s="441"/>
      <c r="K345" s="441"/>
      <c r="L345" s="441"/>
      <c r="M345" s="441"/>
      <c r="N345" s="441"/>
      <c r="O345" s="441"/>
      <c r="P345" s="465"/>
      <c r="Q345" s="442"/>
    </row>
    <row r="346" spans="1:17" ht="14.4" customHeight="1" x14ac:dyDescent="0.3">
      <c r="A346" s="437" t="s">
        <v>1098</v>
      </c>
      <c r="B346" s="438" t="s">
        <v>986</v>
      </c>
      <c r="C346" s="438" t="s">
        <v>973</v>
      </c>
      <c r="D346" s="438" t="s">
        <v>1025</v>
      </c>
      <c r="E346" s="438" t="s">
        <v>991</v>
      </c>
      <c r="F346" s="441">
        <v>2</v>
      </c>
      <c r="G346" s="441">
        <v>140</v>
      </c>
      <c r="H346" s="441">
        <v>1</v>
      </c>
      <c r="I346" s="441">
        <v>70</v>
      </c>
      <c r="J346" s="441"/>
      <c r="K346" s="441"/>
      <c r="L346" s="441"/>
      <c r="M346" s="441"/>
      <c r="N346" s="441"/>
      <c r="O346" s="441"/>
      <c r="P346" s="465"/>
      <c r="Q346" s="442"/>
    </row>
    <row r="347" spans="1:17" ht="14.4" customHeight="1" x14ac:dyDescent="0.3">
      <c r="A347" s="437" t="s">
        <v>1099</v>
      </c>
      <c r="B347" s="438" t="s">
        <v>986</v>
      </c>
      <c r="C347" s="438" t="s">
        <v>973</v>
      </c>
      <c r="D347" s="438" t="s">
        <v>990</v>
      </c>
      <c r="E347" s="438" t="s">
        <v>991</v>
      </c>
      <c r="F347" s="441">
        <v>11</v>
      </c>
      <c r="G347" s="441">
        <v>2222</v>
      </c>
      <c r="H347" s="441">
        <v>1</v>
      </c>
      <c r="I347" s="441">
        <v>202</v>
      </c>
      <c r="J347" s="441"/>
      <c r="K347" s="441"/>
      <c r="L347" s="441"/>
      <c r="M347" s="441"/>
      <c r="N347" s="441"/>
      <c r="O347" s="441"/>
      <c r="P347" s="465"/>
      <c r="Q347" s="442"/>
    </row>
    <row r="348" spans="1:17" ht="14.4" customHeight="1" x14ac:dyDescent="0.3">
      <c r="A348" s="437" t="s">
        <v>1099</v>
      </c>
      <c r="B348" s="438" t="s">
        <v>986</v>
      </c>
      <c r="C348" s="438" t="s">
        <v>973</v>
      </c>
      <c r="D348" s="438" t="s">
        <v>993</v>
      </c>
      <c r="E348" s="438" t="s">
        <v>994</v>
      </c>
      <c r="F348" s="441">
        <v>6</v>
      </c>
      <c r="G348" s="441">
        <v>1746</v>
      </c>
      <c r="H348" s="441">
        <v>1</v>
      </c>
      <c r="I348" s="441">
        <v>291</v>
      </c>
      <c r="J348" s="441"/>
      <c r="K348" s="441"/>
      <c r="L348" s="441"/>
      <c r="M348" s="441"/>
      <c r="N348" s="441"/>
      <c r="O348" s="441"/>
      <c r="P348" s="465"/>
      <c r="Q348" s="442"/>
    </row>
    <row r="349" spans="1:17" ht="14.4" customHeight="1" x14ac:dyDescent="0.3">
      <c r="A349" s="437" t="s">
        <v>1099</v>
      </c>
      <c r="B349" s="438" t="s">
        <v>986</v>
      </c>
      <c r="C349" s="438" t="s">
        <v>973</v>
      </c>
      <c r="D349" s="438" t="s">
        <v>999</v>
      </c>
      <c r="E349" s="438" t="s">
        <v>1000</v>
      </c>
      <c r="F349" s="441">
        <v>6</v>
      </c>
      <c r="G349" s="441">
        <v>798</v>
      </c>
      <c r="H349" s="441">
        <v>1</v>
      </c>
      <c r="I349" s="441">
        <v>133</v>
      </c>
      <c r="J349" s="441"/>
      <c r="K349" s="441"/>
      <c r="L349" s="441"/>
      <c r="M349" s="441"/>
      <c r="N349" s="441"/>
      <c r="O349" s="441"/>
      <c r="P349" s="465"/>
      <c r="Q349" s="442"/>
    </row>
    <row r="350" spans="1:17" ht="14.4" customHeight="1" x14ac:dyDescent="0.3">
      <c r="A350" s="437" t="s">
        <v>1099</v>
      </c>
      <c r="B350" s="438" t="s">
        <v>986</v>
      </c>
      <c r="C350" s="438" t="s">
        <v>973</v>
      </c>
      <c r="D350" s="438" t="s">
        <v>1002</v>
      </c>
      <c r="E350" s="438" t="s">
        <v>1003</v>
      </c>
      <c r="F350" s="441">
        <v>1</v>
      </c>
      <c r="G350" s="441">
        <v>609</v>
      </c>
      <c r="H350" s="441">
        <v>1</v>
      </c>
      <c r="I350" s="441">
        <v>609</v>
      </c>
      <c r="J350" s="441"/>
      <c r="K350" s="441"/>
      <c r="L350" s="441"/>
      <c r="M350" s="441"/>
      <c r="N350" s="441"/>
      <c r="O350" s="441"/>
      <c r="P350" s="465"/>
      <c r="Q350" s="442"/>
    </row>
    <row r="351" spans="1:17" ht="14.4" customHeight="1" x14ac:dyDescent="0.3">
      <c r="A351" s="437" t="s">
        <v>1099</v>
      </c>
      <c r="B351" s="438" t="s">
        <v>986</v>
      </c>
      <c r="C351" s="438" t="s">
        <v>973</v>
      </c>
      <c r="D351" s="438" t="s">
        <v>1006</v>
      </c>
      <c r="E351" s="438" t="s">
        <v>1007</v>
      </c>
      <c r="F351" s="441">
        <v>1</v>
      </c>
      <c r="G351" s="441">
        <v>158</v>
      </c>
      <c r="H351" s="441">
        <v>1</v>
      </c>
      <c r="I351" s="441">
        <v>158</v>
      </c>
      <c r="J351" s="441"/>
      <c r="K351" s="441"/>
      <c r="L351" s="441"/>
      <c r="M351" s="441"/>
      <c r="N351" s="441"/>
      <c r="O351" s="441"/>
      <c r="P351" s="465"/>
      <c r="Q351" s="442"/>
    </row>
    <row r="352" spans="1:17" ht="14.4" customHeight="1" x14ac:dyDescent="0.3">
      <c r="A352" s="437" t="s">
        <v>1099</v>
      </c>
      <c r="B352" s="438" t="s">
        <v>986</v>
      </c>
      <c r="C352" s="438" t="s">
        <v>973</v>
      </c>
      <c r="D352" s="438" t="s">
        <v>1010</v>
      </c>
      <c r="E352" s="438" t="s">
        <v>1011</v>
      </c>
      <c r="F352" s="441">
        <v>11</v>
      </c>
      <c r="G352" s="441">
        <v>176</v>
      </c>
      <c r="H352" s="441">
        <v>1</v>
      </c>
      <c r="I352" s="441">
        <v>16</v>
      </c>
      <c r="J352" s="441"/>
      <c r="K352" s="441"/>
      <c r="L352" s="441"/>
      <c r="M352" s="441"/>
      <c r="N352" s="441"/>
      <c r="O352" s="441"/>
      <c r="P352" s="465"/>
      <c r="Q352" s="442"/>
    </row>
    <row r="353" spans="1:17" ht="14.4" customHeight="1" x14ac:dyDescent="0.3">
      <c r="A353" s="437" t="s">
        <v>1099</v>
      </c>
      <c r="B353" s="438" t="s">
        <v>986</v>
      </c>
      <c r="C353" s="438" t="s">
        <v>973</v>
      </c>
      <c r="D353" s="438" t="s">
        <v>1012</v>
      </c>
      <c r="E353" s="438" t="s">
        <v>1013</v>
      </c>
      <c r="F353" s="441">
        <v>1</v>
      </c>
      <c r="G353" s="441">
        <v>261</v>
      </c>
      <c r="H353" s="441">
        <v>1</v>
      </c>
      <c r="I353" s="441">
        <v>261</v>
      </c>
      <c r="J353" s="441"/>
      <c r="K353" s="441"/>
      <c r="L353" s="441"/>
      <c r="M353" s="441"/>
      <c r="N353" s="441"/>
      <c r="O353" s="441"/>
      <c r="P353" s="465"/>
      <c r="Q353" s="442"/>
    </row>
    <row r="354" spans="1:17" ht="14.4" customHeight="1" x14ac:dyDescent="0.3">
      <c r="A354" s="437" t="s">
        <v>1099</v>
      </c>
      <c r="B354" s="438" t="s">
        <v>986</v>
      </c>
      <c r="C354" s="438" t="s">
        <v>973</v>
      </c>
      <c r="D354" s="438" t="s">
        <v>1014</v>
      </c>
      <c r="E354" s="438" t="s">
        <v>1015</v>
      </c>
      <c r="F354" s="441">
        <v>1</v>
      </c>
      <c r="G354" s="441">
        <v>140</v>
      </c>
      <c r="H354" s="441">
        <v>1</v>
      </c>
      <c r="I354" s="441">
        <v>140</v>
      </c>
      <c r="J354" s="441"/>
      <c r="K354" s="441"/>
      <c r="L354" s="441"/>
      <c r="M354" s="441"/>
      <c r="N354" s="441"/>
      <c r="O354" s="441"/>
      <c r="P354" s="465"/>
      <c r="Q354" s="442"/>
    </row>
    <row r="355" spans="1:17" ht="14.4" customHeight="1" x14ac:dyDescent="0.3">
      <c r="A355" s="437" t="s">
        <v>1099</v>
      </c>
      <c r="B355" s="438" t="s">
        <v>986</v>
      </c>
      <c r="C355" s="438" t="s">
        <v>973</v>
      </c>
      <c r="D355" s="438" t="s">
        <v>1016</v>
      </c>
      <c r="E355" s="438" t="s">
        <v>1015</v>
      </c>
      <c r="F355" s="441">
        <v>6</v>
      </c>
      <c r="G355" s="441">
        <v>468</v>
      </c>
      <c r="H355" s="441">
        <v>1</v>
      </c>
      <c r="I355" s="441">
        <v>78</v>
      </c>
      <c r="J355" s="441"/>
      <c r="K355" s="441"/>
      <c r="L355" s="441"/>
      <c r="M355" s="441"/>
      <c r="N355" s="441"/>
      <c r="O355" s="441"/>
      <c r="P355" s="465"/>
      <c r="Q355" s="442"/>
    </row>
    <row r="356" spans="1:17" ht="14.4" customHeight="1" x14ac:dyDescent="0.3">
      <c r="A356" s="437" t="s">
        <v>1099</v>
      </c>
      <c r="B356" s="438" t="s">
        <v>986</v>
      </c>
      <c r="C356" s="438" t="s">
        <v>973</v>
      </c>
      <c r="D356" s="438" t="s">
        <v>1017</v>
      </c>
      <c r="E356" s="438" t="s">
        <v>1018</v>
      </c>
      <c r="F356" s="441">
        <v>1</v>
      </c>
      <c r="G356" s="441">
        <v>302</v>
      </c>
      <c r="H356" s="441">
        <v>1</v>
      </c>
      <c r="I356" s="441">
        <v>302</v>
      </c>
      <c r="J356" s="441"/>
      <c r="K356" s="441"/>
      <c r="L356" s="441"/>
      <c r="M356" s="441"/>
      <c r="N356" s="441"/>
      <c r="O356" s="441"/>
      <c r="P356" s="465"/>
      <c r="Q356" s="442"/>
    </row>
    <row r="357" spans="1:17" ht="14.4" customHeight="1" x14ac:dyDescent="0.3">
      <c r="A357" s="437" t="s">
        <v>1099</v>
      </c>
      <c r="B357" s="438" t="s">
        <v>986</v>
      </c>
      <c r="C357" s="438" t="s">
        <v>973</v>
      </c>
      <c r="D357" s="438" t="s">
        <v>1021</v>
      </c>
      <c r="E357" s="438" t="s">
        <v>1022</v>
      </c>
      <c r="F357" s="441">
        <v>7</v>
      </c>
      <c r="G357" s="441">
        <v>1113</v>
      </c>
      <c r="H357" s="441">
        <v>1</v>
      </c>
      <c r="I357" s="441">
        <v>159</v>
      </c>
      <c r="J357" s="441"/>
      <c r="K357" s="441"/>
      <c r="L357" s="441"/>
      <c r="M357" s="441"/>
      <c r="N357" s="441"/>
      <c r="O357" s="441"/>
      <c r="P357" s="465"/>
      <c r="Q357" s="442"/>
    </row>
    <row r="358" spans="1:17" ht="14.4" customHeight="1" x14ac:dyDescent="0.3">
      <c r="A358" s="437" t="s">
        <v>1099</v>
      </c>
      <c r="B358" s="438" t="s">
        <v>986</v>
      </c>
      <c r="C358" s="438" t="s">
        <v>973</v>
      </c>
      <c r="D358" s="438" t="s">
        <v>1025</v>
      </c>
      <c r="E358" s="438" t="s">
        <v>991</v>
      </c>
      <c r="F358" s="441">
        <v>15</v>
      </c>
      <c r="G358" s="441">
        <v>1050</v>
      </c>
      <c r="H358" s="441">
        <v>1</v>
      </c>
      <c r="I358" s="441">
        <v>70</v>
      </c>
      <c r="J358" s="441"/>
      <c r="K358" s="441"/>
      <c r="L358" s="441"/>
      <c r="M358" s="441"/>
      <c r="N358" s="441"/>
      <c r="O358" s="441"/>
      <c r="P358" s="465"/>
      <c r="Q358" s="442"/>
    </row>
    <row r="359" spans="1:17" ht="14.4" customHeight="1" x14ac:dyDescent="0.3">
      <c r="A359" s="437" t="s">
        <v>1099</v>
      </c>
      <c r="B359" s="438" t="s">
        <v>986</v>
      </c>
      <c r="C359" s="438" t="s">
        <v>973</v>
      </c>
      <c r="D359" s="438" t="s">
        <v>1030</v>
      </c>
      <c r="E359" s="438" t="s">
        <v>1031</v>
      </c>
      <c r="F359" s="441">
        <v>3</v>
      </c>
      <c r="G359" s="441">
        <v>645</v>
      </c>
      <c r="H359" s="441">
        <v>1</v>
      </c>
      <c r="I359" s="441">
        <v>215</v>
      </c>
      <c r="J359" s="441"/>
      <c r="K359" s="441"/>
      <c r="L359" s="441"/>
      <c r="M359" s="441"/>
      <c r="N359" s="441"/>
      <c r="O359" s="441"/>
      <c r="P359" s="465"/>
      <c r="Q359" s="442"/>
    </row>
    <row r="360" spans="1:17" ht="14.4" customHeight="1" x14ac:dyDescent="0.3">
      <c r="A360" s="437" t="s">
        <v>1099</v>
      </c>
      <c r="B360" s="438" t="s">
        <v>986</v>
      </c>
      <c r="C360" s="438" t="s">
        <v>973</v>
      </c>
      <c r="D360" s="438" t="s">
        <v>1032</v>
      </c>
      <c r="E360" s="438" t="s">
        <v>1033</v>
      </c>
      <c r="F360" s="441">
        <v>1</v>
      </c>
      <c r="G360" s="441">
        <v>1186</v>
      </c>
      <c r="H360" s="441">
        <v>1</v>
      </c>
      <c r="I360" s="441">
        <v>1186</v>
      </c>
      <c r="J360" s="441"/>
      <c r="K360" s="441"/>
      <c r="L360" s="441"/>
      <c r="M360" s="441"/>
      <c r="N360" s="441"/>
      <c r="O360" s="441"/>
      <c r="P360" s="465"/>
      <c r="Q360" s="442"/>
    </row>
    <row r="361" spans="1:17" ht="14.4" customHeight="1" x14ac:dyDescent="0.3">
      <c r="A361" s="437" t="s">
        <v>1099</v>
      </c>
      <c r="B361" s="438" t="s">
        <v>986</v>
      </c>
      <c r="C361" s="438" t="s">
        <v>973</v>
      </c>
      <c r="D361" s="438" t="s">
        <v>1034</v>
      </c>
      <c r="E361" s="438" t="s">
        <v>1035</v>
      </c>
      <c r="F361" s="441">
        <v>2</v>
      </c>
      <c r="G361" s="441">
        <v>214</v>
      </c>
      <c r="H361" s="441">
        <v>1</v>
      </c>
      <c r="I361" s="441">
        <v>107</v>
      </c>
      <c r="J361" s="441"/>
      <c r="K361" s="441"/>
      <c r="L361" s="441"/>
      <c r="M361" s="441"/>
      <c r="N361" s="441"/>
      <c r="O361" s="441"/>
      <c r="P361" s="465"/>
      <c r="Q361" s="442"/>
    </row>
    <row r="362" spans="1:17" ht="14.4" customHeight="1" x14ac:dyDescent="0.3">
      <c r="A362" s="437" t="s">
        <v>1099</v>
      </c>
      <c r="B362" s="438" t="s">
        <v>986</v>
      </c>
      <c r="C362" s="438" t="s">
        <v>973</v>
      </c>
      <c r="D362" s="438" t="s">
        <v>1036</v>
      </c>
      <c r="E362" s="438" t="s">
        <v>1037</v>
      </c>
      <c r="F362" s="441">
        <v>1</v>
      </c>
      <c r="G362" s="441">
        <v>318</v>
      </c>
      <c r="H362" s="441">
        <v>1</v>
      </c>
      <c r="I362" s="441">
        <v>318</v>
      </c>
      <c r="J362" s="441"/>
      <c r="K362" s="441"/>
      <c r="L362" s="441"/>
      <c r="M362" s="441"/>
      <c r="N362" s="441"/>
      <c r="O362" s="441"/>
      <c r="P362" s="465"/>
      <c r="Q362" s="442"/>
    </row>
    <row r="363" spans="1:17" ht="14.4" customHeight="1" x14ac:dyDescent="0.3">
      <c r="A363" s="437" t="s">
        <v>1100</v>
      </c>
      <c r="B363" s="438" t="s">
        <v>986</v>
      </c>
      <c r="C363" s="438" t="s">
        <v>973</v>
      </c>
      <c r="D363" s="438" t="s">
        <v>990</v>
      </c>
      <c r="E363" s="438" t="s">
        <v>991</v>
      </c>
      <c r="F363" s="441">
        <v>6</v>
      </c>
      <c r="G363" s="441">
        <v>1212</v>
      </c>
      <c r="H363" s="441">
        <v>1</v>
      </c>
      <c r="I363" s="441">
        <v>202</v>
      </c>
      <c r="J363" s="441">
        <v>2</v>
      </c>
      <c r="K363" s="441">
        <v>406</v>
      </c>
      <c r="L363" s="441">
        <v>0.33498349834983498</v>
      </c>
      <c r="M363" s="441">
        <v>203</v>
      </c>
      <c r="N363" s="441">
        <v>2</v>
      </c>
      <c r="O363" s="441">
        <v>406</v>
      </c>
      <c r="P363" s="465">
        <v>0.33498349834983498</v>
      </c>
      <c r="Q363" s="442">
        <v>203</v>
      </c>
    </row>
    <row r="364" spans="1:17" ht="14.4" customHeight="1" x14ac:dyDescent="0.3">
      <c r="A364" s="437" t="s">
        <v>1100</v>
      </c>
      <c r="B364" s="438" t="s">
        <v>986</v>
      </c>
      <c r="C364" s="438" t="s">
        <v>973</v>
      </c>
      <c r="D364" s="438" t="s">
        <v>999</v>
      </c>
      <c r="E364" s="438" t="s">
        <v>1000</v>
      </c>
      <c r="F364" s="441">
        <v>4</v>
      </c>
      <c r="G364" s="441">
        <v>532</v>
      </c>
      <c r="H364" s="441">
        <v>1</v>
      </c>
      <c r="I364" s="441">
        <v>133</v>
      </c>
      <c r="J364" s="441">
        <v>3</v>
      </c>
      <c r="K364" s="441">
        <v>402</v>
      </c>
      <c r="L364" s="441">
        <v>0.75563909774436089</v>
      </c>
      <c r="M364" s="441">
        <v>134</v>
      </c>
      <c r="N364" s="441">
        <v>5</v>
      </c>
      <c r="O364" s="441">
        <v>670</v>
      </c>
      <c r="P364" s="465">
        <v>1.2593984962406015</v>
      </c>
      <c r="Q364" s="442">
        <v>134</v>
      </c>
    </row>
    <row r="365" spans="1:17" ht="14.4" customHeight="1" x14ac:dyDescent="0.3">
      <c r="A365" s="437" t="s">
        <v>1100</v>
      </c>
      <c r="B365" s="438" t="s">
        <v>986</v>
      </c>
      <c r="C365" s="438" t="s">
        <v>973</v>
      </c>
      <c r="D365" s="438" t="s">
        <v>1008</v>
      </c>
      <c r="E365" s="438" t="s">
        <v>1009</v>
      </c>
      <c r="F365" s="441">
        <v>1</v>
      </c>
      <c r="G365" s="441">
        <v>382</v>
      </c>
      <c r="H365" s="441">
        <v>1</v>
      </c>
      <c r="I365" s="441">
        <v>382</v>
      </c>
      <c r="J365" s="441"/>
      <c r="K365" s="441"/>
      <c r="L365" s="441"/>
      <c r="M365" s="441"/>
      <c r="N365" s="441"/>
      <c r="O365" s="441"/>
      <c r="P365" s="465"/>
      <c r="Q365" s="442"/>
    </row>
    <row r="366" spans="1:17" ht="14.4" customHeight="1" x14ac:dyDescent="0.3">
      <c r="A366" s="437" t="s">
        <v>1100</v>
      </c>
      <c r="B366" s="438" t="s">
        <v>986</v>
      </c>
      <c r="C366" s="438" t="s">
        <v>973</v>
      </c>
      <c r="D366" s="438" t="s">
        <v>1010</v>
      </c>
      <c r="E366" s="438" t="s">
        <v>1011</v>
      </c>
      <c r="F366" s="441">
        <v>8</v>
      </c>
      <c r="G366" s="441">
        <v>128</v>
      </c>
      <c r="H366" s="441">
        <v>1</v>
      </c>
      <c r="I366" s="441">
        <v>16</v>
      </c>
      <c r="J366" s="441">
        <v>5</v>
      </c>
      <c r="K366" s="441">
        <v>80</v>
      </c>
      <c r="L366" s="441">
        <v>0.625</v>
      </c>
      <c r="M366" s="441">
        <v>16</v>
      </c>
      <c r="N366" s="441">
        <v>7</v>
      </c>
      <c r="O366" s="441">
        <v>112</v>
      </c>
      <c r="P366" s="465">
        <v>0.875</v>
      </c>
      <c r="Q366" s="442">
        <v>16</v>
      </c>
    </row>
    <row r="367" spans="1:17" ht="14.4" customHeight="1" x14ac:dyDescent="0.3">
      <c r="A367" s="437" t="s">
        <v>1100</v>
      </c>
      <c r="B367" s="438" t="s">
        <v>986</v>
      </c>
      <c r="C367" s="438" t="s">
        <v>973</v>
      </c>
      <c r="D367" s="438" t="s">
        <v>1012</v>
      </c>
      <c r="E367" s="438" t="s">
        <v>1013</v>
      </c>
      <c r="F367" s="441">
        <v>2</v>
      </c>
      <c r="G367" s="441">
        <v>522</v>
      </c>
      <c r="H367" s="441">
        <v>1</v>
      </c>
      <c r="I367" s="441">
        <v>261</v>
      </c>
      <c r="J367" s="441">
        <v>1</v>
      </c>
      <c r="K367" s="441">
        <v>262</v>
      </c>
      <c r="L367" s="441">
        <v>0.50191570881226055</v>
      </c>
      <c r="M367" s="441">
        <v>262</v>
      </c>
      <c r="N367" s="441">
        <v>1</v>
      </c>
      <c r="O367" s="441">
        <v>262</v>
      </c>
      <c r="P367" s="465">
        <v>0.50191570881226055</v>
      </c>
      <c r="Q367" s="442">
        <v>262</v>
      </c>
    </row>
    <row r="368" spans="1:17" ht="14.4" customHeight="1" x14ac:dyDescent="0.3">
      <c r="A368" s="437" t="s">
        <v>1100</v>
      </c>
      <c r="B368" s="438" t="s">
        <v>986</v>
      </c>
      <c r="C368" s="438" t="s">
        <v>973</v>
      </c>
      <c r="D368" s="438" t="s">
        <v>1014</v>
      </c>
      <c r="E368" s="438" t="s">
        <v>1015</v>
      </c>
      <c r="F368" s="441">
        <v>1</v>
      </c>
      <c r="G368" s="441">
        <v>140</v>
      </c>
      <c r="H368" s="441">
        <v>1</v>
      </c>
      <c r="I368" s="441">
        <v>140</v>
      </c>
      <c r="J368" s="441">
        <v>1</v>
      </c>
      <c r="K368" s="441">
        <v>141</v>
      </c>
      <c r="L368" s="441">
        <v>1.0071428571428571</v>
      </c>
      <c r="M368" s="441">
        <v>141</v>
      </c>
      <c r="N368" s="441">
        <v>1</v>
      </c>
      <c r="O368" s="441">
        <v>141</v>
      </c>
      <c r="P368" s="465">
        <v>1.0071428571428571</v>
      </c>
      <c r="Q368" s="442">
        <v>141</v>
      </c>
    </row>
    <row r="369" spans="1:17" ht="14.4" customHeight="1" x14ac:dyDescent="0.3">
      <c r="A369" s="437" t="s">
        <v>1100</v>
      </c>
      <c r="B369" s="438" t="s">
        <v>986</v>
      </c>
      <c r="C369" s="438" t="s">
        <v>973</v>
      </c>
      <c r="D369" s="438" t="s">
        <v>1016</v>
      </c>
      <c r="E369" s="438" t="s">
        <v>1015</v>
      </c>
      <c r="F369" s="441">
        <v>4</v>
      </c>
      <c r="G369" s="441">
        <v>312</v>
      </c>
      <c r="H369" s="441">
        <v>1</v>
      </c>
      <c r="I369" s="441">
        <v>78</v>
      </c>
      <c r="J369" s="441">
        <v>3</v>
      </c>
      <c r="K369" s="441">
        <v>234</v>
      </c>
      <c r="L369" s="441">
        <v>0.75</v>
      </c>
      <c r="M369" s="441">
        <v>78</v>
      </c>
      <c r="N369" s="441">
        <v>5</v>
      </c>
      <c r="O369" s="441">
        <v>390</v>
      </c>
      <c r="P369" s="465">
        <v>1.25</v>
      </c>
      <c r="Q369" s="442">
        <v>78</v>
      </c>
    </row>
    <row r="370" spans="1:17" ht="14.4" customHeight="1" x14ac:dyDescent="0.3">
      <c r="A370" s="437" t="s">
        <v>1100</v>
      </c>
      <c r="B370" s="438" t="s">
        <v>986</v>
      </c>
      <c r="C370" s="438" t="s">
        <v>973</v>
      </c>
      <c r="D370" s="438" t="s">
        <v>1017</v>
      </c>
      <c r="E370" s="438" t="s">
        <v>1018</v>
      </c>
      <c r="F370" s="441">
        <v>1</v>
      </c>
      <c r="G370" s="441">
        <v>302</v>
      </c>
      <c r="H370" s="441">
        <v>1</v>
      </c>
      <c r="I370" s="441">
        <v>302</v>
      </c>
      <c r="J370" s="441">
        <v>1</v>
      </c>
      <c r="K370" s="441">
        <v>303</v>
      </c>
      <c r="L370" s="441">
        <v>1.0033112582781456</v>
      </c>
      <c r="M370" s="441">
        <v>303</v>
      </c>
      <c r="N370" s="441">
        <v>1</v>
      </c>
      <c r="O370" s="441">
        <v>303</v>
      </c>
      <c r="P370" s="465">
        <v>1.0033112582781456</v>
      </c>
      <c r="Q370" s="442">
        <v>303</v>
      </c>
    </row>
    <row r="371" spans="1:17" ht="14.4" customHeight="1" x14ac:dyDescent="0.3">
      <c r="A371" s="437" t="s">
        <v>1100</v>
      </c>
      <c r="B371" s="438" t="s">
        <v>986</v>
      </c>
      <c r="C371" s="438" t="s">
        <v>973</v>
      </c>
      <c r="D371" s="438" t="s">
        <v>1019</v>
      </c>
      <c r="E371" s="438" t="s">
        <v>1020</v>
      </c>
      <c r="F371" s="441">
        <v>1</v>
      </c>
      <c r="G371" s="441">
        <v>486</v>
      </c>
      <c r="H371" s="441">
        <v>1</v>
      </c>
      <c r="I371" s="441">
        <v>486</v>
      </c>
      <c r="J371" s="441"/>
      <c r="K371" s="441"/>
      <c r="L371" s="441"/>
      <c r="M371" s="441"/>
      <c r="N371" s="441"/>
      <c r="O371" s="441"/>
      <c r="P371" s="465"/>
      <c r="Q371" s="442"/>
    </row>
    <row r="372" spans="1:17" ht="14.4" customHeight="1" x14ac:dyDescent="0.3">
      <c r="A372" s="437" t="s">
        <v>1100</v>
      </c>
      <c r="B372" s="438" t="s">
        <v>986</v>
      </c>
      <c r="C372" s="438" t="s">
        <v>973</v>
      </c>
      <c r="D372" s="438" t="s">
        <v>1021</v>
      </c>
      <c r="E372" s="438" t="s">
        <v>1022</v>
      </c>
      <c r="F372" s="441">
        <v>4</v>
      </c>
      <c r="G372" s="441">
        <v>636</v>
      </c>
      <c r="H372" s="441">
        <v>1</v>
      </c>
      <c r="I372" s="441">
        <v>159</v>
      </c>
      <c r="J372" s="441">
        <v>3</v>
      </c>
      <c r="K372" s="441">
        <v>480</v>
      </c>
      <c r="L372" s="441">
        <v>0.75471698113207553</v>
      </c>
      <c r="M372" s="441">
        <v>160</v>
      </c>
      <c r="N372" s="441">
        <v>3</v>
      </c>
      <c r="O372" s="441">
        <v>480</v>
      </c>
      <c r="P372" s="465">
        <v>0.75471698113207553</v>
      </c>
      <c r="Q372" s="442">
        <v>160</v>
      </c>
    </row>
    <row r="373" spans="1:17" ht="14.4" customHeight="1" x14ac:dyDescent="0.3">
      <c r="A373" s="437" t="s">
        <v>1100</v>
      </c>
      <c r="B373" s="438" t="s">
        <v>986</v>
      </c>
      <c r="C373" s="438" t="s">
        <v>973</v>
      </c>
      <c r="D373" s="438" t="s">
        <v>1025</v>
      </c>
      <c r="E373" s="438" t="s">
        <v>991</v>
      </c>
      <c r="F373" s="441">
        <v>6</v>
      </c>
      <c r="G373" s="441">
        <v>420</v>
      </c>
      <c r="H373" s="441">
        <v>1</v>
      </c>
      <c r="I373" s="441">
        <v>70</v>
      </c>
      <c r="J373" s="441">
        <v>4</v>
      </c>
      <c r="K373" s="441">
        <v>280</v>
      </c>
      <c r="L373" s="441">
        <v>0.66666666666666663</v>
      </c>
      <c r="M373" s="441">
        <v>70</v>
      </c>
      <c r="N373" s="441">
        <v>8</v>
      </c>
      <c r="O373" s="441">
        <v>560</v>
      </c>
      <c r="P373" s="465">
        <v>1.3333333333333333</v>
      </c>
      <c r="Q373" s="442">
        <v>70</v>
      </c>
    </row>
    <row r="374" spans="1:17" ht="14.4" customHeight="1" x14ac:dyDescent="0.3">
      <c r="A374" s="437" t="s">
        <v>1101</v>
      </c>
      <c r="B374" s="438" t="s">
        <v>986</v>
      </c>
      <c r="C374" s="438" t="s">
        <v>973</v>
      </c>
      <c r="D374" s="438" t="s">
        <v>990</v>
      </c>
      <c r="E374" s="438" t="s">
        <v>991</v>
      </c>
      <c r="F374" s="441">
        <v>140</v>
      </c>
      <c r="G374" s="441">
        <v>28280</v>
      </c>
      <c r="H374" s="441">
        <v>1</v>
      </c>
      <c r="I374" s="441">
        <v>202</v>
      </c>
      <c r="J374" s="441">
        <v>119</v>
      </c>
      <c r="K374" s="441">
        <v>24157</v>
      </c>
      <c r="L374" s="441">
        <v>0.85420792079207919</v>
      </c>
      <c r="M374" s="441">
        <v>203</v>
      </c>
      <c r="N374" s="441">
        <v>131</v>
      </c>
      <c r="O374" s="441">
        <v>26593</v>
      </c>
      <c r="P374" s="465">
        <v>0.94034653465346529</v>
      </c>
      <c r="Q374" s="442">
        <v>203</v>
      </c>
    </row>
    <row r="375" spans="1:17" ht="14.4" customHeight="1" x14ac:dyDescent="0.3">
      <c r="A375" s="437" t="s">
        <v>1101</v>
      </c>
      <c r="B375" s="438" t="s">
        <v>986</v>
      </c>
      <c r="C375" s="438" t="s">
        <v>973</v>
      </c>
      <c r="D375" s="438" t="s">
        <v>993</v>
      </c>
      <c r="E375" s="438" t="s">
        <v>994</v>
      </c>
      <c r="F375" s="441">
        <v>26</v>
      </c>
      <c r="G375" s="441">
        <v>7566</v>
      </c>
      <c r="H375" s="441">
        <v>1</v>
      </c>
      <c r="I375" s="441">
        <v>291</v>
      </c>
      <c r="J375" s="441">
        <v>37</v>
      </c>
      <c r="K375" s="441">
        <v>10804</v>
      </c>
      <c r="L375" s="441">
        <v>1.4279672217816548</v>
      </c>
      <c r="M375" s="441">
        <v>292</v>
      </c>
      <c r="N375" s="441">
        <v>20</v>
      </c>
      <c r="O375" s="441">
        <v>5840</v>
      </c>
      <c r="P375" s="465">
        <v>0.77187417393602964</v>
      </c>
      <c r="Q375" s="442">
        <v>292</v>
      </c>
    </row>
    <row r="376" spans="1:17" ht="14.4" customHeight="1" x14ac:dyDescent="0.3">
      <c r="A376" s="437" t="s">
        <v>1101</v>
      </c>
      <c r="B376" s="438" t="s">
        <v>986</v>
      </c>
      <c r="C376" s="438" t="s">
        <v>973</v>
      </c>
      <c r="D376" s="438" t="s">
        <v>999</v>
      </c>
      <c r="E376" s="438" t="s">
        <v>1000</v>
      </c>
      <c r="F376" s="441">
        <v>8</v>
      </c>
      <c r="G376" s="441">
        <v>1064</v>
      </c>
      <c r="H376" s="441">
        <v>1</v>
      </c>
      <c r="I376" s="441">
        <v>133</v>
      </c>
      <c r="J376" s="441">
        <v>11</v>
      </c>
      <c r="K376" s="441">
        <v>1474</v>
      </c>
      <c r="L376" s="441">
        <v>1.3853383458646618</v>
      </c>
      <c r="M376" s="441">
        <v>134</v>
      </c>
      <c r="N376" s="441">
        <v>12</v>
      </c>
      <c r="O376" s="441">
        <v>1608</v>
      </c>
      <c r="P376" s="465">
        <v>1.5112781954887218</v>
      </c>
      <c r="Q376" s="442">
        <v>134</v>
      </c>
    </row>
    <row r="377" spans="1:17" ht="14.4" customHeight="1" x14ac:dyDescent="0.3">
      <c r="A377" s="437" t="s">
        <v>1101</v>
      </c>
      <c r="B377" s="438" t="s">
        <v>986</v>
      </c>
      <c r="C377" s="438" t="s">
        <v>973</v>
      </c>
      <c r="D377" s="438" t="s">
        <v>1001</v>
      </c>
      <c r="E377" s="438" t="s">
        <v>1000</v>
      </c>
      <c r="F377" s="441">
        <v>1</v>
      </c>
      <c r="G377" s="441">
        <v>174</v>
      </c>
      <c r="H377" s="441">
        <v>1</v>
      </c>
      <c r="I377" s="441">
        <v>174</v>
      </c>
      <c r="J377" s="441"/>
      <c r="K377" s="441"/>
      <c r="L377" s="441"/>
      <c r="M377" s="441"/>
      <c r="N377" s="441"/>
      <c r="O377" s="441"/>
      <c r="P377" s="465"/>
      <c r="Q377" s="442"/>
    </row>
    <row r="378" spans="1:17" ht="14.4" customHeight="1" x14ac:dyDescent="0.3">
      <c r="A378" s="437" t="s">
        <v>1101</v>
      </c>
      <c r="B378" s="438" t="s">
        <v>986</v>
      </c>
      <c r="C378" s="438" t="s">
        <v>973</v>
      </c>
      <c r="D378" s="438" t="s">
        <v>1006</v>
      </c>
      <c r="E378" s="438" t="s">
        <v>1007</v>
      </c>
      <c r="F378" s="441">
        <v>1</v>
      </c>
      <c r="G378" s="441">
        <v>158</v>
      </c>
      <c r="H378" s="441">
        <v>1</v>
      </c>
      <c r="I378" s="441">
        <v>158</v>
      </c>
      <c r="J378" s="441">
        <v>1</v>
      </c>
      <c r="K378" s="441">
        <v>159</v>
      </c>
      <c r="L378" s="441">
        <v>1.0063291139240507</v>
      </c>
      <c r="M378" s="441">
        <v>159</v>
      </c>
      <c r="N378" s="441">
        <v>1</v>
      </c>
      <c r="O378" s="441">
        <v>159</v>
      </c>
      <c r="P378" s="465">
        <v>1.0063291139240507</v>
      </c>
      <c r="Q378" s="442">
        <v>159</v>
      </c>
    </row>
    <row r="379" spans="1:17" ht="14.4" customHeight="1" x14ac:dyDescent="0.3">
      <c r="A379" s="437" t="s">
        <v>1101</v>
      </c>
      <c r="B379" s="438" t="s">
        <v>986</v>
      </c>
      <c r="C379" s="438" t="s">
        <v>973</v>
      </c>
      <c r="D379" s="438" t="s">
        <v>1010</v>
      </c>
      <c r="E379" s="438" t="s">
        <v>1011</v>
      </c>
      <c r="F379" s="441">
        <v>68</v>
      </c>
      <c r="G379" s="441">
        <v>1088</v>
      </c>
      <c r="H379" s="441">
        <v>1</v>
      </c>
      <c r="I379" s="441">
        <v>16</v>
      </c>
      <c r="J379" s="441">
        <v>51</v>
      </c>
      <c r="K379" s="441">
        <v>816</v>
      </c>
      <c r="L379" s="441">
        <v>0.75</v>
      </c>
      <c r="M379" s="441">
        <v>16</v>
      </c>
      <c r="N379" s="441">
        <v>54</v>
      </c>
      <c r="O379" s="441">
        <v>864</v>
      </c>
      <c r="P379" s="465">
        <v>0.79411764705882348</v>
      </c>
      <c r="Q379" s="442">
        <v>16</v>
      </c>
    </row>
    <row r="380" spans="1:17" ht="14.4" customHeight="1" x14ac:dyDescent="0.3">
      <c r="A380" s="437" t="s">
        <v>1101</v>
      </c>
      <c r="B380" s="438" t="s">
        <v>986</v>
      </c>
      <c r="C380" s="438" t="s">
        <v>973</v>
      </c>
      <c r="D380" s="438" t="s">
        <v>1012</v>
      </c>
      <c r="E380" s="438" t="s">
        <v>1013</v>
      </c>
      <c r="F380" s="441">
        <v>49</v>
      </c>
      <c r="G380" s="441">
        <v>12789</v>
      </c>
      <c r="H380" s="441">
        <v>1</v>
      </c>
      <c r="I380" s="441">
        <v>261</v>
      </c>
      <c r="J380" s="441">
        <v>37</v>
      </c>
      <c r="K380" s="441">
        <v>9694</v>
      </c>
      <c r="L380" s="441">
        <v>0.75799515208382207</v>
      </c>
      <c r="M380" s="441">
        <v>262</v>
      </c>
      <c r="N380" s="441">
        <v>37</v>
      </c>
      <c r="O380" s="441">
        <v>9694</v>
      </c>
      <c r="P380" s="465">
        <v>0.75799515208382207</v>
      </c>
      <c r="Q380" s="442">
        <v>262</v>
      </c>
    </row>
    <row r="381" spans="1:17" ht="14.4" customHeight="1" x14ac:dyDescent="0.3">
      <c r="A381" s="437" t="s">
        <v>1101</v>
      </c>
      <c r="B381" s="438" t="s">
        <v>986</v>
      </c>
      <c r="C381" s="438" t="s">
        <v>973</v>
      </c>
      <c r="D381" s="438" t="s">
        <v>1014</v>
      </c>
      <c r="E381" s="438" t="s">
        <v>1015</v>
      </c>
      <c r="F381" s="441">
        <v>55</v>
      </c>
      <c r="G381" s="441">
        <v>7700</v>
      </c>
      <c r="H381" s="441">
        <v>1</v>
      </c>
      <c r="I381" s="441">
        <v>140</v>
      </c>
      <c r="J381" s="441">
        <v>40</v>
      </c>
      <c r="K381" s="441">
        <v>5640</v>
      </c>
      <c r="L381" s="441">
        <v>0.73246753246753249</v>
      </c>
      <c r="M381" s="441">
        <v>141</v>
      </c>
      <c r="N381" s="441">
        <v>41</v>
      </c>
      <c r="O381" s="441">
        <v>5781</v>
      </c>
      <c r="P381" s="465">
        <v>0.75077922077922077</v>
      </c>
      <c r="Q381" s="442">
        <v>141</v>
      </c>
    </row>
    <row r="382" spans="1:17" ht="14.4" customHeight="1" x14ac:dyDescent="0.3">
      <c r="A382" s="437" t="s">
        <v>1101</v>
      </c>
      <c r="B382" s="438" t="s">
        <v>986</v>
      </c>
      <c r="C382" s="438" t="s">
        <v>973</v>
      </c>
      <c r="D382" s="438" t="s">
        <v>1016</v>
      </c>
      <c r="E382" s="438" t="s">
        <v>1015</v>
      </c>
      <c r="F382" s="441">
        <v>8</v>
      </c>
      <c r="G382" s="441">
        <v>624</v>
      </c>
      <c r="H382" s="441">
        <v>1</v>
      </c>
      <c r="I382" s="441">
        <v>78</v>
      </c>
      <c r="J382" s="441">
        <v>11</v>
      </c>
      <c r="K382" s="441">
        <v>858</v>
      </c>
      <c r="L382" s="441">
        <v>1.375</v>
      </c>
      <c r="M382" s="441">
        <v>78</v>
      </c>
      <c r="N382" s="441">
        <v>12</v>
      </c>
      <c r="O382" s="441">
        <v>936</v>
      </c>
      <c r="P382" s="465">
        <v>1.5</v>
      </c>
      <c r="Q382" s="442">
        <v>78</v>
      </c>
    </row>
    <row r="383" spans="1:17" ht="14.4" customHeight="1" x14ac:dyDescent="0.3">
      <c r="A383" s="437" t="s">
        <v>1101</v>
      </c>
      <c r="B383" s="438" t="s">
        <v>986</v>
      </c>
      <c r="C383" s="438" t="s">
        <v>973</v>
      </c>
      <c r="D383" s="438" t="s">
        <v>1017</v>
      </c>
      <c r="E383" s="438" t="s">
        <v>1018</v>
      </c>
      <c r="F383" s="441">
        <v>55</v>
      </c>
      <c r="G383" s="441">
        <v>16610</v>
      </c>
      <c r="H383" s="441">
        <v>1</v>
      </c>
      <c r="I383" s="441">
        <v>302</v>
      </c>
      <c r="J383" s="441">
        <v>40</v>
      </c>
      <c r="K383" s="441">
        <v>12120</v>
      </c>
      <c r="L383" s="441">
        <v>0.72968091511137867</v>
      </c>
      <c r="M383" s="441">
        <v>303</v>
      </c>
      <c r="N383" s="441">
        <v>41</v>
      </c>
      <c r="O383" s="441">
        <v>12423</v>
      </c>
      <c r="P383" s="465">
        <v>0.74792293798916321</v>
      </c>
      <c r="Q383" s="442">
        <v>303</v>
      </c>
    </row>
    <row r="384" spans="1:17" ht="14.4" customHeight="1" x14ac:dyDescent="0.3">
      <c r="A384" s="437" t="s">
        <v>1101</v>
      </c>
      <c r="B384" s="438" t="s">
        <v>986</v>
      </c>
      <c r="C384" s="438" t="s">
        <v>973</v>
      </c>
      <c r="D384" s="438" t="s">
        <v>1021</v>
      </c>
      <c r="E384" s="438" t="s">
        <v>1022</v>
      </c>
      <c r="F384" s="441">
        <v>9</v>
      </c>
      <c r="G384" s="441">
        <v>1431</v>
      </c>
      <c r="H384" s="441">
        <v>1</v>
      </c>
      <c r="I384" s="441">
        <v>159</v>
      </c>
      <c r="J384" s="441">
        <v>7</v>
      </c>
      <c r="K384" s="441">
        <v>1120</v>
      </c>
      <c r="L384" s="441">
        <v>0.78266946191474496</v>
      </c>
      <c r="M384" s="441">
        <v>160</v>
      </c>
      <c r="N384" s="441">
        <v>7</v>
      </c>
      <c r="O384" s="441">
        <v>1120</v>
      </c>
      <c r="P384" s="465">
        <v>0.78266946191474496</v>
      </c>
      <c r="Q384" s="442">
        <v>160</v>
      </c>
    </row>
    <row r="385" spans="1:17" ht="14.4" customHeight="1" x14ac:dyDescent="0.3">
      <c r="A385" s="437" t="s">
        <v>1101</v>
      </c>
      <c r="B385" s="438" t="s">
        <v>986</v>
      </c>
      <c r="C385" s="438" t="s">
        <v>973</v>
      </c>
      <c r="D385" s="438" t="s">
        <v>1025</v>
      </c>
      <c r="E385" s="438" t="s">
        <v>991</v>
      </c>
      <c r="F385" s="441">
        <v>24</v>
      </c>
      <c r="G385" s="441">
        <v>1680</v>
      </c>
      <c r="H385" s="441">
        <v>1</v>
      </c>
      <c r="I385" s="441">
        <v>70</v>
      </c>
      <c r="J385" s="441">
        <v>39</v>
      </c>
      <c r="K385" s="441">
        <v>2730</v>
      </c>
      <c r="L385" s="441">
        <v>1.625</v>
      </c>
      <c r="M385" s="441">
        <v>70</v>
      </c>
      <c r="N385" s="441">
        <v>23</v>
      </c>
      <c r="O385" s="441">
        <v>1610</v>
      </c>
      <c r="P385" s="465">
        <v>0.95833333333333337</v>
      </c>
      <c r="Q385" s="442">
        <v>70</v>
      </c>
    </row>
    <row r="386" spans="1:17" ht="14.4" customHeight="1" x14ac:dyDescent="0.3">
      <c r="A386" s="437" t="s">
        <v>1101</v>
      </c>
      <c r="B386" s="438" t="s">
        <v>986</v>
      </c>
      <c r="C386" s="438" t="s">
        <v>973</v>
      </c>
      <c r="D386" s="438" t="s">
        <v>1030</v>
      </c>
      <c r="E386" s="438" t="s">
        <v>1031</v>
      </c>
      <c r="F386" s="441">
        <v>1</v>
      </c>
      <c r="G386" s="441">
        <v>215</v>
      </c>
      <c r="H386" s="441">
        <v>1</v>
      </c>
      <c r="I386" s="441">
        <v>215</v>
      </c>
      <c r="J386" s="441"/>
      <c r="K386" s="441"/>
      <c r="L386" s="441"/>
      <c r="M386" s="441"/>
      <c r="N386" s="441"/>
      <c r="O386" s="441"/>
      <c r="P386" s="465"/>
      <c r="Q386" s="442"/>
    </row>
    <row r="387" spans="1:17" ht="14.4" customHeight="1" x14ac:dyDescent="0.3">
      <c r="A387" s="437" t="s">
        <v>1101</v>
      </c>
      <c r="B387" s="438" t="s">
        <v>986</v>
      </c>
      <c r="C387" s="438" t="s">
        <v>973</v>
      </c>
      <c r="D387" s="438" t="s">
        <v>1032</v>
      </c>
      <c r="E387" s="438" t="s">
        <v>1033</v>
      </c>
      <c r="F387" s="441">
        <v>1</v>
      </c>
      <c r="G387" s="441">
        <v>1186</v>
      </c>
      <c r="H387" s="441">
        <v>1</v>
      </c>
      <c r="I387" s="441">
        <v>1186</v>
      </c>
      <c r="J387" s="441">
        <v>1</v>
      </c>
      <c r="K387" s="441">
        <v>1189</v>
      </c>
      <c r="L387" s="441">
        <v>1.0025295109612142</v>
      </c>
      <c r="M387" s="441">
        <v>1189</v>
      </c>
      <c r="N387" s="441"/>
      <c r="O387" s="441"/>
      <c r="P387" s="465"/>
      <c r="Q387" s="442"/>
    </row>
    <row r="388" spans="1:17" ht="14.4" customHeight="1" x14ac:dyDescent="0.3">
      <c r="A388" s="437" t="s">
        <v>1101</v>
      </c>
      <c r="B388" s="438" t="s">
        <v>986</v>
      </c>
      <c r="C388" s="438" t="s">
        <v>973</v>
      </c>
      <c r="D388" s="438" t="s">
        <v>1034</v>
      </c>
      <c r="E388" s="438" t="s">
        <v>1035</v>
      </c>
      <c r="F388" s="441">
        <v>2</v>
      </c>
      <c r="G388" s="441">
        <v>214</v>
      </c>
      <c r="H388" s="441">
        <v>1</v>
      </c>
      <c r="I388" s="441">
        <v>107</v>
      </c>
      <c r="J388" s="441">
        <v>1</v>
      </c>
      <c r="K388" s="441">
        <v>108</v>
      </c>
      <c r="L388" s="441">
        <v>0.50467289719626163</v>
      </c>
      <c r="M388" s="441">
        <v>108</v>
      </c>
      <c r="N388" s="441"/>
      <c r="O388" s="441"/>
      <c r="P388" s="465"/>
      <c r="Q388" s="442"/>
    </row>
    <row r="389" spans="1:17" ht="14.4" customHeight="1" x14ac:dyDescent="0.3">
      <c r="A389" s="437" t="s">
        <v>1101</v>
      </c>
      <c r="B389" s="438" t="s">
        <v>986</v>
      </c>
      <c r="C389" s="438" t="s">
        <v>973</v>
      </c>
      <c r="D389" s="438" t="s">
        <v>1036</v>
      </c>
      <c r="E389" s="438" t="s">
        <v>1037</v>
      </c>
      <c r="F389" s="441">
        <v>1</v>
      </c>
      <c r="G389" s="441">
        <v>318</v>
      </c>
      <c r="H389" s="441">
        <v>1</v>
      </c>
      <c r="I389" s="441">
        <v>318</v>
      </c>
      <c r="J389" s="441"/>
      <c r="K389" s="441"/>
      <c r="L389" s="441"/>
      <c r="M389" s="441"/>
      <c r="N389" s="441"/>
      <c r="O389" s="441"/>
      <c r="P389" s="465"/>
      <c r="Q389" s="442"/>
    </row>
    <row r="390" spans="1:17" ht="14.4" customHeight="1" x14ac:dyDescent="0.3">
      <c r="A390" s="437" t="s">
        <v>1102</v>
      </c>
      <c r="B390" s="438" t="s">
        <v>986</v>
      </c>
      <c r="C390" s="438" t="s">
        <v>973</v>
      </c>
      <c r="D390" s="438" t="s">
        <v>990</v>
      </c>
      <c r="E390" s="438" t="s">
        <v>991</v>
      </c>
      <c r="F390" s="441">
        <v>21</v>
      </c>
      <c r="G390" s="441">
        <v>4242</v>
      </c>
      <c r="H390" s="441">
        <v>1</v>
      </c>
      <c r="I390" s="441">
        <v>202</v>
      </c>
      <c r="J390" s="441">
        <v>32</v>
      </c>
      <c r="K390" s="441">
        <v>6496</v>
      </c>
      <c r="L390" s="441">
        <v>1.5313531353135315</v>
      </c>
      <c r="M390" s="441">
        <v>203</v>
      </c>
      <c r="N390" s="441">
        <v>25</v>
      </c>
      <c r="O390" s="441">
        <v>5075</v>
      </c>
      <c r="P390" s="465">
        <v>1.1963696369636965</v>
      </c>
      <c r="Q390" s="442">
        <v>203</v>
      </c>
    </row>
    <row r="391" spans="1:17" ht="14.4" customHeight="1" x14ac:dyDescent="0.3">
      <c r="A391" s="437" t="s">
        <v>1102</v>
      </c>
      <c r="B391" s="438" t="s">
        <v>986</v>
      </c>
      <c r="C391" s="438" t="s">
        <v>973</v>
      </c>
      <c r="D391" s="438" t="s">
        <v>992</v>
      </c>
      <c r="E391" s="438" t="s">
        <v>991</v>
      </c>
      <c r="F391" s="441"/>
      <c r="G391" s="441"/>
      <c r="H391" s="441"/>
      <c r="I391" s="441"/>
      <c r="J391" s="441"/>
      <c r="K391" s="441"/>
      <c r="L391" s="441"/>
      <c r="M391" s="441"/>
      <c r="N391" s="441">
        <v>22</v>
      </c>
      <c r="O391" s="441">
        <v>1848</v>
      </c>
      <c r="P391" s="465"/>
      <c r="Q391" s="442">
        <v>84</v>
      </c>
    </row>
    <row r="392" spans="1:17" ht="14.4" customHeight="1" x14ac:dyDescent="0.3">
      <c r="A392" s="437" t="s">
        <v>1102</v>
      </c>
      <c r="B392" s="438" t="s">
        <v>986</v>
      </c>
      <c r="C392" s="438" t="s">
        <v>973</v>
      </c>
      <c r="D392" s="438" t="s">
        <v>993</v>
      </c>
      <c r="E392" s="438" t="s">
        <v>994</v>
      </c>
      <c r="F392" s="441">
        <v>426</v>
      </c>
      <c r="G392" s="441">
        <v>123966</v>
      </c>
      <c r="H392" s="441">
        <v>1</v>
      </c>
      <c r="I392" s="441">
        <v>291</v>
      </c>
      <c r="J392" s="441">
        <v>329</v>
      </c>
      <c r="K392" s="441">
        <v>96068</v>
      </c>
      <c r="L392" s="441">
        <v>0.77495442298694805</v>
      </c>
      <c r="M392" s="441">
        <v>292</v>
      </c>
      <c r="N392" s="441">
        <v>389</v>
      </c>
      <c r="O392" s="441">
        <v>113588</v>
      </c>
      <c r="P392" s="465">
        <v>0.91628349708791124</v>
      </c>
      <c r="Q392" s="442">
        <v>292</v>
      </c>
    </row>
    <row r="393" spans="1:17" ht="14.4" customHeight="1" x14ac:dyDescent="0.3">
      <c r="A393" s="437" t="s">
        <v>1102</v>
      </c>
      <c r="B393" s="438" t="s">
        <v>986</v>
      </c>
      <c r="C393" s="438" t="s">
        <v>973</v>
      </c>
      <c r="D393" s="438" t="s">
        <v>995</v>
      </c>
      <c r="E393" s="438" t="s">
        <v>996</v>
      </c>
      <c r="F393" s="441">
        <v>12</v>
      </c>
      <c r="G393" s="441">
        <v>1104</v>
      </c>
      <c r="H393" s="441">
        <v>1</v>
      </c>
      <c r="I393" s="441">
        <v>92</v>
      </c>
      <c r="J393" s="441">
        <v>12</v>
      </c>
      <c r="K393" s="441">
        <v>1116</v>
      </c>
      <c r="L393" s="441">
        <v>1.0108695652173914</v>
      </c>
      <c r="M393" s="441">
        <v>93</v>
      </c>
      <c r="N393" s="441">
        <v>21</v>
      </c>
      <c r="O393" s="441">
        <v>1953</v>
      </c>
      <c r="P393" s="465">
        <v>1.7690217391304348</v>
      </c>
      <c r="Q393" s="442">
        <v>93</v>
      </c>
    </row>
    <row r="394" spans="1:17" ht="14.4" customHeight="1" x14ac:dyDescent="0.3">
      <c r="A394" s="437" t="s">
        <v>1102</v>
      </c>
      <c r="B394" s="438" t="s">
        <v>986</v>
      </c>
      <c r="C394" s="438" t="s">
        <v>973</v>
      </c>
      <c r="D394" s="438" t="s">
        <v>997</v>
      </c>
      <c r="E394" s="438" t="s">
        <v>998</v>
      </c>
      <c r="F394" s="441">
        <v>4</v>
      </c>
      <c r="G394" s="441">
        <v>876</v>
      </c>
      <c r="H394" s="441">
        <v>1</v>
      </c>
      <c r="I394" s="441">
        <v>219</v>
      </c>
      <c r="J394" s="441">
        <v>12</v>
      </c>
      <c r="K394" s="441">
        <v>2640</v>
      </c>
      <c r="L394" s="441">
        <v>3.0136986301369864</v>
      </c>
      <c r="M394" s="441">
        <v>220</v>
      </c>
      <c r="N394" s="441">
        <v>3</v>
      </c>
      <c r="O394" s="441">
        <v>660</v>
      </c>
      <c r="P394" s="465">
        <v>0.75342465753424659</v>
      </c>
      <c r="Q394" s="442">
        <v>220</v>
      </c>
    </row>
    <row r="395" spans="1:17" ht="14.4" customHeight="1" x14ac:dyDescent="0.3">
      <c r="A395" s="437" t="s">
        <v>1102</v>
      </c>
      <c r="B395" s="438" t="s">
        <v>986</v>
      </c>
      <c r="C395" s="438" t="s">
        <v>973</v>
      </c>
      <c r="D395" s="438" t="s">
        <v>999</v>
      </c>
      <c r="E395" s="438" t="s">
        <v>1000</v>
      </c>
      <c r="F395" s="441">
        <v>186</v>
      </c>
      <c r="G395" s="441">
        <v>24738</v>
      </c>
      <c r="H395" s="441">
        <v>1</v>
      </c>
      <c r="I395" s="441">
        <v>133</v>
      </c>
      <c r="J395" s="441">
        <v>192</v>
      </c>
      <c r="K395" s="441">
        <v>25728</v>
      </c>
      <c r="L395" s="441">
        <v>1.0400194033470773</v>
      </c>
      <c r="M395" s="441">
        <v>134</v>
      </c>
      <c r="N395" s="441">
        <v>183</v>
      </c>
      <c r="O395" s="441">
        <v>24522</v>
      </c>
      <c r="P395" s="465">
        <v>0.99126849381518312</v>
      </c>
      <c r="Q395" s="442">
        <v>134</v>
      </c>
    </row>
    <row r="396" spans="1:17" ht="14.4" customHeight="1" x14ac:dyDescent="0.3">
      <c r="A396" s="437" t="s">
        <v>1102</v>
      </c>
      <c r="B396" s="438" t="s">
        <v>986</v>
      </c>
      <c r="C396" s="438" t="s">
        <v>973</v>
      </c>
      <c r="D396" s="438" t="s">
        <v>1001</v>
      </c>
      <c r="E396" s="438" t="s">
        <v>1000</v>
      </c>
      <c r="F396" s="441">
        <v>12</v>
      </c>
      <c r="G396" s="441">
        <v>2088</v>
      </c>
      <c r="H396" s="441">
        <v>1</v>
      </c>
      <c r="I396" s="441">
        <v>174</v>
      </c>
      <c r="J396" s="441">
        <v>13</v>
      </c>
      <c r="K396" s="441">
        <v>2275</v>
      </c>
      <c r="L396" s="441">
        <v>1.0895593869731801</v>
      </c>
      <c r="M396" s="441">
        <v>175</v>
      </c>
      <c r="N396" s="441">
        <v>22</v>
      </c>
      <c r="O396" s="441">
        <v>3850</v>
      </c>
      <c r="P396" s="465">
        <v>1.8438697318007662</v>
      </c>
      <c r="Q396" s="442">
        <v>175</v>
      </c>
    </row>
    <row r="397" spans="1:17" ht="14.4" customHeight="1" x14ac:dyDescent="0.3">
      <c r="A397" s="437" t="s">
        <v>1102</v>
      </c>
      <c r="B397" s="438" t="s">
        <v>986</v>
      </c>
      <c r="C397" s="438" t="s">
        <v>973</v>
      </c>
      <c r="D397" s="438" t="s">
        <v>1002</v>
      </c>
      <c r="E397" s="438" t="s">
        <v>1003</v>
      </c>
      <c r="F397" s="441">
        <v>1</v>
      </c>
      <c r="G397" s="441">
        <v>609</v>
      </c>
      <c r="H397" s="441">
        <v>1</v>
      </c>
      <c r="I397" s="441">
        <v>609</v>
      </c>
      <c r="J397" s="441"/>
      <c r="K397" s="441"/>
      <c r="L397" s="441"/>
      <c r="M397" s="441"/>
      <c r="N397" s="441">
        <v>2</v>
      </c>
      <c r="O397" s="441">
        <v>1224</v>
      </c>
      <c r="P397" s="465">
        <v>2.0098522167487687</v>
      </c>
      <c r="Q397" s="442">
        <v>612</v>
      </c>
    </row>
    <row r="398" spans="1:17" ht="14.4" customHeight="1" x14ac:dyDescent="0.3">
      <c r="A398" s="437" t="s">
        <v>1102</v>
      </c>
      <c r="B398" s="438" t="s">
        <v>986</v>
      </c>
      <c r="C398" s="438" t="s">
        <v>973</v>
      </c>
      <c r="D398" s="438" t="s">
        <v>1004</v>
      </c>
      <c r="E398" s="438" t="s">
        <v>1005</v>
      </c>
      <c r="F398" s="441"/>
      <c r="G398" s="441"/>
      <c r="H398" s="441"/>
      <c r="I398" s="441"/>
      <c r="J398" s="441"/>
      <c r="K398" s="441"/>
      <c r="L398" s="441"/>
      <c r="M398" s="441"/>
      <c r="N398" s="441">
        <v>2</v>
      </c>
      <c r="O398" s="441">
        <v>1170</v>
      </c>
      <c r="P398" s="465"/>
      <c r="Q398" s="442">
        <v>585</v>
      </c>
    </row>
    <row r="399" spans="1:17" ht="14.4" customHeight="1" x14ac:dyDescent="0.3">
      <c r="A399" s="437" t="s">
        <v>1102</v>
      </c>
      <c r="B399" s="438" t="s">
        <v>986</v>
      </c>
      <c r="C399" s="438" t="s">
        <v>973</v>
      </c>
      <c r="D399" s="438" t="s">
        <v>1006</v>
      </c>
      <c r="E399" s="438" t="s">
        <v>1007</v>
      </c>
      <c r="F399" s="441">
        <v>21</v>
      </c>
      <c r="G399" s="441">
        <v>3318</v>
      </c>
      <c r="H399" s="441">
        <v>1</v>
      </c>
      <c r="I399" s="441">
        <v>158</v>
      </c>
      <c r="J399" s="441">
        <v>26</v>
      </c>
      <c r="K399" s="441">
        <v>4134</v>
      </c>
      <c r="L399" s="441">
        <v>1.2459312839059675</v>
      </c>
      <c r="M399" s="441">
        <v>159</v>
      </c>
      <c r="N399" s="441">
        <v>25</v>
      </c>
      <c r="O399" s="441">
        <v>3975</v>
      </c>
      <c r="P399" s="465">
        <v>1.1980108499095841</v>
      </c>
      <c r="Q399" s="442">
        <v>159</v>
      </c>
    </row>
    <row r="400" spans="1:17" ht="14.4" customHeight="1" x14ac:dyDescent="0.3">
      <c r="A400" s="437" t="s">
        <v>1102</v>
      </c>
      <c r="B400" s="438" t="s">
        <v>986</v>
      </c>
      <c r="C400" s="438" t="s">
        <v>973</v>
      </c>
      <c r="D400" s="438" t="s">
        <v>1008</v>
      </c>
      <c r="E400" s="438" t="s">
        <v>1009</v>
      </c>
      <c r="F400" s="441">
        <v>9</v>
      </c>
      <c r="G400" s="441">
        <v>3438</v>
      </c>
      <c r="H400" s="441">
        <v>1</v>
      </c>
      <c r="I400" s="441">
        <v>382</v>
      </c>
      <c r="J400" s="441">
        <v>7</v>
      </c>
      <c r="K400" s="441">
        <v>2674</v>
      </c>
      <c r="L400" s="441">
        <v>0.77777777777777779</v>
      </c>
      <c r="M400" s="441">
        <v>382</v>
      </c>
      <c r="N400" s="441">
        <v>11</v>
      </c>
      <c r="O400" s="441">
        <v>4202</v>
      </c>
      <c r="P400" s="465">
        <v>1.2222222222222223</v>
      </c>
      <c r="Q400" s="442">
        <v>382</v>
      </c>
    </row>
    <row r="401" spans="1:17" ht="14.4" customHeight="1" x14ac:dyDescent="0.3">
      <c r="A401" s="437" t="s">
        <v>1102</v>
      </c>
      <c r="B401" s="438" t="s">
        <v>986</v>
      </c>
      <c r="C401" s="438" t="s">
        <v>973</v>
      </c>
      <c r="D401" s="438" t="s">
        <v>1010</v>
      </c>
      <c r="E401" s="438" t="s">
        <v>1011</v>
      </c>
      <c r="F401" s="441">
        <v>234</v>
      </c>
      <c r="G401" s="441">
        <v>3744</v>
      </c>
      <c r="H401" s="441">
        <v>1</v>
      </c>
      <c r="I401" s="441">
        <v>16</v>
      </c>
      <c r="J401" s="441">
        <v>260</v>
      </c>
      <c r="K401" s="441">
        <v>4160</v>
      </c>
      <c r="L401" s="441">
        <v>1.1111111111111112</v>
      </c>
      <c r="M401" s="441">
        <v>16</v>
      </c>
      <c r="N401" s="441">
        <v>239</v>
      </c>
      <c r="O401" s="441">
        <v>3824</v>
      </c>
      <c r="P401" s="465">
        <v>1.0213675213675213</v>
      </c>
      <c r="Q401" s="442">
        <v>16</v>
      </c>
    </row>
    <row r="402" spans="1:17" ht="14.4" customHeight="1" x14ac:dyDescent="0.3">
      <c r="A402" s="437" t="s">
        <v>1102</v>
      </c>
      <c r="B402" s="438" t="s">
        <v>986</v>
      </c>
      <c r="C402" s="438" t="s">
        <v>973</v>
      </c>
      <c r="D402" s="438" t="s">
        <v>1012</v>
      </c>
      <c r="E402" s="438" t="s">
        <v>1013</v>
      </c>
      <c r="F402" s="441">
        <v>7</v>
      </c>
      <c r="G402" s="441">
        <v>1827</v>
      </c>
      <c r="H402" s="441">
        <v>1</v>
      </c>
      <c r="I402" s="441">
        <v>261</v>
      </c>
      <c r="J402" s="441">
        <v>18</v>
      </c>
      <c r="K402" s="441">
        <v>4716</v>
      </c>
      <c r="L402" s="441">
        <v>2.5812807881773399</v>
      </c>
      <c r="M402" s="441">
        <v>262</v>
      </c>
      <c r="N402" s="441">
        <v>12</v>
      </c>
      <c r="O402" s="441">
        <v>3144</v>
      </c>
      <c r="P402" s="465">
        <v>1.7208538587848932</v>
      </c>
      <c r="Q402" s="442">
        <v>262</v>
      </c>
    </row>
    <row r="403" spans="1:17" ht="14.4" customHeight="1" x14ac:dyDescent="0.3">
      <c r="A403" s="437" t="s">
        <v>1102</v>
      </c>
      <c r="B403" s="438" t="s">
        <v>986</v>
      </c>
      <c r="C403" s="438" t="s">
        <v>973</v>
      </c>
      <c r="D403" s="438" t="s">
        <v>1014</v>
      </c>
      <c r="E403" s="438" t="s">
        <v>1015</v>
      </c>
      <c r="F403" s="441">
        <v>13</v>
      </c>
      <c r="G403" s="441">
        <v>1820</v>
      </c>
      <c r="H403" s="441">
        <v>1</v>
      </c>
      <c r="I403" s="441">
        <v>140</v>
      </c>
      <c r="J403" s="441">
        <v>18</v>
      </c>
      <c r="K403" s="441">
        <v>2538</v>
      </c>
      <c r="L403" s="441">
        <v>1.3945054945054944</v>
      </c>
      <c r="M403" s="441">
        <v>141</v>
      </c>
      <c r="N403" s="441">
        <v>8</v>
      </c>
      <c r="O403" s="441">
        <v>1128</v>
      </c>
      <c r="P403" s="465">
        <v>0.6197802197802198</v>
      </c>
      <c r="Q403" s="442">
        <v>141</v>
      </c>
    </row>
    <row r="404" spans="1:17" ht="14.4" customHeight="1" x14ac:dyDescent="0.3">
      <c r="A404" s="437" t="s">
        <v>1102</v>
      </c>
      <c r="B404" s="438" t="s">
        <v>986</v>
      </c>
      <c r="C404" s="438" t="s">
        <v>973</v>
      </c>
      <c r="D404" s="438" t="s">
        <v>1016</v>
      </c>
      <c r="E404" s="438" t="s">
        <v>1015</v>
      </c>
      <c r="F404" s="441">
        <v>182</v>
      </c>
      <c r="G404" s="441">
        <v>14196</v>
      </c>
      <c r="H404" s="441">
        <v>1</v>
      </c>
      <c r="I404" s="441">
        <v>78</v>
      </c>
      <c r="J404" s="441">
        <v>192</v>
      </c>
      <c r="K404" s="441">
        <v>14976</v>
      </c>
      <c r="L404" s="441">
        <v>1.054945054945055</v>
      </c>
      <c r="M404" s="441">
        <v>78</v>
      </c>
      <c r="N404" s="441">
        <v>183</v>
      </c>
      <c r="O404" s="441">
        <v>14274</v>
      </c>
      <c r="P404" s="465">
        <v>1.0054945054945055</v>
      </c>
      <c r="Q404" s="442">
        <v>78</v>
      </c>
    </row>
    <row r="405" spans="1:17" ht="14.4" customHeight="1" x14ac:dyDescent="0.3">
      <c r="A405" s="437" t="s">
        <v>1102</v>
      </c>
      <c r="B405" s="438" t="s">
        <v>986</v>
      </c>
      <c r="C405" s="438" t="s">
        <v>973</v>
      </c>
      <c r="D405" s="438" t="s">
        <v>1017</v>
      </c>
      <c r="E405" s="438" t="s">
        <v>1018</v>
      </c>
      <c r="F405" s="441">
        <v>13</v>
      </c>
      <c r="G405" s="441">
        <v>3926</v>
      </c>
      <c r="H405" s="441">
        <v>1</v>
      </c>
      <c r="I405" s="441">
        <v>302</v>
      </c>
      <c r="J405" s="441">
        <v>18</v>
      </c>
      <c r="K405" s="441">
        <v>5454</v>
      </c>
      <c r="L405" s="441">
        <v>1.3892002037697402</v>
      </c>
      <c r="M405" s="441">
        <v>303</v>
      </c>
      <c r="N405" s="441">
        <v>8</v>
      </c>
      <c r="O405" s="441">
        <v>2424</v>
      </c>
      <c r="P405" s="465">
        <v>0.61742231278655124</v>
      </c>
      <c r="Q405" s="442">
        <v>303</v>
      </c>
    </row>
    <row r="406" spans="1:17" ht="14.4" customHeight="1" x14ac:dyDescent="0.3">
      <c r="A406" s="437" t="s">
        <v>1102</v>
      </c>
      <c r="B406" s="438" t="s">
        <v>986</v>
      </c>
      <c r="C406" s="438" t="s">
        <v>973</v>
      </c>
      <c r="D406" s="438" t="s">
        <v>1019</v>
      </c>
      <c r="E406" s="438" t="s">
        <v>1020</v>
      </c>
      <c r="F406" s="441">
        <v>9</v>
      </c>
      <c r="G406" s="441">
        <v>4374</v>
      </c>
      <c r="H406" s="441">
        <v>1</v>
      </c>
      <c r="I406" s="441">
        <v>486</v>
      </c>
      <c r="J406" s="441">
        <v>7</v>
      </c>
      <c r="K406" s="441">
        <v>3402</v>
      </c>
      <c r="L406" s="441">
        <v>0.77777777777777779</v>
      </c>
      <c r="M406" s="441">
        <v>486</v>
      </c>
      <c r="N406" s="441">
        <v>11</v>
      </c>
      <c r="O406" s="441">
        <v>5346</v>
      </c>
      <c r="P406" s="465">
        <v>1.2222222222222223</v>
      </c>
      <c r="Q406" s="442">
        <v>486</v>
      </c>
    </row>
    <row r="407" spans="1:17" ht="14.4" customHeight="1" x14ac:dyDescent="0.3">
      <c r="A407" s="437" t="s">
        <v>1102</v>
      </c>
      <c r="B407" s="438" t="s">
        <v>986</v>
      </c>
      <c r="C407" s="438" t="s">
        <v>973</v>
      </c>
      <c r="D407" s="438" t="s">
        <v>1021</v>
      </c>
      <c r="E407" s="438" t="s">
        <v>1022</v>
      </c>
      <c r="F407" s="441">
        <v>58</v>
      </c>
      <c r="G407" s="441">
        <v>9222</v>
      </c>
      <c r="H407" s="441">
        <v>1</v>
      </c>
      <c r="I407" s="441">
        <v>159</v>
      </c>
      <c r="J407" s="441">
        <v>54</v>
      </c>
      <c r="K407" s="441">
        <v>8640</v>
      </c>
      <c r="L407" s="441">
        <v>0.93689004554326605</v>
      </c>
      <c r="M407" s="441">
        <v>160</v>
      </c>
      <c r="N407" s="441">
        <v>49</v>
      </c>
      <c r="O407" s="441">
        <v>7840</v>
      </c>
      <c r="P407" s="465">
        <v>0.85014096725222299</v>
      </c>
      <c r="Q407" s="442">
        <v>160</v>
      </c>
    </row>
    <row r="408" spans="1:17" ht="14.4" customHeight="1" x14ac:dyDescent="0.3">
      <c r="A408" s="437" t="s">
        <v>1102</v>
      </c>
      <c r="B408" s="438" t="s">
        <v>986</v>
      </c>
      <c r="C408" s="438" t="s">
        <v>973</v>
      </c>
      <c r="D408" s="438" t="s">
        <v>1025</v>
      </c>
      <c r="E408" s="438" t="s">
        <v>991</v>
      </c>
      <c r="F408" s="441">
        <v>248</v>
      </c>
      <c r="G408" s="441">
        <v>17360</v>
      </c>
      <c r="H408" s="441">
        <v>1</v>
      </c>
      <c r="I408" s="441">
        <v>70</v>
      </c>
      <c r="J408" s="441">
        <v>269</v>
      </c>
      <c r="K408" s="441">
        <v>18830</v>
      </c>
      <c r="L408" s="441">
        <v>1.0846774193548387</v>
      </c>
      <c r="M408" s="441">
        <v>70</v>
      </c>
      <c r="N408" s="441">
        <v>275</v>
      </c>
      <c r="O408" s="441">
        <v>19250</v>
      </c>
      <c r="P408" s="465">
        <v>1.1088709677419355</v>
      </c>
      <c r="Q408" s="442">
        <v>70</v>
      </c>
    </row>
    <row r="409" spans="1:17" ht="14.4" customHeight="1" x14ac:dyDescent="0.3">
      <c r="A409" s="437" t="s">
        <v>1102</v>
      </c>
      <c r="B409" s="438" t="s">
        <v>986</v>
      </c>
      <c r="C409" s="438" t="s">
        <v>973</v>
      </c>
      <c r="D409" s="438" t="s">
        <v>1030</v>
      </c>
      <c r="E409" s="438" t="s">
        <v>1031</v>
      </c>
      <c r="F409" s="441">
        <v>17</v>
      </c>
      <c r="G409" s="441">
        <v>3655</v>
      </c>
      <c r="H409" s="441">
        <v>1</v>
      </c>
      <c r="I409" s="441">
        <v>215</v>
      </c>
      <c r="J409" s="441">
        <v>25</v>
      </c>
      <c r="K409" s="441">
        <v>5400</v>
      </c>
      <c r="L409" s="441">
        <v>1.4774281805745555</v>
      </c>
      <c r="M409" s="441">
        <v>216</v>
      </c>
      <c r="N409" s="441">
        <v>22</v>
      </c>
      <c r="O409" s="441">
        <v>4752</v>
      </c>
      <c r="P409" s="465">
        <v>1.3001367989056087</v>
      </c>
      <c r="Q409" s="442">
        <v>216</v>
      </c>
    </row>
    <row r="410" spans="1:17" ht="14.4" customHeight="1" x14ac:dyDescent="0.3">
      <c r="A410" s="437" t="s">
        <v>1102</v>
      </c>
      <c r="B410" s="438" t="s">
        <v>986</v>
      </c>
      <c r="C410" s="438" t="s">
        <v>973</v>
      </c>
      <c r="D410" s="438" t="s">
        <v>1032</v>
      </c>
      <c r="E410" s="438" t="s">
        <v>1033</v>
      </c>
      <c r="F410" s="441">
        <v>7</v>
      </c>
      <c r="G410" s="441">
        <v>8302</v>
      </c>
      <c r="H410" s="441">
        <v>1</v>
      </c>
      <c r="I410" s="441">
        <v>1186</v>
      </c>
      <c r="J410" s="441">
        <v>5</v>
      </c>
      <c r="K410" s="441">
        <v>5945</v>
      </c>
      <c r="L410" s="441">
        <v>0.71609250782943867</v>
      </c>
      <c r="M410" s="441">
        <v>1189</v>
      </c>
      <c r="N410" s="441">
        <v>12</v>
      </c>
      <c r="O410" s="441">
        <v>14268</v>
      </c>
      <c r="P410" s="465">
        <v>1.7186220187906529</v>
      </c>
      <c r="Q410" s="442">
        <v>1189</v>
      </c>
    </row>
    <row r="411" spans="1:17" ht="14.4" customHeight="1" x14ac:dyDescent="0.3">
      <c r="A411" s="437" t="s">
        <v>1102</v>
      </c>
      <c r="B411" s="438" t="s">
        <v>986</v>
      </c>
      <c r="C411" s="438" t="s">
        <v>973</v>
      </c>
      <c r="D411" s="438" t="s">
        <v>1034</v>
      </c>
      <c r="E411" s="438" t="s">
        <v>1035</v>
      </c>
      <c r="F411" s="441">
        <v>21</v>
      </c>
      <c r="G411" s="441">
        <v>2247</v>
      </c>
      <c r="H411" s="441">
        <v>1</v>
      </c>
      <c r="I411" s="441">
        <v>107</v>
      </c>
      <c r="J411" s="441">
        <v>31</v>
      </c>
      <c r="K411" s="441">
        <v>3348</v>
      </c>
      <c r="L411" s="441">
        <v>1.4899866488651536</v>
      </c>
      <c r="M411" s="441">
        <v>108</v>
      </c>
      <c r="N411" s="441">
        <v>25</v>
      </c>
      <c r="O411" s="441">
        <v>2700</v>
      </c>
      <c r="P411" s="465">
        <v>1.2016021361815754</v>
      </c>
      <c r="Q411" s="442">
        <v>108</v>
      </c>
    </row>
    <row r="412" spans="1:17" ht="14.4" customHeight="1" x14ac:dyDescent="0.3">
      <c r="A412" s="437" t="s">
        <v>1102</v>
      </c>
      <c r="B412" s="438" t="s">
        <v>986</v>
      </c>
      <c r="C412" s="438" t="s">
        <v>973</v>
      </c>
      <c r="D412" s="438" t="s">
        <v>1036</v>
      </c>
      <c r="E412" s="438" t="s">
        <v>1037</v>
      </c>
      <c r="F412" s="441">
        <v>5</v>
      </c>
      <c r="G412" s="441">
        <v>1590</v>
      </c>
      <c r="H412" s="441">
        <v>1</v>
      </c>
      <c r="I412" s="441">
        <v>318</v>
      </c>
      <c r="J412" s="441">
        <v>12</v>
      </c>
      <c r="K412" s="441">
        <v>3828</v>
      </c>
      <c r="L412" s="441">
        <v>2.4075471698113207</v>
      </c>
      <c r="M412" s="441">
        <v>319</v>
      </c>
      <c r="N412" s="441">
        <v>3</v>
      </c>
      <c r="O412" s="441">
        <v>957</v>
      </c>
      <c r="P412" s="465">
        <v>0.60188679245283017</v>
      </c>
      <c r="Q412" s="442">
        <v>319</v>
      </c>
    </row>
    <row r="413" spans="1:17" ht="14.4" customHeight="1" x14ac:dyDescent="0.3">
      <c r="A413" s="437" t="s">
        <v>1102</v>
      </c>
      <c r="B413" s="438" t="s">
        <v>986</v>
      </c>
      <c r="C413" s="438" t="s">
        <v>973</v>
      </c>
      <c r="D413" s="438" t="s">
        <v>1042</v>
      </c>
      <c r="E413" s="438" t="s">
        <v>1043</v>
      </c>
      <c r="F413" s="441">
        <v>2</v>
      </c>
      <c r="G413" s="441">
        <v>2030</v>
      </c>
      <c r="H413" s="441">
        <v>1</v>
      </c>
      <c r="I413" s="441">
        <v>1015</v>
      </c>
      <c r="J413" s="441"/>
      <c r="K413" s="441"/>
      <c r="L413" s="441"/>
      <c r="M413" s="441"/>
      <c r="N413" s="441">
        <v>2</v>
      </c>
      <c r="O413" s="441">
        <v>2040</v>
      </c>
      <c r="P413" s="465">
        <v>1.0049261083743843</v>
      </c>
      <c r="Q413" s="442">
        <v>1020</v>
      </c>
    </row>
    <row r="414" spans="1:17" ht="14.4" customHeight="1" x14ac:dyDescent="0.3">
      <c r="A414" s="437" t="s">
        <v>1102</v>
      </c>
      <c r="B414" s="438" t="s">
        <v>986</v>
      </c>
      <c r="C414" s="438" t="s">
        <v>973</v>
      </c>
      <c r="D414" s="438" t="s">
        <v>1044</v>
      </c>
      <c r="E414" s="438" t="s">
        <v>1045</v>
      </c>
      <c r="F414" s="441">
        <v>2</v>
      </c>
      <c r="G414" s="441">
        <v>580</v>
      </c>
      <c r="H414" s="441">
        <v>1</v>
      </c>
      <c r="I414" s="441">
        <v>290</v>
      </c>
      <c r="J414" s="441"/>
      <c r="K414" s="441"/>
      <c r="L414" s="441"/>
      <c r="M414" s="441"/>
      <c r="N414" s="441">
        <v>3</v>
      </c>
      <c r="O414" s="441">
        <v>873</v>
      </c>
      <c r="P414" s="465">
        <v>1.5051724137931035</v>
      </c>
      <c r="Q414" s="442">
        <v>291</v>
      </c>
    </row>
    <row r="415" spans="1:17" ht="14.4" customHeight="1" x14ac:dyDescent="0.3">
      <c r="A415" s="437" t="s">
        <v>1103</v>
      </c>
      <c r="B415" s="438" t="s">
        <v>986</v>
      </c>
      <c r="C415" s="438" t="s">
        <v>973</v>
      </c>
      <c r="D415" s="438" t="s">
        <v>990</v>
      </c>
      <c r="E415" s="438" t="s">
        <v>991</v>
      </c>
      <c r="F415" s="441">
        <v>135</v>
      </c>
      <c r="G415" s="441">
        <v>27270</v>
      </c>
      <c r="H415" s="441">
        <v>1</v>
      </c>
      <c r="I415" s="441">
        <v>202</v>
      </c>
      <c r="J415" s="441">
        <v>186</v>
      </c>
      <c r="K415" s="441">
        <v>37758</v>
      </c>
      <c r="L415" s="441">
        <v>1.3845984598459846</v>
      </c>
      <c r="M415" s="441">
        <v>203</v>
      </c>
      <c r="N415" s="441">
        <v>129</v>
      </c>
      <c r="O415" s="441">
        <v>26187</v>
      </c>
      <c r="P415" s="465">
        <v>0.96028602860286028</v>
      </c>
      <c r="Q415" s="442">
        <v>203</v>
      </c>
    </row>
    <row r="416" spans="1:17" ht="14.4" customHeight="1" x14ac:dyDescent="0.3">
      <c r="A416" s="437" t="s">
        <v>1103</v>
      </c>
      <c r="B416" s="438" t="s">
        <v>986</v>
      </c>
      <c r="C416" s="438" t="s">
        <v>973</v>
      </c>
      <c r="D416" s="438" t="s">
        <v>993</v>
      </c>
      <c r="E416" s="438" t="s">
        <v>994</v>
      </c>
      <c r="F416" s="441">
        <v>12</v>
      </c>
      <c r="G416" s="441">
        <v>3492</v>
      </c>
      <c r="H416" s="441">
        <v>1</v>
      </c>
      <c r="I416" s="441">
        <v>291</v>
      </c>
      <c r="J416" s="441">
        <v>75</v>
      </c>
      <c r="K416" s="441">
        <v>21900</v>
      </c>
      <c r="L416" s="441">
        <v>6.2714776632302405</v>
      </c>
      <c r="M416" s="441">
        <v>292</v>
      </c>
      <c r="N416" s="441">
        <v>50</v>
      </c>
      <c r="O416" s="441">
        <v>14600</v>
      </c>
      <c r="P416" s="465">
        <v>4.1809851088201606</v>
      </c>
      <c r="Q416" s="442">
        <v>292</v>
      </c>
    </row>
    <row r="417" spans="1:17" ht="14.4" customHeight="1" x14ac:dyDescent="0.3">
      <c r="A417" s="437" t="s">
        <v>1103</v>
      </c>
      <c r="B417" s="438" t="s">
        <v>986</v>
      </c>
      <c r="C417" s="438" t="s">
        <v>973</v>
      </c>
      <c r="D417" s="438" t="s">
        <v>995</v>
      </c>
      <c r="E417" s="438" t="s">
        <v>996</v>
      </c>
      <c r="F417" s="441"/>
      <c r="G417" s="441"/>
      <c r="H417" s="441"/>
      <c r="I417" s="441"/>
      <c r="J417" s="441"/>
      <c r="K417" s="441"/>
      <c r="L417" s="441"/>
      <c r="M417" s="441"/>
      <c r="N417" s="441">
        <v>3</v>
      </c>
      <c r="O417" s="441">
        <v>279</v>
      </c>
      <c r="P417" s="465"/>
      <c r="Q417" s="442">
        <v>93</v>
      </c>
    </row>
    <row r="418" spans="1:17" ht="14.4" customHeight="1" x14ac:dyDescent="0.3">
      <c r="A418" s="437" t="s">
        <v>1103</v>
      </c>
      <c r="B418" s="438" t="s">
        <v>986</v>
      </c>
      <c r="C418" s="438" t="s">
        <v>973</v>
      </c>
      <c r="D418" s="438" t="s">
        <v>999</v>
      </c>
      <c r="E418" s="438" t="s">
        <v>1000</v>
      </c>
      <c r="F418" s="441">
        <v>112</v>
      </c>
      <c r="G418" s="441">
        <v>14896</v>
      </c>
      <c r="H418" s="441">
        <v>1</v>
      </c>
      <c r="I418" s="441">
        <v>133</v>
      </c>
      <c r="J418" s="441">
        <v>107</v>
      </c>
      <c r="K418" s="441">
        <v>14338</v>
      </c>
      <c r="L418" s="441">
        <v>0.96254027926960262</v>
      </c>
      <c r="M418" s="441">
        <v>134</v>
      </c>
      <c r="N418" s="441">
        <v>126</v>
      </c>
      <c r="O418" s="441">
        <v>16884</v>
      </c>
      <c r="P418" s="465">
        <v>1.1334586466165413</v>
      </c>
      <c r="Q418" s="442">
        <v>134</v>
      </c>
    </row>
    <row r="419" spans="1:17" ht="14.4" customHeight="1" x14ac:dyDescent="0.3">
      <c r="A419" s="437" t="s">
        <v>1103</v>
      </c>
      <c r="B419" s="438" t="s">
        <v>986</v>
      </c>
      <c r="C419" s="438" t="s">
        <v>973</v>
      </c>
      <c r="D419" s="438" t="s">
        <v>1006</v>
      </c>
      <c r="E419" s="438" t="s">
        <v>1007</v>
      </c>
      <c r="F419" s="441">
        <v>1</v>
      </c>
      <c r="G419" s="441">
        <v>158</v>
      </c>
      <c r="H419" s="441">
        <v>1</v>
      </c>
      <c r="I419" s="441">
        <v>158</v>
      </c>
      <c r="J419" s="441">
        <v>3</v>
      </c>
      <c r="K419" s="441">
        <v>477</v>
      </c>
      <c r="L419" s="441">
        <v>3.018987341772152</v>
      </c>
      <c r="M419" s="441">
        <v>159</v>
      </c>
      <c r="N419" s="441">
        <v>3</v>
      </c>
      <c r="O419" s="441">
        <v>477</v>
      </c>
      <c r="P419" s="465">
        <v>3.018987341772152</v>
      </c>
      <c r="Q419" s="442">
        <v>159</v>
      </c>
    </row>
    <row r="420" spans="1:17" ht="14.4" customHeight="1" x14ac:dyDescent="0.3">
      <c r="A420" s="437" t="s">
        <v>1103</v>
      </c>
      <c r="B420" s="438" t="s">
        <v>986</v>
      </c>
      <c r="C420" s="438" t="s">
        <v>973</v>
      </c>
      <c r="D420" s="438" t="s">
        <v>1008</v>
      </c>
      <c r="E420" s="438" t="s">
        <v>1009</v>
      </c>
      <c r="F420" s="441"/>
      <c r="G420" s="441"/>
      <c r="H420" s="441"/>
      <c r="I420" s="441"/>
      <c r="J420" s="441">
        <v>1</v>
      </c>
      <c r="K420" s="441">
        <v>382</v>
      </c>
      <c r="L420" s="441"/>
      <c r="M420" s="441">
        <v>382</v>
      </c>
      <c r="N420" s="441">
        <v>6</v>
      </c>
      <c r="O420" s="441">
        <v>2292</v>
      </c>
      <c r="P420" s="465"/>
      <c r="Q420" s="442">
        <v>382</v>
      </c>
    </row>
    <row r="421" spans="1:17" ht="14.4" customHeight="1" x14ac:dyDescent="0.3">
      <c r="A421" s="437" t="s">
        <v>1103</v>
      </c>
      <c r="B421" s="438" t="s">
        <v>986</v>
      </c>
      <c r="C421" s="438" t="s">
        <v>973</v>
      </c>
      <c r="D421" s="438" t="s">
        <v>1010</v>
      </c>
      <c r="E421" s="438" t="s">
        <v>1011</v>
      </c>
      <c r="F421" s="441">
        <v>146</v>
      </c>
      <c r="G421" s="441">
        <v>2336</v>
      </c>
      <c r="H421" s="441">
        <v>1</v>
      </c>
      <c r="I421" s="441">
        <v>16</v>
      </c>
      <c r="J421" s="441">
        <v>136</v>
      </c>
      <c r="K421" s="441">
        <v>2176</v>
      </c>
      <c r="L421" s="441">
        <v>0.93150684931506844</v>
      </c>
      <c r="M421" s="441">
        <v>16</v>
      </c>
      <c r="N421" s="441">
        <v>155</v>
      </c>
      <c r="O421" s="441">
        <v>2480</v>
      </c>
      <c r="P421" s="465">
        <v>1.0616438356164384</v>
      </c>
      <c r="Q421" s="442">
        <v>16</v>
      </c>
    </row>
    <row r="422" spans="1:17" ht="14.4" customHeight="1" x14ac:dyDescent="0.3">
      <c r="A422" s="437" t="s">
        <v>1103</v>
      </c>
      <c r="B422" s="438" t="s">
        <v>986</v>
      </c>
      <c r="C422" s="438" t="s">
        <v>973</v>
      </c>
      <c r="D422" s="438" t="s">
        <v>1012</v>
      </c>
      <c r="E422" s="438" t="s">
        <v>1013</v>
      </c>
      <c r="F422" s="441">
        <v>6</v>
      </c>
      <c r="G422" s="441">
        <v>1566</v>
      </c>
      <c r="H422" s="441">
        <v>1</v>
      </c>
      <c r="I422" s="441">
        <v>261</v>
      </c>
      <c r="J422" s="441">
        <v>16</v>
      </c>
      <c r="K422" s="441">
        <v>4192</v>
      </c>
      <c r="L422" s="441">
        <v>2.676883780332056</v>
      </c>
      <c r="M422" s="441">
        <v>262</v>
      </c>
      <c r="N422" s="441">
        <v>20</v>
      </c>
      <c r="O422" s="441">
        <v>5240</v>
      </c>
      <c r="P422" s="465">
        <v>3.3461047254150702</v>
      </c>
      <c r="Q422" s="442">
        <v>262</v>
      </c>
    </row>
    <row r="423" spans="1:17" ht="14.4" customHeight="1" x14ac:dyDescent="0.3">
      <c r="A423" s="437" t="s">
        <v>1103</v>
      </c>
      <c r="B423" s="438" t="s">
        <v>986</v>
      </c>
      <c r="C423" s="438" t="s">
        <v>973</v>
      </c>
      <c r="D423" s="438" t="s">
        <v>1014</v>
      </c>
      <c r="E423" s="438" t="s">
        <v>1015</v>
      </c>
      <c r="F423" s="441">
        <v>22</v>
      </c>
      <c r="G423" s="441">
        <v>3080</v>
      </c>
      <c r="H423" s="441">
        <v>1</v>
      </c>
      <c r="I423" s="441">
        <v>140</v>
      </c>
      <c r="J423" s="441">
        <v>23</v>
      </c>
      <c r="K423" s="441">
        <v>3243</v>
      </c>
      <c r="L423" s="441">
        <v>1.0529220779220778</v>
      </c>
      <c r="M423" s="441">
        <v>141</v>
      </c>
      <c r="N423" s="441">
        <v>18</v>
      </c>
      <c r="O423" s="441">
        <v>2538</v>
      </c>
      <c r="P423" s="465">
        <v>0.824025974025974</v>
      </c>
      <c r="Q423" s="442">
        <v>141</v>
      </c>
    </row>
    <row r="424" spans="1:17" ht="14.4" customHeight="1" x14ac:dyDescent="0.3">
      <c r="A424" s="437" t="s">
        <v>1103</v>
      </c>
      <c r="B424" s="438" t="s">
        <v>986</v>
      </c>
      <c r="C424" s="438" t="s">
        <v>973</v>
      </c>
      <c r="D424" s="438" t="s">
        <v>1016</v>
      </c>
      <c r="E424" s="438" t="s">
        <v>1015</v>
      </c>
      <c r="F424" s="441">
        <v>112</v>
      </c>
      <c r="G424" s="441">
        <v>8736</v>
      </c>
      <c r="H424" s="441">
        <v>1</v>
      </c>
      <c r="I424" s="441">
        <v>78</v>
      </c>
      <c r="J424" s="441">
        <v>107</v>
      </c>
      <c r="K424" s="441">
        <v>8346</v>
      </c>
      <c r="L424" s="441">
        <v>0.9553571428571429</v>
      </c>
      <c r="M424" s="441">
        <v>78</v>
      </c>
      <c r="N424" s="441">
        <v>126</v>
      </c>
      <c r="O424" s="441">
        <v>9828</v>
      </c>
      <c r="P424" s="465">
        <v>1.125</v>
      </c>
      <c r="Q424" s="442">
        <v>78</v>
      </c>
    </row>
    <row r="425" spans="1:17" ht="14.4" customHeight="1" x14ac:dyDescent="0.3">
      <c r="A425" s="437" t="s">
        <v>1103</v>
      </c>
      <c r="B425" s="438" t="s">
        <v>986</v>
      </c>
      <c r="C425" s="438" t="s">
        <v>973</v>
      </c>
      <c r="D425" s="438" t="s">
        <v>1017</v>
      </c>
      <c r="E425" s="438" t="s">
        <v>1018</v>
      </c>
      <c r="F425" s="441">
        <v>22</v>
      </c>
      <c r="G425" s="441">
        <v>6644</v>
      </c>
      <c r="H425" s="441">
        <v>1</v>
      </c>
      <c r="I425" s="441">
        <v>302</v>
      </c>
      <c r="J425" s="441">
        <v>23</v>
      </c>
      <c r="K425" s="441">
        <v>6969</v>
      </c>
      <c r="L425" s="441">
        <v>1.0489163154726069</v>
      </c>
      <c r="M425" s="441">
        <v>303</v>
      </c>
      <c r="N425" s="441">
        <v>18</v>
      </c>
      <c r="O425" s="441">
        <v>5454</v>
      </c>
      <c r="P425" s="465">
        <v>0.82089102950030102</v>
      </c>
      <c r="Q425" s="442">
        <v>303</v>
      </c>
    </row>
    <row r="426" spans="1:17" ht="14.4" customHeight="1" x14ac:dyDescent="0.3">
      <c r="A426" s="437" t="s">
        <v>1103</v>
      </c>
      <c r="B426" s="438" t="s">
        <v>986</v>
      </c>
      <c r="C426" s="438" t="s">
        <v>973</v>
      </c>
      <c r="D426" s="438" t="s">
        <v>1019</v>
      </c>
      <c r="E426" s="438" t="s">
        <v>1020</v>
      </c>
      <c r="F426" s="441">
        <v>1</v>
      </c>
      <c r="G426" s="441">
        <v>486</v>
      </c>
      <c r="H426" s="441">
        <v>1</v>
      </c>
      <c r="I426" s="441">
        <v>486</v>
      </c>
      <c r="J426" s="441">
        <v>5</v>
      </c>
      <c r="K426" s="441">
        <v>2430</v>
      </c>
      <c r="L426" s="441">
        <v>5</v>
      </c>
      <c r="M426" s="441">
        <v>486</v>
      </c>
      <c r="N426" s="441">
        <v>8</v>
      </c>
      <c r="O426" s="441">
        <v>3888</v>
      </c>
      <c r="P426" s="465">
        <v>8</v>
      </c>
      <c r="Q426" s="442">
        <v>486</v>
      </c>
    </row>
    <row r="427" spans="1:17" ht="14.4" customHeight="1" x14ac:dyDescent="0.3">
      <c r="A427" s="437" t="s">
        <v>1103</v>
      </c>
      <c r="B427" s="438" t="s">
        <v>986</v>
      </c>
      <c r="C427" s="438" t="s">
        <v>973</v>
      </c>
      <c r="D427" s="438" t="s">
        <v>1021</v>
      </c>
      <c r="E427" s="438" t="s">
        <v>1022</v>
      </c>
      <c r="F427" s="441">
        <v>71</v>
      </c>
      <c r="G427" s="441">
        <v>11289</v>
      </c>
      <c r="H427" s="441">
        <v>1</v>
      </c>
      <c r="I427" s="441">
        <v>159</v>
      </c>
      <c r="J427" s="441">
        <v>76</v>
      </c>
      <c r="K427" s="441">
        <v>12160</v>
      </c>
      <c r="L427" s="441">
        <v>1.0771547524138543</v>
      </c>
      <c r="M427" s="441">
        <v>160</v>
      </c>
      <c r="N427" s="441">
        <v>78</v>
      </c>
      <c r="O427" s="441">
        <v>12480</v>
      </c>
      <c r="P427" s="465">
        <v>1.1055009301089556</v>
      </c>
      <c r="Q427" s="442">
        <v>160</v>
      </c>
    </row>
    <row r="428" spans="1:17" ht="14.4" customHeight="1" x14ac:dyDescent="0.3">
      <c r="A428" s="437" t="s">
        <v>1103</v>
      </c>
      <c r="B428" s="438" t="s">
        <v>986</v>
      </c>
      <c r="C428" s="438" t="s">
        <v>973</v>
      </c>
      <c r="D428" s="438" t="s">
        <v>1025</v>
      </c>
      <c r="E428" s="438" t="s">
        <v>991</v>
      </c>
      <c r="F428" s="441">
        <v>312</v>
      </c>
      <c r="G428" s="441">
        <v>21840</v>
      </c>
      <c r="H428" s="441">
        <v>1</v>
      </c>
      <c r="I428" s="441">
        <v>70</v>
      </c>
      <c r="J428" s="441">
        <v>289</v>
      </c>
      <c r="K428" s="441">
        <v>20230</v>
      </c>
      <c r="L428" s="441">
        <v>0.92628205128205132</v>
      </c>
      <c r="M428" s="441">
        <v>70</v>
      </c>
      <c r="N428" s="441">
        <v>323</v>
      </c>
      <c r="O428" s="441">
        <v>22610</v>
      </c>
      <c r="P428" s="465">
        <v>1.0352564102564104</v>
      </c>
      <c r="Q428" s="442">
        <v>70</v>
      </c>
    </row>
    <row r="429" spans="1:17" ht="14.4" customHeight="1" x14ac:dyDescent="0.3">
      <c r="A429" s="437" t="s">
        <v>1103</v>
      </c>
      <c r="B429" s="438" t="s">
        <v>986</v>
      </c>
      <c r="C429" s="438" t="s">
        <v>973</v>
      </c>
      <c r="D429" s="438" t="s">
        <v>1032</v>
      </c>
      <c r="E429" s="438" t="s">
        <v>1033</v>
      </c>
      <c r="F429" s="441">
        <v>1</v>
      </c>
      <c r="G429" s="441">
        <v>1186</v>
      </c>
      <c r="H429" s="441">
        <v>1</v>
      </c>
      <c r="I429" s="441">
        <v>1186</v>
      </c>
      <c r="J429" s="441">
        <v>2</v>
      </c>
      <c r="K429" s="441">
        <v>2378</v>
      </c>
      <c r="L429" s="441">
        <v>2.0050590219224285</v>
      </c>
      <c r="M429" s="441">
        <v>1189</v>
      </c>
      <c r="N429" s="441">
        <v>4</v>
      </c>
      <c r="O429" s="441">
        <v>4756</v>
      </c>
      <c r="P429" s="465">
        <v>4.0101180438448569</v>
      </c>
      <c r="Q429" s="442">
        <v>1189</v>
      </c>
    </row>
    <row r="430" spans="1:17" ht="14.4" customHeight="1" x14ac:dyDescent="0.3">
      <c r="A430" s="437" t="s">
        <v>1103</v>
      </c>
      <c r="B430" s="438" t="s">
        <v>986</v>
      </c>
      <c r="C430" s="438" t="s">
        <v>973</v>
      </c>
      <c r="D430" s="438" t="s">
        <v>1034</v>
      </c>
      <c r="E430" s="438" t="s">
        <v>1035</v>
      </c>
      <c r="F430" s="441">
        <v>1</v>
      </c>
      <c r="G430" s="441">
        <v>107</v>
      </c>
      <c r="H430" s="441">
        <v>1</v>
      </c>
      <c r="I430" s="441">
        <v>107</v>
      </c>
      <c r="J430" s="441">
        <v>2</v>
      </c>
      <c r="K430" s="441">
        <v>216</v>
      </c>
      <c r="L430" s="441">
        <v>2.0186915887850465</v>
      </c>
      <c r="M430" s="441">
        <v>108</v>
      </c>
      <c r="N430" s="441">
        <v>3</v>
      </c>
      <c r="O430" s="441">
        <v>324</v>
      </c>
      <c r="P430" s="465">
        <v>3.02803738317757</v>
      </c>
      <c r="Q430" s="442">
        <v>108</v>
      </c>
    </row>
    <row r="431" spans="1:17" ht="14.4" customHeight="1" x14ac:dyDescent="0.3">
      <c r="A431" s="437" t="s">
        <v>1103</v>
      </c>
      <c r="B431" s="438" t="s">
        <v>986</v>
      </c>
      <c r="C431" s="438" t="s">
        <v>973</v>
      </c>
      <c r="D431" s="438" t="s">
        <v>1040</v>
      </c>
      <c r="E431" s="438" t="s">
        <v>1041</v>
      </c>
      <c r="F431" s="441">
        <v>1</v>
      </c>
      <c r="G431" s="441">
        <v>143</v>
      </c>
      <c r="H431" s="441">
        <v>1</v>
      </c>
      <c r="I431" s="441">
        <v>143</v>
      </c>
      <c r="J431" s="441"/>
      <c r="K431" s="441"/>
      <c r="L431" s="441"/>
      <c r="M431" s="441"/>
      <c r="N431" s="441"/>
      <c r="O431" s="441"/>
      <c r="P431" s="465"/>
      <c r="Q431" s="442"/>
    </row>
    <row r="432" spans="1:17" ht="14.4" customHeight="1" x14ac:dyDescent="0.3">
      <c r="A432" s="437" t="s">
        <v>1104</v>
      </c>
      <c r="B432" s="438" t="s">
        <v>986</v>
      </c>
      <c r="C432" s="438" t="s">
        <v>973</v>
      </c>
      <c r="D432" s="438" t="s">
        <v>990</v>
      </c>
      <c r="E432" s="438" t="s">
        <v>991</v>
      </c>
      <c r="F432" s="441">
        <v>119</v>
      </c>
      <c r="G432" s="441">
        <v>24038</v>
      </c>
      <c r="H432" s="441">
        <v>1</v>
      </c>
      <c r="I432" s="441">
        <v>202</v>
      </c>
      <c r="J432" s="441">
        <v>137</v>
      </c>
      <c r="K432" s="441">
        <v>27811</v>
      </c>
      <c r="L432" s="441">
        <v>1.1569598136284216</v>
      </c>
      <c r="M432" s="441">
        <v>203</v>
      </c>
      <c r="N432" s="441">
        <v>146</v>
      </c>
      <c r="O432" s="441">
        <v>29638</v>
      </c>
      <c r="P432" s="465">
        <v>1.2329644729178799</v>
      </c>
      <c r="Q432" s="442">
        <v>203</v>
      </c>
    </row>
    <row r="433" spans="1:17" ht="14.4" customHeight="1" x14ac:dyDescent="0.3">
      <c r="A433" s="437" t="s">
        <v>1104</v>
      </c>
      <c r="B433" s="438" t="s">
        <v>986</v>
      </c>
      <c r="C433" s="438" t="s">
        <v>973</v>
      </c>
      <c r="D433" s="438" t="s">
        <v>993</v>
      </c>
      <c r="E433" s="438" t="s">
        <v>994</v>
      </c>
      <c r="F433" s="441">
        <v>9</v>
      </c>
      <c r="G433" s="441">
        <v>2619</v>
      </c>
      <c r="H433" s="441">
        <v>1</v>
      </c>
      <c r="I433" s="441">
        <v>291</v>
      </c>
      <c r="J433" s="441">
        <v>39</v>
      </c>
      <c r="K433" s="441">
        <v>11388</v>
      </c>
      <c r="L433" s="441">
        <v>4.3482245131729664</v>
      </c>
      <c r="M433" s="441">
        <v>292</v>
      </c>
      <c r="N433" s="441">
        <v>73</v>
      </c>
      <c r="O433" s="441">
        <v>21316</v>
      </c>
      <c r="P433" s="465">
        <v>8.1389843451699129</v>
      </c>
      <c r="Q433" s="442">
        <v>292</v>
      </c>
    </row>
    <row r="434" spans="1:17" ht="14.4" customHeight="1" x14ac:dyDescent="0.3">
      <c r="A434" s="437" t="s">
        <v>1104</v>
      </c>
      <c r="B434" s="438" t="s">
        <v>986</v>
      </c>
      <c r="C434" s="438" t="s">
        <v>973</v>
      </c>
      <c r="D434" s="438" t="s">
        <v>995</v>
      </c>
      <c r="E434" s="438" t="s">
        <v>996</v>
      </c>
      <c r="F434" s="441"/>
      <c r="G434" s="441"/>
      <c r="H434" s="441"/>
      <c r="I434" s="441"/>
      <c r="J434" s="441">
        <v>3</v>
      </c>
      <c r="K434" s="441">
        <v>279</v>
      </c>
      <c r="L434" s="441"/>
      <c r="M434" s="441">
        <v>93</v>
      </c>
      <c r="N434" s="441">
        <v>6</v>
      </c>
      <c r="O434" s="441">
        <v>558</v>
      </c>
      <c r="P434" s="465"/>
      <c r="Q434" s="442">
        <v>93</v>
      </c>
    </row>
    <row r="435" spans="1:17" ht="14.4" customHeight="1" x14ac:dyDescent="0.3">
      <c r="A435" s="437" t="s">
        <v>1104</v>
      </c>
      <c r="B435" s="438" t="s">
        <v>986</v>
      </c>
      <c r="C435" s="438" t="s">
        <v>973</v>
      </c>
      <c r="D435" s="438" t="s">
        <v>999</v>
      </c>
      <c r="E435" s="438" t="s">
        <v>1000</v>
      </c>
      <c r="F435" s="441">
        <v>21</v>
      </c>
      <c r="G435" s="441">
        <v>2793</v>
      </c>
      <c r="H435" s="441">
        <v>1</v>
      </c>
      <c r="I435" s="441">
        <v>133</v>
      </c>
      <c r="J435" s="441">
        <v>31</v>
      </c>
      <c r="K435" s="441">
        <v>4154</v>
      </c>
      <c r="L435" s="441">
        <v>1.4872896527031865</v>
      </c>
      <c r="M435" s="441">
        <v>134</v>
      </c>
      <c r="N435" s="441">
        <v>28</v>
      </c>
      <c r="O435" s="441">
        <v>3752</v>
      </c>
      <c r="P435" s="465">
        <v>1.3433583959899749</v>
      </c>
      <c r="Q435" s="442">
        <v>134</v>
      </c>
    </row>
    <row r="436" spans="1:17" ht="14.4" customHeight="1" x14ac:dyDescent="0.3">
      <c r="A436" s="437" t="s">
        <v>1104</v>
      </c>
      <c r="B436" s="438" t="s">
        <v>986</v>
      </c>
      <c r="C436" s="438" t="s">
        <v>973</v>
      </c>
      <c r="D436" s="438" t="s">
        <v>1006</v>
      </c>
      <c r="E436" s="438" t="s">
        <v>1007</v>
      </c>
      <c r="F436" s="441"/>
      <c r="G436" s="441"/>
      <c r="H436" s="441"/>
      <c r="I436" s="441"/>
      <c r="J436" s="441">
        <v>2</v>
      </c>
      <c r="K436" s="441">
        <v>318</v>
      </c>
      <c r="L436" s="441"/>
      <c r="M436" s="441">
        <v>159</v>
      </c>
      <c r="N436" s="441">
        <v>4</v>
      </c>
      <c r="O436" s="441">
        <v>636</v>
      </c>
      <c r="P436" s="465"/>
      <c r="Q436" s="442">
        <v>159</v>
      </c>
    </row>
    <row r="437" spans="1:17" ht="14.4" customHeight="1" x14ac:dyDescent="0.3">
      <c r="A437" s="437" t="s">
        <v>1104</v>
      </c>
      <c r="B437" s="438" t="s">
        <v>986</v>
      </c>
      <c r="C437" s="438" t="s">
        <v>973</v>
      </c>
      <c r="D437" s="438" t="s">
        <v>1010</v>
      </c>
      <c r="E437" s="438" t="s">
        <v>1011</v>
      </c>
      <c r="F437" s="441">
        <v>55</v>
      </c>
      <c r="G437" s="441">
        <v>880</v>
      </c>
      <c r="H437" s="441">
        <v>1</v>
      </c>
      <c r="I437" s="441">
        <v>16</v>
      </c>
      <c r="J437" s="441">
        <v>61</v>
      </c>
      <c r="K437" s="441">
        <v>976</v>
      </c>
      <c r="L437" s="441">
        <v>1.1090909090909091</v>
      </c>
      <c r="M437" s="441">
        <v>16</v>
      </c>
      <c r="N437" s="441">
        <v>61</v>
      </c>
      <c r="O437" s="441">
        <v>976</v>
      </c>
      <c r="P437" s="465">
        <v>1.1090909090909091</v>
      </c>
      <c r="Q437" s="442">
        <v>16</v>
      </c>
    </row>
    <row r="438" spans="1:17" ht="14.4" customHeight="1" x14ac:dyDescent="0.3">
      <c r="A438" s="437" t="s">
        <v>1104</v>
      </c>
      <c r="B438" s="438" t="s">
        <v>986</v>
      </c>
      <c r="C438" s="438" t="s">
        <v>973</v>
      </c>
      <c r="D438" s="438" t="s">
        <v>1012</v>
      </c>
      <c r="E438" s="438" t="s">
        <v>1013</v>
      </c>
      <c r="F438" s="441">
        <v>11</v>
      </c>
      <c r="G438" s="441">
        <v>2871</v>
      </c>
      <c r="H438" s="441">
        <v>1</v>
      </c>
      <c r="I438" s="441">
        <v>261</v>
      </c>
      <c r="J438" s="441">
        <v>27</v>
      </c>
      <c r="K438" s="441">
        <v>7074</v>
      </c>
      <c r="L438" s="441">
        <v>2.4639498432601883</v>
      </c>
      <c r="M438" s="441">
        <v>262</v>
      </c>
      <c r="N438" s="441">
        <v>30</v>
      </c>
      <c r="O438" s="441">
        <v>7860</v>
      </c>
      <c r="P438" s="465">
        <v>2.7377220480668756</v>
      </c>
      <c r="Q438" s="442">
        <v>262</v>
      </c>
    </row>
    <row r="439" spans="1:17" ht="14.4" customHeight="1" x14ac:dyDescent="0.3">
      <c r="A439" s="437" t="s">
        <v>1104</v>
      </c>
      <c r="B439" s="438" t="s">
        <v>986</v>
      </c>
      <c r="C439" s="438" t="s">
        <v>973</v>
      </c>
      <c r="D439" s="438" t="s">
        <v>1014</v>
      </c>
      <c r="E439" s="438" t="s">
        <v>1015</v>
      </c>
      <c r="F439" s="441">
        <v>31</v>
      </c>
      <c r="G439" s="441">
        <v>4340</v>
      </c>
      <c r="H439" s="441">
        <v>1</v>
      </c>
      <c r="I439" s="441">
        <v>140</v>
      </c>
      <c r="J439" s="441">
        <v>30</v>
      </c>
      <c r="K439" s="441">
        <v>4230</v>
      </c>
      <c r="L439" s="441">
        <v>0.97465437788018439</v>
      </c>
      <c r="M439" s="441">
        <v>141</v>
      </c>
      <c r="N439" s="441">
        <v>31</v>
      </c>
      <c r="O439" s="441">
        <v>4371</v>
      </c>
      <c r="P439" s="465">
        <v>1.0071428571428571</v>
      </c>
      <c r="Q439" s="442">
        <v>141</v>
      </c>
    </row>
    <row r="440" spans="1:17" ht="14.4" customHeight="1" x14ac:dyDescent="0.3">
      <c r="A440" s="437" t="s">
        <v>1104</v>
      </c>
      <c r="B440" s="438" t="s">
        <v>986</v>
      </c>
      <c r="C440" s="438" t="s">
        <v>973</v>
      </c>
      <c r="D440" s="438" t="s">
        <v>1016</v>
      </c>
      <c r="E440" s="438" t="s">
        <v>1015</v>
      </c>
      <c r="F440" s="441">
        <v>21</v>
      </c>
      <c r="G440" s="441">
        <v>1638</v>
      </c>
      <c r="H440" s="441">
        <v>1</v>
      </c>
      <c r="I440" s="441">
        <v>78</v>
      </c>
      <c r="J440" s="441">
        <v>31</v>
      </c>
      <c r="K440" s="441">
        <v>2418</v>
      </c>
      <c r="L440" s="441">
        <v>1.4761904761904763</v>
      </c>
      <c r="M440" s="441">
        <v>78</v>
      </c>
      <c r="N440" s="441">
        <v>28</v>
      </c>
      <c r="O440" s="441">
        <v>2184</v>
      </c>
      <c r="P440" s="465">
        <v>1.3333333333333333</v>
      </c>
      <c r="Q440" s="442">
        <v>78</v>
      </c>
    </row>
    <row r="441" spans="1:17" ht="14.4" customHeight="1" x14ac:dyDescent="0.3">
      <c r="A441" s="437" t="s">
        <v>1104</v>
      </c>
      <c r="B441" s="438" t="s">
        <v>986</v>
      </c>
      <c r="C441" s="438" t="s">
        <v>973</v>
      </c>
      <c r="D441" s="438" t="s">
        <v>1017</v>
      </c>
      <c r="E441" s="438" t="s">
        <v>1018</v>
      </c>
      <c r="F441" s="441">
        <v>31</v>
      </c>
      <c r="G441" s="441">
        <v>9362</v>
      </c>
      <c r="H441" s="441">
        <v>1</v>
      </c>
      <c r="I441" s="441">
        <v>302</v>
      </c>
      <c r="J441" s="441">
        <v>30</v>
      </c>
      <c r="K441" s="441">
        <v>9090</v>
      </c>
      <c r="L441" s="441">
        <v>0.97094637897885072</v>
      </c>
      <c r="M441" s="441">
        <v>303</v>
      </c>
      <c r="N441" s="441">
        <v>31</v>
      </c>
      <c r="O441" s="441">
        <v>9393</v>
      </c>
      <c r="P441" s="465">
        <v>1.0033112582781456</v>
      </c>
      <c r="Q441" s="442">
        <v>303</v>
      </c>
    </row>
    <row r="442" spans="1:17" ht="14.4" customHeight="1" x14ac:dyDescent="0.3">
      <c r="A442" s="437" t="s">
        <v>1104</v>
      </c>
      <c r="B442" s="438" t="s">
        <v>986</v>
      </c>
      <c r="C442" s="438" t="s">
        <v>973</v>
      </c>
      <c r="D442" s="438" t="s">
        <v>1021</v>
      </c>
      <c r="E442" s="438" t="s">
        <v>1022</v>
      </c>
      <c r="F442" s="441">
        <v>4</v>
      </c>
      <c r="G442" s="441">
        <v>636</v>
      </c>
      <c r="H442" s="441">
        <v>1</v>
      </c>
      <c r="I442" s="441">
        <v>159</v>
      </c>
      <c r="J442" s="441">
        <v>5</v>
      </c>
      <c r="K442" s="441">
        <v>800</v>
      </c>
      <c r="L442" s="441">
        <v>1.2578616352201257</v>
      </c>
      <c r="M442" s="441">
        <v>160</v>
      </c>
      <c r="N442" s="441">
        <v>9</v>
      </c>
      <c r="O442" s="441">
        <v>1440</v>
      </c>
      <c r="P442" s="465">
        <v>2.2641509433962264</v>
      </c>
      <c r="Q442" s="442">
        <v>160</v>
      </c>
    </row>
    <row r="443" spans="1:17" ht="14.4" customHeight="1" x14ac:dyDescent="0.3">
      <c r="A443" s="437" t="s">
        <v>1104</v>
      </c>
      <c r="B443" s="438" t="s">
        <v>986</v>
      </c>
      <c r="C443" s="438" t="s">
        <v>973</v>
      </c>
      <c r="D443" s="438" t="s">
        <v>1025</v>
      </c>
      <c r="E443" s="438" t="s">
        <v>991</v>
      </c>
      <c r="F443" s="441">
        <v>58</v>
      </c>
      <c r="G443" s="441">
        <v>4060</v>
      </c>
      <c r="H443" s="441">
        <v>1</v>
      </c>
      <c r="I443" s="441">
        <v>70</v>
      </c>
      <c r="J443" s="441">
        <v>89</v>
      </c>
      <c r="K443" s="441">
        <v>6230</v>
      </c>
      <c r="L443" s="441">
        <v>1.5344827586206897</v>
      </c>
      <c r="M443" s="441">
        <v>70</v>
      </c>
      <c r="N443" s="441">
        <v>92</v>
      </c>
      <c r="O443" s="441">
        <v>6440</v>
      </c>
      <c r="P443" s="465">
        <v>1.5862068965517242</v>
      </c>
      <c r="Q443" s="442">
        <v>70</v>
      </c>
    </row>
    <row r="444" spans="1:17" ht="14.4" customHeight="1" x14ac:dyDescent="0.3">
      <c r="A444" s="437" t="s">
        <v>1104</v>
      </c>
      <c r="B444" s="438" t="s">
        <v>986</v>
      </c>
      <c r="C444" s="438" t="s">
        <v>973</v>
      </c>
      <c r="D444" s="438" t="s">
        <v>1030</v>
      </c>
      <c r="E444" s="438" t="s">
        <v>1031</v>
      </c>
      <c r="F444" s="441">
        <v>1</v>
      </c>
      <c r="G444" s="441">
        <v>215</v>
      </c>
      <c r="H444" s="441">
        <v>1</v>
      </c>
      <c r="I444" s="441">
        <v>215</v>
      </c>
      <c r="J444" s="441"/>
      <c r="K444" s="441"/>
      <c r="L444" s="441"/>
      <c r="M444" s="441"/>
      <c r="N444" s="441"/>
      <c r="O444" s="441"/>
      <c r="P444" s="465"/>
      <c r="Q444" s="442"/>
    </row>
    <row r="445" spans="1:17" ht="14.4" customHeight="1" x14ac:dyDescent="0.3">
      <c r="A445" s="437" t="s">
        <v>1104</v>
      </c>
      <c r="B445" s="438" t="s">
        <v>986</v>
      </c>
      <c r="C445" s="438" t="s">
        <v>973</v>
      </c>
      <c r="D445" s="438" t="s">
        <v>1032</v>
      </c>
      <c r="E445" s="438" t="s">
        <v>1033</v>
      </c>
      <c r="F445" s="441"/>
      <c r="G445" s="441"/>
      <c r="H445" s="441"/>
      <c r="I445" s="441"/>
      <c r="J445" s="441">
        <v>1</v>
      </c>
      <c r="K445" s="441">
        <v>1189</v>
      </c>
      <c r="L445" s="441"/>
      <c r="M445" s="441">
        <v>1189</v>
      </c>
      <c r="N445" s="441">
        <v>5</v>
      </c>
      <c r="O445" s="441">
        <v>5945</v>
      </c>
      <c r="P445" s="465"/>
      <c r="Q445" s="442">
        <v>1189</v>
      </c>
    </row>
    <row r="446" spans="1:17" ht="14.4" customHeight="1" x14ac:dyDescent="0.3">
      <c r="A446" s="437" t="s">
        <v>1104</v>
      </c>
      <c r="B446" s="438" t="s">
        <v>986</v>
      </c>
      <c r="C446" s="438" t="s">
        <v>973</v>
      </c>
      <c r="D446" s="438" t="s">
        <v>1034</v>
      </c>
      <c r="E446" s="438" t="s">
        <v>1035</v>
      </c>
      <c r="F446" s="441">
        <v>1</v>
      </c>
      <c r="G446" s="441">
        <v>107</v>
      </c>
      <c r="H446" s="441">
        <v>1</v>
      </c>
      <c r="I446" s="441">
        <v>107</v>
      </c>
      <c r="J446" s="441">
        <v>1</v>
      </c>
      <c r="K446" s="441">
        <v>108</v>
      </c>
      <c r="L446" s="441">
        <v>1.0093457943925233</v>
      </c>
      <c r="M446" s="441">
        <v>108</v>
      </c>
      <c r="N446" s="441">
        <v>4</v>
      </c>
      <c r="O446" s="441">
        <v>432</v>
      </c>
      <c r="P446" s="465">
        <v>4.037383177570093</v>
      </c>
      <c r="Q446" s="442">
        <v>108</v>
      </c>
    </row>
    <row r="447" spans="1:17" ht="14.4" customHeight="1" x14ac:dyDescent="0.3">
      <c r="A447" s="437" t="s">
        <v>1104</v>
      </c>
      <c r="B447" s="438" t="s">
        <v>986</v>
      </c>
      <c r="C447" s="438" t="s">
        <v>973</v>
      </c>
      <c r="D447" s="438" t="s">
        <v>1036</v>
      </c>
      <c r="E447" s="438" t="s">
        <v>1037</v>
      </c>
      <c r="F447" s="441">
        <v>1</v>
      </c>
      <c r="G447" s="441">
        <v>318</v>
      </c>
      <c r="H447" s="441">
        <v>1</v>
      </c>
      <c r="I447" s="441">
        <v>318</v>
      </c>
      <c r="J447" s="441"/>
      <c r="K447" s="441"/>
      <c r="L447" s="441"/>
      <c r="M447" s="441"/>
      <c r="N447" s="441"/>
      <c r="O447" s="441"/>
      <c r="P447" s="465"/>
      <c r="Q447" s="442"/>
    </row>
    <row r="448" spans="1:17" ht="14.4" customHeight="1" x14ac:dyDescent="0.3">
      <c r="A448" s="437" t="s">
        <v>1104</v>
      </c>
      <c r="B448" s="438" t="s">
        <v>986</v>
      </c>
      <c r="C448" s="438" t="s">
        <v>973</v>
      </c>
      <c r="D448" s="438" t="s">
        <v>1040</v>
      </c>
      <c r="E448" s="438" t="s">
        <v>1041</v>
      </c>
      <c r="F448" s="441"/>
      <c r="G448" s="441"/>
      <c r="H448" s="441"/>
      <c r="I448" s="441"/>
      <c r="J448" s="441"/>
      <c r="K448" s="441"/>
      <c r="L448" s="441"/>
      <c r="M448" s="441"/>
      <c r="N448" s="441">
        <v>1</v>
      </c>
      <c r="O448" s="441">
        <v>144</v>
      </c>
      <c r="P448" s="465"/>
      <c r="Q448" s="442">
        <v>144</v>
      </c>
    </row>
    <row r="449" spans="1:17" ht="14.4" customHeight="1" x14ac:dyDescent="0.3">
      <c r="A449" s="437" t="s">
        <v>1104</v>
      </c>
      <c r="B449" s="438" t="s">
        <v>986</v>
      </c>
      <c r="C449" s="438" t="s">
        <v>973</v>
      </c>
      <c r="D449" s="438" t="s">
        <v>1042</v>
      </c>
      <c r="E449" s="438" t="s">
        <v>1043</v>
      </c>
      <c r="F449" s="441">
        <v>1</v>
      </c>
      <c r="G449" s="441">
        <v>1015</v>
      </c>
      <c r="H449" s="441">
        <v>1</v>
      </c>
      <c r="I449" s="441">
        <v>1015</v>
      </c>
      <c r="J449" s="441"/>
      <c r="K449" s="441"/>
      <c r="L449" s="441"/>
      <c r="M449" s="441"/>
      <c r="N449" s="441"/>
      <c r="O449" s="441"/>
      <c r="P449" s="465"/>
      <c r="Q449" s="442"/>
    </row>
    <row r="450" spans="1:17" ht="14.4" customHeight="1" thickBot="1" x14ac:dyDescent="0.35">
      <c r="A450" s="443" t="s">
        <v>1104</v>
      </c>
      <c r="B450" s="444" t="s">
        <v>986</v>
      </c>
      <c r="C450" s="444" t="s">
        <v>973</v>
      </c>
      <c r="D450" s="444" t="s">
        <v>1044</v>
      </c>
      <c r="E450" s="444" t="s">
        <v>1045</v>
      </c>
      <c r="F450" s="447"/>
      <c r="G450" s="447"/>
      <c r="H450" s="447"/>
      <c r="I450" s="447"/>
      <c r="J450" s="447"/>
      <c r="K450" s="447"/>
      <c r="L450" s="447"/>
      <c r="M450" s="447"/>
      <c r="N450" s="447">
        <v>1</v>
      </c>
      <c r="O450" s="447">
        <v>291</v>
      </c>
      <c r="P450" s="467"/>
      <c r="Q450" s="448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4414062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3" t="s">
        <v>140</v>
      </c>
      <c r="B1" s="313"/>
      <c r="C1" s="313"/>
      <c r="D1" s="313"/>
      <c r="E1" s="313"/>
      <c r="F1" s="313"/>
      <c r="G1" s="314"/>
      <c r="H1" s="314"/>
    </row>
    <row r="2" spans="1:8" ht="14.4" customHeight="1" thickBot="1" x14ac:dyDescent="0.35">
      <c r="A2" s="238" t="s">
        <v>245</v>
      </c>
      <c r="B2" s="114"/>
      <c r="C2" s="114"/>
      <c r="D2" s="114"/>
      <c r="E2" s="114"/>
      <c r="F2" s="114"/>
    </row>
    <row r="3" spans="1:8" ht="14.4" customHeight="1" x14ac:dyDescent="0.3">
      <c r="A3" s="315"/>
      <c r="B3" s="110">
        <v>2012</v>
      </c>
      <c r="C3" s="40">
        <v>2013</v>
      </c>
      <c r="D3" s="7"/>
      <c r="E3" s="319">
        <v>2014</v>
      </c>
      <c r="F3" s="320"/>
      <c r="G3" s="320"/>
      <c r="H3" s="321"/>
    </row>
    <row r="4" spans="1:8" ht="14.4" customHeight="1" thickBot="1" x14ac:dyDescent="0.35">
      <c r="A4" s="316"/>
      <c r="B4" s="317" t="s">
        <v>76</v>
      </c>
      <c r="C4" s="318"/>
      <c r="D4" s="7"/>
      <c r="E4" s="131" t="s">
        <v>76</v>
      </c>
      <c r="F4" s="112" t="s">
        <v>77</v>
      </c>
      <c r="G4" s="112" t="s">
        <v>71</v>
      </c>
      <c r="H4" s="113" t="s">
        <v>78</v>
      </c>
    </row>
    <row r="5" spans="1:8" ht="14.4" customHeight="1" x14ac:dyDescent="0.3">
      <c r="A5" s="115" t="str">
        <f>HYPERLINK("#'Léky Žádanky'!A1","Léky (Kč)")</f>
        <v>Léky (Kč)</v>
      </c>
      <c r="B5" s="27">
        <v>46.948569999999997</v>
      </c>
      <c r="C5" s="29">
        <v>29.230910000000002</v>
      </c>
      <c r="D5" s="8"/>
      <c r="E5" s="120">
        <v>37.603070000000002</v>
      </c>
      <c r="F5" s="28">
        <v>36</v>
      </c>
      <c r="G5" s="119">
        <f>E5-F5</f>
        <v>1.6030700000000024</v>
      </c>
      <c r="H5" s="125">
        <f>IF(F5&lt;0.00000001,"",E5/F5)</f>
        <v>1.0445297222222223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6123.1084499999997</v>
      </c>
      <c r="C6" s="31">
        <v>7054.3274799999999</v>
      </c>
      <c r="D6" s="8"/>
      <c r="E6" s="121">
        <v>6251.8410800000102</v>
      </c>
      <c r="F6" s="30">
        <v>7407</v>
      </c>
      <c r="G6" s="122">
        <f>E6-F6</f>
        <v>-1155.1589199999898</v>
      </c>
      <c r="H6" s="126">
        <f>IF(F6&lt;0.00000001,"",E6/F6)</f>
        <v>0.84404496827325637</v>
      </c>
    </row>
    <row r="7" spans="1:8" ht="14.4" customHeight="1" x14ac:dyDescent="0.3">
      <c r="A7" s="303" t="str">
        <f>HYPERLINK("#'Osobní náklady'!A1","Osobní náklady (Kč) *")</f>
        <v>Osobní náklady (Kč) *</v>
      </c>
      <c r="B7" s="10">
        <v>5389.6517299999996</v>
      </c>
      <c r="C7" s="31">
        <v>5008.2299000000003</v>
      </c>
      <c r="D7" s="8"/>
      <c r="E7" s="121">
        <v>4958.1180300000096</v>
      </c>
      <c r="F7" s="30">
        <v>5886</v>
      </c>
      <c r="G7" s="122">
        <f>E7-F7</f>
        <v>-927.88196999999036</v>
      </c>
      <c r="H7" s="126">
        <f>IF(F7&lt;0.00000001,"",E7/F7)</f>
        <v>0.84235780326197918</v>
      </c>
    </row>
    <row r="8" spans="1:8" ht="14.4" customHeight="1" thickBot="1" x14ac:dyDescent="0.35">
      <c r="A8" s="1" t="s">
        <v>79</v>
      </c>
      <c r="B8" s="11">
        <v>-9946.7186500000007</v>
      </c>
      <c r="C8" s="33">
        <v>-5560.2299499999999</v>
      </c>
      <c r="D8" s="8"/>
      <c r="E8" s="123">
        <v>-9316.4646300000204</v>
      </c>
      <c r="F8" s="32">
        <v>-6485</v>
      </c>
      <c r="G8" s="124">
        <f>E8-F8</f>
        <v>-2831.4646300000204</v>
      </c>
      <c r="H8" s="127" t="str">
        <f>IF(F8&lt;0.00000001,"",E8/F8)</f>
        <v/>
      </c>
    </row>
    <row r="9" spans="1:8" ht="14.4" customHeight="1" thickBot="1" x14ac:dyDescent="0.35">
      <c r="A9" s="2" t="s">
        <v>80</v>
      </c>
      <c r="B9" s="3">
        <v>1612.9901</v>
      </c>
      <c r="C9" s="35">
        <v>6531.5583399999996</v>
      </c>
      <c r="D9" s="8"/>
      <c r="E9" s="3">
        <v>1931.09755000001</v>
      </c>
      <c r="F9" s="34">
        <v>6844</v>
      </c>
      <c r="G9" s="34">
        <f>E9-F9</f>
        <v>-4912.9024499999905</v>
      </c>
      <c r="H9" s="128">
        <f>IF(F9&lt;0.00000001,"",E9/F9)</f>
        <v>0.28215919783752336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2799.73</v>
      </c>
      <c r="C11" s="29">
        <f>IF(ISERROR(VLOOKUP("Celkem:",'ZV Vykáz.-A'!A:F,4,0)),0,VLOOKUP("Celkem:",'ZV Vykáz.-A'!A:F,4,0)/1000)</f>
        <v>2745.489</v>
      </c>
      <c r="D11" s="8"/>
      <c r="E11" s="120">
        <f>IF(ISERROR(VLOOKUP("Celkem:",'ZV Vykáz.-A'!A:F,6,0)),0,VLOOKUP("Celkem:",'ZV Vykáz.-A'!A:F,6,0)/1000)</f>
        <v>2326.19</v>
      </c>
      <c r="F11" s="28">
        <f>B11</f>
        <v>2799.73</v>
      </c>
      <c r="G11" s="119">
        <f>E11-F11</f>
        <v>-473.53999999999996</v>
      </c>
      <c r="H11" s="125">
        <f>IF(F11&lt;0.00000001,"",E11/F11)</f>
        <v>0.8308622617180943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83</v>
      </c>
      <c r="B13" s="5">
        <f>SUM(B11:B12)</f>
        <v>2799.73</v>
      </c>
      <c r="C13" s="37">
        <f>SUM(C11:C12)</f>
        <v>2745.489</v>
      </c>
      <c r="D13" s="8"/>
      <c r="E13" s="5">
        <f>SUM(E11:E12)</f>
        <v>2326.19</v>
      </c>
      <c r="F13" s="36">
        <f>SUM(F11:F12)</f>
        <v>2799.73</v>
      </c>
      <c r="G13" s="36">
        <f>E13-F13</f>
        <v>-473.53999999999996</v>
      </c>
      <c r="H13" s="129">
        <f>IF(F13&lt;0.00000001,"",E13/F13)</f>
        <v>0.8308622617180943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1.7357391096200776</v>
      </c>
      <c r="C15" s="39">
        <f>IF(C9=0,"",C13/C9)</f>
        <v>0.42034210782231185</v>
      </c>
      <c r="D15" s="8"/>
      <c r="E15" s="6">
        <f>IF(E9=0,"",E13/E9)</f>
        <v>1.2045947652929228</v>
      </c>
      <c r="F15" s="38">
        <f>IF(F9=0,"",F13/F9)</f>
        <v>0.4090780245470485</v>
      </c>
      <c r="G15" s="38">
        <f>IF(ISERROR(F15-E15),"",E15-F15)</f>
        <v>0.79551674074587431</v>
      </c>
      <c r="H15" s="130">
        <f>IF(ISERROR(F15-E15),"",IF(F15&lt;0.00000001,"",E15/F15))</f>
        <v>2.944657725446655</v>
      </c>
    </row>
    <row r="17" spans="1:8" ht="14.4" customHeight="1" x14ac:dyDescent="0.3">
      <c r="A17" s="116" t="s">
        <v>162</v>
      </c>
    </row>
    <row r="18" spans="1:8" ht="14.4" customHeight="1" x14ac:dyDescent="0.3">
      <c r="A18" s="305" t="s">
        <v>242</v>
      </c>
      <c r="B18" s="306"/>
      <c r="C18" s="306"/>
      <c r="D18" s="306"/>
      <c r="E18" s="306"/>
      <c r="F18" s="306"/>
      <c r="G18" s="306"/>
      <c r="H18" s="306"/>
    </row>
    <row r="19" spans="1:8" x14ac:dyDescent="0.3">
      <c r="A19" s="304" t="s">
        <v>241</v>
      </c>
      <c r="B19" s="306"/>
      <c r="C19" s="306"/>
      <c r="D19" s="306"/>
      <c r="E19" s="306"/>
      <c r="F19" s="306"/>
      <c r="G19" s="306"/>
      <c r="H19" s="306"/>
    </row>
    <row r="20" spans="1:8" ht="14.4" customHeight="1" x14ac:dyDescent="0.3">
      <c r="A20" s="117" t="s">
        <v>163</v>
      </c>
    </row>
    <row r="21" spans="1:8" ht="14.4" customHeight="1" x14ac:dyDescent="0.3">
      <c r="A21" s="117" t="s">
        <v>164</v>
      </c>
    </row>
    <row r="22" spans="1:8" ht="14.4" customHeight="1" x14ac:dyDescent="0.3">
      <c r="A22" s="118" t="s">
        <v>165</v>
      </c>
    </row>
    <row r="23" spans="1:8" ht="14.4" customHeight="1" x14ac:dyDescent="0.3">
      <c r="A23" s="118" t="s">
        <v>166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4" operator="greaterThan">
      <formula>0</formula>
    </cfRule>
  </conditionalFormatting>
  <conditionalFormatting sqref="G11:G13 G15">
    <cfRule type="cellIs" dxfId="48" priority="3" operator="lessThan">
      <formula>0</formula>
    </cfRule>
  </conditionalFormatting>
  <conditionalFormatting sqref="H5:H9">
    <cfRule type="cellIs" dxfId="47" priority="2" operator="greaterThan">
      <formula>1</formula>
    </cfRule>
  </conditionalFormatting>
  <conditionalFormatting sqref="H11:H13 H15">
    <cfRule type="cellIs" dxfId="4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3" t="s">
        <v>108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14.4" customHeight="1" x14ac:dyDescent="0.3">
      <c r="A2" s="238" t="s">
        <v>245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85</v>
      </c>
      <c r="C3" s="204" t="s">
        <v>86</v>
      </c>
      <c r="D3" s="204" t="s">
        <v>87</v>
      </c>
      <c r="E3" s="203" t="s">
        <v>88</v>
      </c>
      <c r="F3" s="204" t="s">
        <v>89</v>
      </c>
      <c r="G3" s="204" t="s">
        <v>90</v>
      </c>
      <c r="H3" s="204" t="s">
        <v>91</v>
      </c>
      <c r="I3" s="204" t="s">
        <v>92</v>
      </c>
      <c r="J3" s="204" t="s">
        <v>93</v>
      </c>
      <c r="K3" s="204" t="s">
        <v>94</v>
      </c>
      <c r="L3" s="204" t="s">
        <v>95</v>
      </c>
      <c r="M3" s="204" t="s">
        <v>96</v>
      </c>
    </row>
    <row r="4" spans="1:13" ht="14.4" customHeight="1" x14ac:dyDescent="0.3">
      <c r="A4" s="202" t="s">
        <v>84</v>
      </c>
      <c r="B4" s="205">
        <f>(B10+B8)/B6</f>
        <v>0.72069806723837604</v>
      </c>
      <c r="C4" s="205">
        <f t="shared" ref="C4:M4" si="0">(C10+C8)/C6</f>
        <v>1.2045947652929208</v>
      </c>
      <c r="D4" s="205">
        <f t="shared" si="0"/>
        <v>1.2045947652929208</v>
      </c>
      <c r="E4" s="205">
        <f t="shared" si="0"/>
        <v>1.2045947652929208</v>
      </c>
      <c r="F4" s="205">
        <f t="shared" si="0"/>
        <v>1.2045947652929208</v>
      </c>
      <c r="G4" s="205">
        <f t="shared" si="0"/>
        <v>1.2045947652929208</v>
      </c>
      <c r="H4" s="205">
        <f t="shared" si="0"/>
        <v>1.2045947652929208</v>
      </c>
      <c r="I4" s="205">
        <f t="shared" si="0"/>
        <v>1.2045947652929208</v>
      </c>
      <c r="J4" s="205">
        <f t="shared" si="0"/>
        <v>1.2045947652929208</v>
      </c>
      <c r="K4" s="205">
        <f t="shared" si="0"/>
        <v>1.2045947652929208</v>
      </c>
      <c r="L4" s="205">
        <f t="shared" si="0"/>
        <v>1.2045947652929208</v>
      </c>
      <c r="M4" s="205">
        <f t="shared" si="0"/>
        <v>1.2045947652929208</v>
      </c>
    </row>
    <row r="5" spans="1:13" ht="14.4" customHeight="1" x14ac:dyDescent="0.3">
      <c r="A5" s="206" t="s">
        <v>56</v>
      </c>
      <c r="B5" s="205">
        <f>IF(ISERROR(VLOOKUP($A5,'Man Tab'!$A:$Q,COLUMN()+2,0)),0,VLOOKUP($A5,'Man Tab'!$A:$Q,COLUMN()+2,0))</f>
        <v>1991.5399600000101</v>
      </c>
      <c r="C5" s="205">
        <f>IF(ISERROR(VLOOKUP($A5,'Man Tab'!$A:$Q,COLUMN()+2,0)),0,VLOOKUP($A5,'Man Tab'!$A:$Q,COLUMN()+2,0))</f>
        <v>-60.442409999996997</v>
      </c>
      <c r="D5" s="205">
        <f>IF(ISERROR(VLOOKUP($A5,'Man Tab'!$A:$Q,COLUMN()+2,0)),0,VLOOKUP($A5,'Man Tab'!$A:$Q,COLUMN()+2,0))</f>
        <v>4.9406564584124654E-324</v>
      </c>
      <c r="E5" s="205">
        <f>IF(ISERROR(VLOOKUP($A5,'Man Tab'!$A:$Q,COLUMN()+2,0)),0,VLOOKUP($A5,'Man Tab'!$A:$Q,COLUMN()+2,0))</f>
        <v>4.9406564584124654E-324</v>
      </c>
      <c r="F5" s="205">
        <f>IF(ISERROR(VLOOKUP($A5,'Man Tab'!$A:$Q,COLUMN()+2,0)),0,VLOOKUP($A5,'Man Tab'!$A:$Q,COLUMN()+2,0))</f>
        <v>4.9406564584124654E-324</v>
      </c>
      <c r="G5" s="205">
        <f>IF(ISERROR(VLOOKUP($A5,'Man Tab'!$A:$Q,COLUMN()+2,0)),0,VLOOKUP($A5,'Man Tab'!$A:$Q,COLUMN()+2,0))</f>
        <v>4.9406564584124654E-324</v>
      </c>
      <c r="H5" s="205">
        <f>IF(ISERROR(VLOOKUP($A5,'Man Tab'!$A:$Q,COLUMN()+2,0)),0,VLOOKUP($A5,'Man Tab'!$A:$Q,COLUMN()+2,0))</f>
        <v>4.9406564584124654E-324</v>
      </c>
      <c r="I5" s="205">
        <f>IF(ISERROR(VLOOKUP($A5,'Man Tab'!$A:$Q,COLUMN()+2,0)),0,VLOOKUP($A5,'Man Tab'!$A:$Q,COLUMN()+2,0))</f>
        <v>4.9406564584124654E-324</v>
      </c>
      <c r="J5" s="205">
        <f>IF(ISERROR(VLOOKUP($A5,'Man Tab'!$A:$Q,COLUMN()+2,0)),0,VLOOKUP($A5,'Man Tab'!$A:$Q,COLUMN()+2,0))</f>
        <v>4.9406564584124654E-324</v>
      </c>
      <c r="K5" s="205">
        <f>IF(ISERROR(VLOOKUP($A5,'Man Tab'!$A:$Q,COLUMN()+2,0)),0,VLOOKUP($A5,'Man Tab'!$A:$Q,COLUMN()+2,0))</f>
        <v>4.9406564584124654E-324</v>
      </c>
      <c r="L5" s="205">
        <f>IF(ISERROR(VLOOKUP($A5,'Man Tab'!$A:$Q,COLUMN()+2,0)),0,VLOOKUP($A5,'Man Tab'!$A:$Q,COLUMN()+2,0))</f>
        <v>4.9406564584124654E-324</v>
      </c>
      <c r="M5" s="205">
        <f>IF(ISERROR(VLOOKUP($A5,'Man Tab'!$A:$Q,COLUMN()+2,0)),0,VLOOKUP($A5,'Man Tab'!$A:$Q,COLUMN()+2,0))</f>
        <v>4.9406564584124654E-324</v>
      </c>
    </row>
    <row r="6" spans="1:13" ht="14.4" customHeight="1" x14ac:dyDescent="0.3">
      <c r="A6" s="206" t="s">
        <v>80</v>
      </c>
      <c r="B6" s="207">
        <f>B5</f>
        <v>1991.5399600000101</v>
      </c>
      <c r="C6" s="207">
        <f t="shared" ref="C6:M6" si="1">C5+B6</f>
        <v>1931.0975500000131</v>
      </c>
      <c r="D6" s="207">
        <f t="shared" si="1"/>
        <v>1931.0975500000131</v>
      </c>
      <c r="E6" s="207">
        <f t="shared" si="1"/>
        <v>1931.0975500000131</v>
      </c>
      <c r="F6" s="207">
        <f t="shared" si="1"/>
        <v>1931.0975500000131</v>
      </c>
      <c r="G6" s="207">
        <f t="shared" si="1"/>
        <v>1931.0975500000131</v>
      </c>
      <c r="H6" s="207">
        <f t="shared" si="1"/>
        <v>1931.0975500000131</v>
      </c>
      <c r="I6" s="207">
        <f t="shared" si="1"/>
        <v>1931.0975500000131</v>
      </c>
      <c r="J6" s="207">
        <f t="shared" si="1"/>
        <v>1931.0975500000131</v>
      </c>
      <c r="K6" s="207">
        <f t="shared" si="1"/>
        <v>1931.0975500000131</v>
      </c>
      <c r="L6" s="207">
        <f t="shared" si="1"/>
        <v>1931.0975500000131</v>
      </c>
      <c r="M6" s="207">
        <f t="shared" si="1"/>
        <v>1931.0975500000131</v>
      </c>
    </row>
    <row r="7" spans="1:13" ht="14.4" customHeight="1" x14ac:dyDescent="0.3">
      <c r="A7" s="206" t="s">
        <v>106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81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107</v>
      </c>
      <c r="B9" s="206">
        <v>1435299</v>
      </c>
      <c r="C9" s="206">
        <v>890891</v>
      </c>
      <c r="D9" s="206">
        <v>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82</v>
      </c>
      <c r="B10" s="207">
        <f>B9/1000</f>
        <v>1435.299</v>
      </c>
      <c r="C10" s="207">
        <f t="shared" ref="C10:M10" si="3">C9/1000+B10</f>
        <v>2326.19</v>
      </c>
      <c r="D10" s="207">
        <f t="shared" si="3"/>
        <v>2326.19</v>
      </c>
      <c r="E10" s="207">
        <f t="shared" si="3"/>
        <v>2326.19</v>
      </c>
      <c r="F10" s="207">
        <f t="shared" si="3"/>
        <v>2326.19</v>
      </c>
      <c r="G10" s="207">
        <f t="shared" si="3"/>
        <v>2326.19</v>
      </c>
      <c r="H10" s="207">
        <f t="shared" si="3"/>
        <v>2326.19</v>
      </c>
      <c r="I10" s="207">
        <f t="shared" si="3"/>
        <v>2326.19</v>
      </c>
      <c r="J10" s="207">
        <f t="shared" si="3"/>
        <v>2326.19</v>
      </c>
      <c r="K10" s="207">
        <f t="shared" si="3"/>
        <v>2326.19</v>
      </c>
      <c r="L10" s="207">
        <f t="shared" si="3"/>
        <v>2326.19</v>
      </c>
      <c r="M10" s="207">
        <f t="shared" si="3"/>
        <v>2326.19</v>
      </c>
    </row>
    <row r="11" spans="1:13" ht="14.4" customHeight="1" x14ac:dyDescent="0.3">
      <c r="A11" s="202"/>
      <c r="B11" s="202" t="s">
        <v>97</v>
      </c>
      <c r="C11" s="202">
        <f>COUNTIF(B7:M7,"&lt;&gt;")</f>
        <v>0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0.4090780245470485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0.4090780245470485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2" t="s">
        <v>247</v>
      </c>
      <c r="B1" s="322"/>
      <c r="C1" s="322"/>
      <c r="D1" s="322"/>
      <c r="E1" s="322"/>
      <c r="F1" s="322"/>
      <c r="G1" s="322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1:17" s="208" customFormat="1" ht="14.4" customHeight="1" thickBot="1" x14ac:dyDescent="0.3">
      <c r="A2" s="238" t="s">
        <v>245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3" t="s">
        <v>32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141"/>
      <c r="Q3" s="143"/>
    </row>
    <row r="4" spans="1:17" ht="14.4" customHeight="1" x14ac:dyDescent="0.3">
      <c r="A4" s="77"/>
      <c r="B4" s="20">
        <v>2014</v>
      </c>
      <c r="C4" s="142" t="s">
        <v>33</v>
      </c>
      <c r="D4" s="132" t="s">
        <v>169</v>
      </c>
      <c r="E4" s="132" t="s">
        <v>170</v>
      </c>
      <c r="F4" s="132" t="s">
        <v>171</v>
      </c>
      <c r="G4" s="132" t="s">
        <v>172</v>
      </c>
      <c r="H4" s="132" t="s">
        <v>173</v>
      </c>
      <c r="I4" s="132" t="s">
        <v>174</v>
      </c>
      <c r="J4" s="132" t="s">
        <v>175</v>
      </c>
      <c r="K4" s="132" t="s">
        <v>176</v>
      </c>
      <c r="L4" s="132" t="s">
        <v>177</v>
      </c>
      <c r="M4" s="132" t="s">
        <v>178</v>
      </c>
      <c r="N4" s="132" t="s">
        <v>179</v>
      </c>
      <c r="O4" s="132" t="s">
        <v>180</v>
      </c>
      <c r="P4" s="325" t="s">
        <v>6</v>
      </c>
      <c r="Q4" s="326"/>
    </row>
    <row r="5" spans="1:17" ht="14.4" customHeight="1" thickBot="1" x14ac:dyDescent="0.35">
      <c r="A5" s="78"/>
      <c r="B5" s="21" t="s">
        <v>34</v>
      </c>
      <c r="C5" s="22" t="s">
        <v>34</v>
      </c>
      <c r="D5" s="22" t="s">
        <v>35</v>
      </c>
      <c r="E5" s="22" t="s">
        <v>35</v>
      </c>
      <c r="F5" s="22" t="s">
        <v>35</v>
      </c>
      <c r="G5" s="22" t="s">
        <v>35</v>
      </c>
      <c r="H5" s="22" t="s">
        <v>35</v>
      </c>
      <c r="I5" s="22" t="s">
        <v>35</v>
      </c>
      <c r="J5" s="22" t="s">
        <v>35</v>
      </c>
      <c r="K5" s="22" t="s">
        <v>35</v>
      </c>
      <c r="L5" s="22" t="s">
        <v>35</v>
      </c>
      <c r="M5" s="22" t="s">
        <v>35</v>
      </c>
      <c r="N5" s="22" t="s">
        <v>35</v>
      </c>
      <c r="O5" s="22" t="s">
        <v>35</v>
      </c>
      <c r="P5" s="22" t="s">
        <v>35</v>
      </c>
      <c r="Q5" s="23" t="s">
        <v>36</v>
      </c>
    </row>
    <row r="6" spans="1:17" ht="14.4" customHeight="1" x14ac:dyDescent="0.3">
      <c r="A6" s="14" t="s">
        <v>37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9.8813129168249309E-324</v>
      </c>
      <c r="Q6" s="94" t="s">
        <v>246</v>
      </c>
    </row>
    <row r="7" spans="1:17" ht="14.4" customHeight="1" x14ac:dyDescent="0.3">
      <c r="A7" s="15" t="s">
        <v>38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37.603070000000002</v>
      </c>
      <c r="Q7" s="95">
        <v>1.135672526727</v>
      </c>
    </row>
    <row r="8" spans="1:17" ht="14.4" customHeight="1" x14ac:dyDescent="0.3">
      <c r="A8" s="15" t="s">
        <v>39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234.77870000000101</v>
      </c>
      <c r="Q8" s="95">
        <v>1.1224546187969999</v>
      </c>
    </row>
    <row r="9" spans="1:17" ht="14.4" customHeight="1" x14ac:dyDescent="0.3">
      <c r="A9" s="15" t="s">
        <v>40</v>
      </c>
      <c r="B9" s="51">
        <v>40729.015259770102</v>
      </c>
      <c r="C9" s="52">
        <v>3394.0846049808401</v>
      </c>
      <c r="D9" s="52">
        <v>3006.3785500000099</v>
      </c>
      <c r="E9" s="52">
        <v>3245.4625299999998</v>
      </c>
      <c r="F9" s="52">
        <v>4.9406564584124654E-324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6251.8410800000102</v>
      </c>
      <c r="Q9" s="95">
        <v>0.92099075415200005</v>
      </c>
    </row>
    <row r="10" spans="1:17" ht="14.4" customHeight="1" x14ac:dyDescent="0.3">
      <c r="A10" s="15" t="s">
        <v>41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302.948540000001</v>
      </c>
      <c r="Q10" s="95">
        <v>1.81769765064</v>
      </c>
    </row>
    <row r="11" spans="1:17" ht="14.4" customHeight="1" x14ac:dyDescent="0.3">
      <c r="A11" s="15" t="s">
        <v>42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120.54688</v>
      </c>
      <c r="Q11" s="95">
        <v>0.98016252245900004</v>
      </c>
    </row>
    <row r="12" spans="1:17" ht="14.4" customHeight="1" x14ac:dyDescent="0.3">
      <c r="A12" s="15" t="s">
        <v>43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64.975040000000007</v>
      </c>
      <c r="Q12" s="95">
        <v>21.325322829855001</v>
      </c>
    </row>
    <row r="13" spans="1:17" ht="14.4" customHeight="1" x14ac:dyDescent="0.3">
      <c r="A13" s="15" t="s">
        <v>44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4.9406564584124654E-324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5.9968199999999996</v>
      </c>
      <c r="Q13" s="95">
        <v>0.27872899716600003</v>
      </c>
    </row>
    <row r="14" spans="1:17" ht="14.4" customHeight="1" x14ac:dyDescent="0.3">
      <c r="A14" s="15" t="s">
        <v>45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265.299000000001</v>
      </c>
      <c r="Q14" s="95">
        <v>1.0562279663630001</v>
      </c>
    </row>
    <row r="15" spans="1:17" ht="14.4" customHeight="1" x14ac:dyDescent="0.3">
      <c r="A15" s="15" t="s">
        <v>46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9.8813129168249309E-324</v>
      </c>
      <c r="Q15" s="95" t="s">
        <v>246</v>
      </c>
    </row>
    <row r="16" spans="1:17" ht="14.4" customHeight="1" x14ac:dyDescent="0.3">
      <c r="A16" s="15" t="s">
        <v>47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-16559.72942</v>
      </c>
      <c r="Q16" s="95">
        <v>1.0414924163520001</v>
      </c>
    </row>
    <row r="17" spans="1:17" ht="14.4" customHeight="1" x14ac:dyDescent="0.3">
      <c r="A17" s="15" t="s">
        <v>48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46.581040000000002</v>
      </c>
      <c r="Q17" s="95">
        <v>0.69889546069399999</v>
      </c>
    </row>
    <row r="18" spans="1:17" ht="14.4" customHeight="1" x14ac:dyDescent="0.3">
      <c r="A18" s="15" t="s">
        <v>49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102.69799999999999</v>
      </c>
      <c r="Q18" s="95">
        <v>0.94798153846099997</v>
      </c>
    </row>
    <row r="19" spans="1:17" ht="14.4" customHeight="1" x14ac:dyDescent="0.3">
      <c r="A19" s="15" t="s">
        <v>50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4.9406564584124654E-324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195.04154</v>
      </c>
      <c r="Q19" s="95">
        <v>0.78301597376700005</v>
      </c>
    </row>
    <row r="20" spans="1:17" ht="14.4" customHeight="1" x14ac:dyDescent="0.3">
      <c r="A20" s="15" t="s">
        <v>51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4958.1180300000096</v>
      </c>
      <c r="Q20" s="95">
        <v>0.91895962843699996</v>
      </c>
    </row>
    <row r="21" spans="1:17" ht="14.4" customHeight="1" x14ac:dyDescent="0.3">
      <c r="A21" s="16" t="s">
        <v>52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769.21300000000201</v>
      </c>
      <c r="Q21" s="95">
        <v>1.0107959048949999</v>
      </c>
    </row>
    <row r="22" spans="1:17" ht="14.4" customHeight="1" x14ac:dyDescent="0.3">
      <c r="A22" s="15" t="s">
        <v>53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9.8813129168249309E-324</v>
      </c>
      <c r="Q22" s="95" t="s">
        <v>246</v>
      </c>
    </row>
    <row r="23" spans="1:17" ht="14.4" customHeight="1" x14ac:dyDescent="0.3">
      <c r="A23" s="16" t="s">
        <v>54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5082.2868200000203</v>
      </c>
      <c r="Q23" s="95">
        <v>0.64332744556900001</v>
      </c>
    </row>
    <row r="24" spans="1:17" ht="14.4" customHeight="1" x14ac:dyDescent="0.3">
      <c r="A24" s="16" t="s">
        <v>55</v>
      </c>
      <c r="B24" s="51">
        <v>476.12117109492101</v>
      </c>
      <c r="C24" s="52">
        <v>39.676764257910001</v>
      </c>
      <c r="D24" s="52">
        <v>26.799620000000001</v>
      </c>
      <c r="E24" s="52">
        <v>26.099790000001001</v>
      </c>
      <c r="F24" s="52">
        <v>-1.0869444208507424E-322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52.899410000002</v>
      </c>
      <c r="Q24" s="95"/>
    </row>
    <row r="25" spans="1:17" ht="14.4" customHeight="1" x14ac:dyDescent="0.3">
      <c r="A25" s="17" t="s">
        <v>56</v>
      </c>
      <c r="B25" s="54">
        <v>37533.717832576003</v>
      </c>
      <c r="C25" s="55">
        <v>3127.8098193813298</v>
      </c>
      <c r="D25" s="55">
        <v>1991.5399600000101</v>
      </c>
      <c r="E25" s="55">
        <v>-60.442409999996997</v>
      </c>
      <c r="F25" s="55">
        <v>4.9406564584124654E-324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1931.09755000001</v>
      </c>
      <c r="Q25" s="96">
        <v>0.30869804456</v>
      </c>
    </row>
    <row r="26" spans="1:17" ht="14.4" customHeight="1" x14ac:dyDescent="0.3">
      <c r="A26" s="15" t="s">
        <v>57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4.9406564584124654E-324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745.78936999999996</v>
      </c>
      <c r="Q26" s="95">
        <v>0.90379831747999995</v>
      </c>
    </row>
    <row r="27" spans="1:17" ht="14.4" customHeight="1" x14ac:dyDescent="0.3">
      <c r="A27" s="18" t="s">
        <v>58</v>
      </c>
      <c r="B27" s="54">
        <v>42484.751855825198</v>
      </c>
      <c r="C27" s="55">
        <v>3540.3959879854301</v>
      </c>
      <c r="D27" s="55">
        <v>2373.0076400000098</v>
      </c>
      <c r="E27" s="55">
        <v>303.87928000000198</v>
      </c>
      <c r="F27" s="55">
        <v>9.8813129168249309E-324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2676.8869200000099</v>
      </c>
      <c r="Q27" s="96">
        <v>0.37804908392699998</v>
      </c>
    </row>
    <row r="28" spans="1:17" ht="14.4" customHeight="1" x14ac:dyDescent="0.3">
      <c r="A28" s="16" t="s">
        <v>59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44.3352</v>
      </c>
      <c r="Q28" s="95">
        <v>2.0330169738210002</v>
      </c>
    </row>
    <row r="29" spans="1:17" ht="14.4" customHeight="1" x14ac:dyDescent="0.3">
      <c r="A29" s="16" t="s">
        <v>60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1.9762625833649862E-323</v>
      </c>
      <c r="Q29" s="95" t="s">
        <v>246</v>
      </c>
    </row>
    <row r="30" spans="1:17" ht="14.4" customHeight="1" x14ac:dyDescent="0.3">
      <c r="A30" s="16" t="s">
        <v>61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5503.48855</v>
      </c>
      <c r="Q30" s="95">
        <v>0.64093422554299995</v>
      </c>
    </row>
    <row r="31" spans="1:17" ht="14.4" customHeight="1" thickBot="1" x14ac:dyDescent="0.35">
      <c r="A31" s="19" t="s">
        <v>62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4.9406564584124654E-323</v>
      </c>
      <c r="Q31" s="97" t="s">
        <v>246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162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190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63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2" t="s">
        <v>64</v>
      </c>
      <c r="B1" s="322"/>
      <c r="C1" s="322"/>
      <c r="D1" s="322"/>
      <c r="E1" s="322"/>
      <c r="F1" s="322"/>
      <c r="G1" s="322"/>
      <c r="H1" s="327"/>
      <c r="I1" s="327"/>
      <c r="J1" s="327"/>
      <c r="K1" s="327"/>
    </row>
    <row r="2" spans="1:11" s="60" customFormat="1" ht="14.4" customHeight="1" thickBot="1" x14ac:dyDescent="0.35">
      <c r="A2" s="238" t="s">
        <v>245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3" t="s">
        <v>65</v>
      </c>
      <c r="C3" s="324"/>
      <c r="D3" s="324"/>
      <c r="E3" s="324"/>
      <c r="F3" s="330" t="s">
        <v>66</v>
      </c>
      <c r="G3" s="324"/>
      <c r="H3" s="324"/>
      <c r="I3" s="324"/>
      <c r="J3" s="324"/>
      <c r="K3" s="331"/>
    </row>
    <row r="4" spans="1:11" ht="14.4" customHeight="1" x14ac:dyDescent="0.3">
      <c r="A4" s="77"/>
      <c r="B4" s="328"/>
      <c r="C4" s="329"/>
      <c r="D4" s="329"/>
      <c r="E4" s="329"/>
      <c r="F4" s="332" t="s">
        <v>185</v>
      </c>
      <c r="G4" s="334" t="s">
        <v>67</v>
      </c>
      <c r="H4" s="144" t="s">
        <v>145</v>
      </c>
      <c r="I4" s="332" t="s">
        <v>68</v>
      </c>
      <c r="J4" s="334" t="s">
        <v>187</v>
      </c>
      <c r="K4" s="335" t="s">
        <v>188</v>
      </c>
    </row>
    <row r="5" spans="1:11" ht="42" thickBot="1" x14ac:dyDescent="0.35">
      <c r="A5" s="78"/>
      <c r="B5" s="24" t="s">
        <v>181</v>
      </c>
      <c r="C5" s="25" t="s">
        <v>182</v>
      </c>
      <c r="D5" s="26" t="s">
        <v>183</v>
      </c>
      <c r="E5" s="26" t="s">
        <v>184</v>
      </c>
      <c r="F5" s="333"/>
      <c r="G5" s="333"/>
      <c r="H5" s="25" t="s">
        <v>186</v>
      </c>
      <c r="I5" s="333"/>
      <c r="J5" s="333"/>
      <c r="K5" s="336"/>
    </row>
    <row r="6" spans="1:11" ht="14.4" customHeight="1" thickBot="1" x14ac:dyDescent="0.35">
      <c r="A6" s="411" t="s">
        <v>248</v>
      </c>
      <c r="B6" s="393">
        <v>38785.365666930003</v>
      </c>
      <c r="C6" s="393">
        <v>37914.322670000001</v>
      </c>
      <c r="D6" s="394">
        <v>-871.04299692997301</v>
      </c>
      <c r="E6" s="395">
        <v>0.97754196764800005</v>
      </c>
      <c r="F6" s="393">
        <v>37533.717832576003</v>
      </c>
      <c r="G6" s="394">
        <v>6255.6196387626596</v>
      </c>
      <c r="H6" s="396">
        <v>-60.442409999996997</v>
      </c>
      <c r="I6" s="393">
        <v>1931.09755000001</v>
      </c>
      <c r="J6" s="394">
        <v>-4324.5220887626501</v>
      </c>
      <c r="K6" s="397">
        <v>5.1449674092999997E-2</v>
      </c>
    </row>
    <row r="7" spans="1:11" ht="14.4" customHeight="1" thickBot="1" x14ac:dyDescent="0.35">
      <c r="A7" s="412" t="s">
        <v>249</v>
      </c>
      <c r="B7" s="393">
        <v>-40962.4292214382</v>
      </c>
      <c r="C7" s="393">
        <v>-48879.342129999997</v>
      </c>
      <c r="D7" s="394">
        <v>-7916.9129085618097</v>
      </c>
      <c r="E7" s="395">
        <v>1.1932725441100001</v>
      </c>
      <c r="F7" s="393">
        <v>-49824.985226300698</v>
      </c>
      <c r="G7" s="394">
        <v>-8304.1642043834509</v>
      </c>
      <c r="H7" s="396">
        <v>-3933.8901900000001</v>
      </c>
      <c r="I7" s="393">
        <v>-9275.7408800000194</v>
      </c>
      <c r="J7" s="394">
        <v>-971.57667561657399</v>
      </c>
      <c r="K7" s="397">
        <v>0.1861664552</v>
      </c>
    </row>
    <row r="8" spans="1:11" ht="14.4" customHeight="1" thickBot="1" x14ac:dyDescent="0.35">
      <c r="A8" s="413" t="s">
        <v>250</v>
      </c>
      <c r="B8" s="393">
        <v>45317.9545520553</v>
      </c>
      <c r="C8" s="393">
        <v>44986.735719999997</v>
      </c>
      <c r="D8" s="394">
        <v>-331.21883205527399</v>
      </c>
      <c r="E8" s="395">
        <v>0.99269122282</v>
      </c>
      <c r="F8" s="393">
        <v>44067.9594308249</v>
      </c>
      <c r="G8" s="394">
        <v>7344.6599051374797</v>
      </c>
      <c r="H8" s="396">
        <v>3661.0107800000001</v>
      </c>
      <c r="I8" s="393">
        <v>7018.6895400000203</v>
      </c>
      <c r="J8" s="394">
        <v>-325.97036513746201</v>
      </c>
      <c r="K8" s="397">
        <v>0.159269674172</v>
      </c>
    </row>
    <row r="9" spans="1:11" ht="14.4" customHeight="1" thickBot="1" x14ac:dyDescent="0.35">
      <c r="A9" s="414" t="s">
        <v>251</v>
      </c>
      <c r="B9" s="398">
        <v>4.9406564584124654E-324</v>
      </c>
      <c r="C9" s="398">
        <v>-4.6000000000000001E-4</v>
      </c>
      <c r="D9" s="399">
        <v>-4.6000000000000001E-4</v>
      </c>
      <c r="E9" s="400" t="s">
        <v>252</v>
      </c>
      <c r="F9" s="398">
        <v>0</v>
      </c>
      <c r="G9" s="399">
        <v>0</v>
      </c>
      <c r="H9" s="401">
        <v>-2.1000000000000001E-4</v>
      </c>
      <c r="I9" s="398">
        <v>-5.9000000000000003E-4</v>
      </c>
      <c r="J9" s="399">
        <v>-5.9000000000000003E-4</v>
      </c>
      <c r="K9" s="402" t="s">
        <v>246</v>
      </c>
    </row>
    <row r="10" spans="1:11" ht="14.4" customHeight="1" thickBot="1" x14ac:dyDescent="0.35">
      <c r="A10" s="415" t="s">
        <v>253</v>
      </c>
      <c r="B10" s="393">
        <v>4.9406564584124654E-324</v>
      </c>
      <c r="C10" s="393">
        <v>-4.6000000000000001E-4</v>
      </c>
      <c r="D10" s="394">
        <v>-4.6000000000000001E-4</v>
      </c>
      <c r="E10" s="403" t="s">
        <v>252</v>
      </c>
      <c r="F10" s="393">
        <v>0</v>
      </c>
      <c r="G10" s="394">
        <v>0</v>
      </c>
      <c r="H10" s="396">
        <v>-2.1000000000000001E-4</v>
      </c>
      <c r="I10" s="393">
        <v>-5.9000000000000003E-4</v>
      </c>
      <c r="J10" s="394">
        <v>-5.9000000000000003E-4</v>
      </c>
      <c r="K10" s="404" t="s">
        <v>246</v>
      </c>
    </row>
    <row r="11" spans="1:11" ht="14.4" customHeight="1" thickBot="1" x14ac:dyDescent="0.35">
      <c r="A11" s="414" t="s">
        <v>254</v>
      </c>
      <c r="B11" s="398">
        <v>291.99944385508098</v>
      </c>
      <c r="C11" s="398">
        <v>198.51465999999999</v>
      </c>
      <c r="D11" s="399">
        <v>-93.484783855081005</v>
      </c>
      <c r="E11" s="405">
        <v>0.67984602086599999</v>
      </c>
      <c r="F11" s="398">
        <v>198.66503300038099</v>
      </c>
      <c r="G11" s="399">
        <v>33.110838833396002</v>
      </c>
      <c r="H11" s="401">
        <v>26.897269999999999</v>
      </c>
      <c r="I11" s="398">
        <v>37.603070000000002</v>
      </c>
      <c r="J11" s="399">
        <v>4.4922311666030001</v>
      </c>
      <c r="K11" s="406">
        <v>0.189278754454</v>
      </c>
    </row>
    <row r="12" spans="1:11" ht="14.4" customHeight="1" thickBot="1" x14ac:dyDescent="0.35">
      <c r="A12" s="415" t="s">
        <v>255</v>
      </c>
      <c r="B12" s="393">
        <v>291.99944385508098</v>
      </c>
      <c r="C12" s="393">
        <v>198.51465999999999</v>
      </c>
      <c r="D12" s="394">
        <v>-93.484783855081005</v>
      </c>
      <c r="E12" s="395">
        <v>0.67984602086599999</v>
      </c>
      <c r="F12" s="393">
        <v>198.66503300038099</v>
      </c>
      <c r="G12" s="394">
        <v>33.110838833396002</v>
      </c>
      <c r="H12" s="396">
        <v>26.897269999999999</v>
      </c>
      <c r="I12" s="393">
        <v>37.603070000000002</v>
      </c>
      <c r="J12" s="394">
        <v>4.4922311666030001</v>
      </c>
      <c r="K12" s="397">
        <v>0.189278754454</v>
      </c>
    </row>
    <row r="13" spans="1:11" ht="14.4" customHeight="1" thickBot="1" x14ac:dyDescent="0.35">
      <c r="A13" s="414" t="s">
        <v>256</v>
      </c>
      <c r="B13" s="398">
        <v>1582.02841592865</v>
      </c>
      <c r="C13" s="398">
        <v>1167.0083400000001</v>
      </c>
      <c r="D13" s="399">
        <v>-415.020075928648</v>
      </c>
      <c r="E13" s="405">
        <v>0.737665852427</v>
      </c>
      <c r="F13" s="398">
        <v>1254.9925639841499</v>
      </c>
      <c r="G13" s="399">
        <v>209.16542733069201</v>
      </c>
      <c r="H13" s="401">
        <v>109.90734999999999</v>
      </c>
      <c r="I13" s="398">
        <v>234.77870000000101</v>
      </c>
      <c r="J13" s="399">
        <v>25.613272669308</v>
      </c>
      <c r="K13" s="406">
        <v>0.18707576979900001</v>
      </c>
    </row>
    <row r="14" spans="1:11" ht="14.4" customHeight="1" thickBot="1" x14ac:dyDescent="0.35">
      <c r="A14" s="415" t="s">
        <v>257</v>
      </c>
      <c r="B14" s="393">
        <v>1582.02841592865</v>
      </c>
      <c r="C14" s="393">
        <v>1167.0083400000001</v>
      </c>
      <c r="D14" s="394">
        <v>-415.020075928648</v>
      </c>
      <c r="E14" s="395">
        <v>0.737665852427</v>
      </c>
      <c r="F14" s="393">
        <v>1254.9925639841499</v>
      </c>
      <c r="G14" s="394">
        <v>209.16542733069201</v>
      </c>
      <c r="H14" s="396">
        <v>109.90734999999999</v>
      </c>
      <c r="I14" s="393">
        <v>234.77870000000101</v>
      </c>
      <c r="J14" s="394">
        <v>25.613272669308</v>
      </c>
      <c r="K14" s="397">
        <v>0.18707576979900001</v>
      </c>
    </row>
    <row r="15" spans="1:11" ht="14.4" customHeight="1" thickBot="1" x14ac:dyDescent="0.35">
      <c r="A15" s="414" t="s">
        <v>258</v>
      </c>
      <c r="B15" s="398">
        <v>40999.107146035101</v>
      </c>
      <c r="C15" s="398">
        <v>41169.032579999999</v>
      </c>
      <c r="D15" s="399">
        <v>169.925433964912</v>
      </c>
      <c r="E15" s="405">
        <v>1.0041446130359999</v>
      </c>
      <c r="F15" s="398">
        <v>40729.015259770102</v>
      </c>
      <c r="G15" s="399">
        <v>6788.1692099616803</v>
      </c>
      <c r="H15" s="401">
        <v>3245.4625299999998</v>
      </c>
      <c r="I15" s="398">
        <v>6251.8410800000102</v>
      </c>
      <c r="J15" s="399">
        <v>-536.32812996166194</v>
      </c>
      <c r="K15" s="406">
        <v>0.15349845902500001</v>
      </c>
    </row>
    <row r="16" spans="1:11" ht="14.4" customHeight="1" thickBot="1" x14ac:dyDescent="0.35">
      <c r="A16" s="415" t="s">
        <v>259</v>
      </c>
      <c r="B16" s="393">
        <v>18960.881695857599</v>
      </c>
      <c r="C16" s="393">
        <v>18707.046429999999</v>
      </c>
      <c r="D16" s="394">
        <v>-253.83526585758599</v>
      </c>
      <c r="E16" s="395">
        <v>0.98661268658599999</v>
      </c>
      <c r="F16" s="393">
        <v>18707.026616397601</v>
      </c>
      <c r="G16" s="394">
        <v>3117.8377693995999</v>
      </c>
      <c r="H16" s="396">
        <v>1076.36022</v>
      </c>
      <c r="I16" s="393">
        <v>2480.1389100000101</v>
      </c>
      <c r="J16" s="394">
        <v>-637.69885939959602</v>
      </c>
      <c r="K16" s="397">
        <v>0.13257793239099999</v>
      </c>
    </row>
    <row r="17" spans="1:11" ht="14.4" customHeight="1" thickBot="1" x14ac:dyDescent="0.35">
      <c r="A17" s="415" t="s">
        <v>260</v>
      </c>
      <c r="B17" s="393">
        <v>283.513351277879</v>
      </c>
      <c r="C17" s="393">
        <v>356.73752000000002</v>
      </c>
      <c r="D17" s="394">
        <v>73.224168722119998</v>
      </c>
      <c r="E17" s="395">
        <v>1.258274146145</v>
      </c>
      <c r="F17" s="393">
        <v>359.02269534178401</v>
      </c>
      <c r="G17" s="394">
        <v>59.837115890297</v>
      </c>
      <c r="H17" s="396">
        <v>26.008949999999999</v>
      </c>
      <c r="I17" s="393">
        <v>43.608260000000001</v>
      </c>
      <c r="J17" s="394">
        <v>-16.228855890297002</v>
      </c>
      <c r="K17" s="397">
        <v>0.121463797597</v>
      </c>
    </row>
    <row r="18" spans="1:11" ht="14.4" customHeight="1" thickBot="1" x14ac:dyDescent="0.35">
      <c r="A18" s="415" t="s">
        <v>261</v>
      </c>
      <c r="B18" s="393">
        <v>192.92283506681599</v>
      </c>
      <c r="C18" s="393">
        <v>186.74610000000001</v>
      </c>
      <c r="D18" s="394">
        <v>-6.1767350668149996</v>
      </c>
      <c r="E18" s="395">
        <v>0.967983390537</v>
      </c>
      <c r="F18" s="393">
        <v>199.170763780708</v>
      </c>
      <c r="G18" s="394">
        <v>33.195127296784001</v>
      </c>
      <c r="H18" s="396">
        <v>19.461960000000001</v>
      </c>
      <c r="I18" s="393">
        <v>41.467039999999997</v>
      </c>
      <c r="J18" s="394">
        <v>8.2719127032149995</v>
      </c>
      <c r="K18" s="397">
        <v>0.20819842838800001</v>
      </c>
    </row>
    <row r="19" spans="1:11" ht="14.4" customHeight="1" thickBot="1" x14ac:dyDescent="0.35">
      <c r="A19" s="415" t="s">
        <v>262</v>
      </c>
      <c r="B19" s="393">
        <v>374.826793229072</v>
      </c>
      <c r="C19" s="393">
        <v>390.65859999999998</v>
      </c>
      <c r="D19" s="394">
        <v>15.831806770928001</v>
      </c>
      <c r="E19" s="395">
        <v>1.042237660319</v>
      </c>
      <c r="F19" s="393">
        <v>390.65565703586401</v>
      </c>
      <c r="G19" s="394">
        <v>65.109276172644002</v>
      </c>
      <c r="H19" s="396">
        <v>20.133299999999998</v>
      </c>
      <c r="I19" s="393">
        <v>60.919939999999997</v>
      </c>
      <c r="J19" s="394">
        <v>-4.1893361726430003</v>
      </c>
      <c r="K19" s="397">
        <v>0.15594280769400001</v>
      </c>
    </row>
    <row r="20" spans="1:11" ht="14.4" customHeight="1" thickBot="1" x14ac:dyDescent="0.35">
      <c r="A20" s="415" t="s">
        <v>263</v>
      </c>
      <c r="B20" s="393">
        <v>21096.0343705839</v>
      </c>
      <c r="C20" s="393">
        <v>21444.129929999999</v>
      </c>
      <c r="D20" s="394">
        <v>348.095559416161</v>
      </c>
      <c r="E20" s="395">
        <v>1.01650052106</v>
      </c>
      <c r="F20" s="393">
        <v>20988.232873103701</v>
      </c>
      <c r="G20" s="394">
        <v>3498.0388121839601</v>
      </c>
      <c r="H20" s="396">
        <v>2099.1550999999999</v>
      </c>
      <c r="I20" s="393">
        <v>3612.3399300000101</v>
      </c>
      <c r="J20" s="394">
        <v>114.30111781605</v>
      </c>
      <c r="K20" s="397">
        <v>0.17211262862500001</v>
      </c>
    </row>
    <row r="21" spans="1:11" ht="14.4" customHeight="1" thickBot="1" x14ac:dyDescent="0.35">
      <c r="A21" s="415" t="s">
        <v>264</v>
      </c>
      <c r="B21" s="393">
        <v>0</v>
      </c>
      <c r="C21" s="393">
        <v>0.69099999999999995</v>
      </c>
      <c r="D21" s="394">
        <v>0.69099999999999995</v>
      </c>
      <c r="E21" s="403" t="s">
        <v>246</v>
      </c>
      <c r="F21" s="393">
        <v>0.70883869388700005</v>
      </c>
      <c r="G21" s="394">
        <v>0.11813978231400001</v>
      </c>
      <c r="H21" s="396">
        <v>3.1E-2</v>
      </c>
      <c r="I21" s="393">
        <v>3.1E-2</v>
      </c>
      <c r="J21" s="394">
        <v>-8.7139782314000006E-2</v>
      </c>
      <c r="K21" s="397">
        <v>4.3733504205000003E-2</v>
      </c>
    </row>
    <row r="22" spans="1:11" ht="14.4" customHeight="1" thickBot="1" x14ac:dyDescent="0.35">
      <c r="A22" s="415" t="s">
        <v>265</v>
      </c>
      <c r="B22" s="393">
        <v>90.928100019903994</v>
      </c>
      <c r="C22" s="393">
        <v>83.022999999999996</v>
      </c>
      <c r="D22" s="394">
        <v>-7.9051000199040002</v>
      </c>
      <c r="E22" s="395">
        <v>0.91306207851900001</v>
      </c>
      <c r="F22" s="393">
        <v>84.197815416449004</v>
      </c>
      <c r="G22" s="394">
        <v>14.032969236074001</v>
      </c>
      <c r="H22" s="396">
        <v>4.3120000000000003</v>
      </c>
      <c r="I22" s="393">
        <v>13.336</v>
      </c>
      <c r="J22" s="394">
        <v>-0.69696923607399996</v>
      </c>
      <c r="K22" s="397">
        <v>0.15838890752699999</v>
      </c>
    </row>
    <row r="23" spans="1:11" ht="14.4" customHeight="1" thickBot="1" x14ac:dyDescent="0.35">
      <c r="A23" s="414" t="s">
        <v>266</v>
      </c>
      <c r="B23" s="398">
        <v>1009.99999999994</v>
      </c>
      <c r="C23" s="398">
        <v>1080.7498499999999</v>
      </c>
      <c r="D23" s="399">
        <v>70.749850000055005</v>
      </c>
      <c r="E23" s="405">
        <v>1.070049356435</v>
      </c>
      <c r="F23" s="398">
        <v>999.99647320872998</v>
      </c>
      <c r="G23" s="399">
        <v>166.66607886812201</v>
      </c>
      <c r="H23" s="401">
        <v>140.12162000000001</v>
      </c>
      <c r="I23" s="398">
        <v>302.948540000001</v>
      </c>
      <c r="J23" s="399">
        <v>136.28246113187899</v>
      </c>
      <c r="K23" s="406">
        <v>0.30294960844000002</v>
      </c>
    </row>
    <row r="24" spans="1:11" ht="14.4" customHeight="1" thickBot="1" x14ac:dyDescent="0.35">
      <c r="A24" s="415" t="s">
        <v>267</v>
      </c>
      <c r="B24" s="393">
        <v>1009.99999999994</v>
      </c>
      <c r="C24" s="393">
        <v>1074.1421499999999</v>
      </c>
      <c r="D24" s="394">
        <v>64.142150000054997</v>
      </c>
      <c r="E24" s="395">
        <v>1.0635070792070001</v>
      </c>
      <c r="F24" s="393">
        <v>999.99647320872998</v>
      </c>
      <c r="G24" s="394">
        <v>166.66607886812201</v>
      </c>
      <c r="H24" s="396">
        <v>140.12162000000001</v>
      </c>
      <c r="I24" s="393">
        <v>302.948540000001</v>
      </c>
      <c r="J24" s="394">
        <v>136.28246113187899</v>
      </c>
      <c r="K24" s="397">
        <v>0.30294960844000002</v>
      </c>
    </row>
    <row r="25" spans="1:11" ht="14.4" customHeight="1" thickBot="1" x14ac:dyDescent="0.35">
      <c r="A25" s="415" t="s">
        <v>268</v>
      </c>
      <c r="B25" s="393">
        <v>0</v>
      </c>
      <c r="C25" s="393">
        <v>6.6077000000000004</v>
      </c>
      <c r="D25" s="394">
        <v>6.6077000000000004</v>
      </c>
      <c r="E25" s="403" t="s">
        <v>246</v>
      </c>
      <c r="F25" s="393">
        <v>0</v>
      </c>
      <c r="G25" s="394">
        <v>0</v>
      </c>
      <c r="H25" s="396">
        <v>4.9406564584124654E-324</v>
      </c>
      <c r="I25" s="393">
        <v>9.8813129168249309E-324</v>
      </c>
      <c r="J25" s="394">
        <v>9.8813129168249309E-324</v>
      </c>
      <c r="K25" s="404" t="s">
        <v>246</v>
      </c>
    </row>
    <row r="26" spans="1:11" ht="14.4" customHeight="1" thickBot="1" x14ac:dyDescent="0.35">
      <c r="A26" s="414" t="s">
        <v>269</v>
      </c>
      <c r="B26" s="398">
        <v>793.73183286609901</v>
      </c>
      <c r="C26" s="398">
        <v>737.75348000000099</v>
      </c>
      <c r="D26" s="399">
        <v>-55.978352866098</v>
      </c>
      <c r="E26" s="405">
        <v>0.92947447670799999</v>
      </c>
      <c r="F26" s="398">
        <v>737.919746395988</v>
      </c>
      <c r="G26" s="399">
        <v>122.98662439933101</v>
      </c>
      <c r="H26" s="401">
        <v>70.980710000000002</v>
      </c>
      <c r="I26" s="398">
        <v>120.54688</v>
      </c>
      <c r="J26" s="399">
        <v>-2.439744399331</v>
      </c>
      <c r="K26" s="406">
        <v>0.16336042040900001</v>
      </c>
    </row>
    <row r="27" spans="1:11" ht="14.4" customHeight="1" thickBot="1" x14ac:dyDescent="0.35">
      <c r="A27" s="415" t="s">
        <v>270</v>
      </c>
      <c r="B27" s="393">
        <v>218.30663374103199</v>
      </c>
      <c r="C27" s="393">
        <v>9.1024999999999991</v>
      </c>
      <c r="D27" s="394">
        <v>-209.204133741032</v>
      </c>
      <c r="E27" s="395">
        <v>4.1695938616000003E-2</v>
      </c>
      <c r="F27" s="393">
        <v>10.505242445286999</v>
      </c>
      <c r="G27" s="394">
        <v>1.750873740881</v>
      </c>
      <c r="H27" s="396">
        <v>4.9406564584124654E-324</v>
      </c>
      <c r="I27" s="393">
        <v>9.8813129168249309E-324</v>
      </c>
      <c r="J27" s="394">
        <v>-1.750873740881</v>
      </c>
      <c r="K27" s="397">
        <v>0</v>
      </c>
    </row>
    <row r="28" spans="1:11" ht="14.4" customHeight="1" thickBot="1" x14ac:dyDescent="0.35">
      <c r="A28" s="415" t="s">
        <v>271</v>
      </c>
      <c r="B28" s="393">
        <v>23.972951812167999</v>
      </c>
      <c r="C28" s="393">
        <v>32.141120000000001</v>
      </c>
      <c r="D28" s="394">
        <v>8.1681681878310002</v>
      </c>
      <c r="E28" s="395">
        <v>1.3407243401569999</v>
      </c>
      <c r="F28" s="393">
        <v>32.351901273137997</v>
      </c>
      <c r="G28" s="394">
        <v>5.3919835455229999</v>
      </c>
      <c r="H28" s="396">
        <v>3.4376699999999998</v>
      </c>
      <c r="I28" s="393">
        <v>4.1483600000000003</v>
      </c>
      <c r="J28" s="394">
        <v>-1.243623545523</v>
      </c>
      <c r="K28" s="397">
        <v>0.12822615786800001</v>
      </c>
    </row>
    <row r="29" spans="1:11" ht="14.4" customHeight="1" thickBot="1" x14ac:dyDescent="0.35">
      <c r="A29" s="415" t="s">
        <v>272</v>
      </c>
      <c r="B29" s="393">
        <v>207.37985926904199</v>
      </c>
      <c r="C29" s="393">
        <v>269.05849000000001</v>
      </c>
      <c r="D29" s="394">
        <v>61.678630730957003</v>
      </c>
      <c r="E29" s="395">
        <v>1.297418616004</v>
      </c>
      <c r="F29" s="393">
        <v>276.76651818923602</v>
      </c>
      <c r="G29" s="394">
        <v>46.127753031539001</v>
      </c>
      <c r="H29" s="396">
        <v>10.71885</v>
      </c>
      <c r="I29" s="393">
        <v>19.572990000000001</v>
      </c>
      <c r="J29" s="394">
        <v>-26.554763031539</v>
      </c>
      <c r="K29" s="397">
        <v>7.0720223414E-2</v>
      </c>
    </row>
    <row r="30" spans="1:11" ht="14.4" customHeight="1" thickBot="1" x14ac:dyDescent="0.35">
      <c r="A30" s="415" t="s">
        <v>273</v>
      </c>
      <c r="B30" s="393">
        <v>223.004382349754</v>
      </c>
      <c r="C30" s="393">
        <v>202.4299</v>
      </c>
      <c r="D30" s="394">
        <v>-20.574482349754</v>
      </c>
      <c r="E30" s="395">
        <v>0.90773956039299997</v>
      </c>
      <c r="F30" s="393">
        <v>213.986330469829</v>
      </c>
      <c r="G30" s="394">
        <v>35.664388411638001</v>
      </c>
      <c r="H30" s="396">
        <v>33.003929999999997</v>
      </c>
      <c r="I30" s="393">
        <v>43.999859999999998</v>
      </c>
      <c r="J30" s="394">
        <v>8.3354715883610009</v>
      </c>
      <c r="K30" s="397">
        <v>0.20561995667300001</v>
      </c>
    </row>
    <row r="31" spans="1:11" ht="14.4" customHeight="1" thickBot="1" x14ac:dyDescent="0.35">
      <c r="A31" s="415" t="s">
        <v>274</v>
      </c>
      <c r="B31" s="393">
        <v>7.3337450484130002</v>
      </c>
      <c r="C31" s="393">
        <v>7.2154600000000002</v>
      </c>
      <c r="D31" s="394">
        <v>-0.118285048413</v>
      </c>
      <c r="E31" s="395">
        <v>0.98387112619299999</v>
      </c>
      <c r="F31" s="393">
        <v>11.999027686688001</v>
      </c>
      <c r="G31" s="394">
        <v>1.999837947781</v>
      </c>
      <c r="H31" s="396">
        <v>1.1137600000000001</v>
      </c>
      <c r="I31" s="393">
        <v>1.42042</v>
      </c>
      <c r="J31" s="394">
        <v>-0.57941794778099998</v>
      </c>
      <c r="K31" s="397">
        <v>0.118377925036</v>
      </c>
    </row>
    <row r="32" spans="1:11" ht="14.4" customHeight="1" thickBot="1" x14ac:dyDescent="0.35">
      <c r="A32" s="415" t="s">
        <v>275</v>
      </c>
      <c r="B32" s="393">
        <v>1.4104622948E-2</v>
      </c>
      <c r="C32" s="393">
        <v>7.6300000000000007E-2</v>
      </c>
      <c r="D32" s="394">
        <v>6.2195377050999999E-2</v>
      </c>
      <c r="E32" s="395">
        <v>5.4095738880050002</v>
      </c>
      <c r="F32" s="393">
        <v>4.2592248734999998E-2</v>
      </c>
      <c r="G32" s="394">
        <v>7.098708122E-3</v>
      </c>
      <c r="H32" s="396">
        <v>4.9406564584124654E-324</v>
      </c>
      <c r="I32" s="393">
        <v>9.8813129168249309E-324</v>
      </c>
      <c r="J32" s="394">
        <v>-7.098708122E-3</v>
      </c>
      <c r="K32" s="397">
        <v>2.3221085354538588E-322</v>
      </c>
    </row>
    <row r="33" spans="1:11" ht="14.4" customHeight="1" thickBot="1" x14ac:dyDescent="0.35">
      <c r="A33" s="415" t="s">
        <v>276</v>
      </c>
      <c r="B33" s="393">
        <v>63.714080231247003</v>
      </c>
      <c r="C33" s="393">
        <v>18.762</v>
      </c>
      <c r="D33" s="394">
        <v>-44.952080231247002</v>
      </c>
      <c r="E33" s="395">
        <v>0.29447180170999998</v>
      </c>
      <c r="F33" s="393">
        <v>16.998251381759999</v>
      </c>
      <c r="G33" s="394">
        <v>2.8330418969600002</v>
      </c>
      <c r="H33" s="396">
        <v>4.9406564584124654E-324</v>
      </c>
      <c r="I33" s="393">
        <v>19.326000000000001</v>
      </c>
      <c r="J33" s="394">
        <v>16.492958103039999</v>
      </c>
      <c r="K33" s="397">
        <v>1.1369404749909999</v>
      </c>
    </row>
    <row r="34" spans="1:11" ht="14.4" customHeight="1" thickBot="1" x14ac:dyDescent="0.35">
      <c r="A34" s="415" t="s">
        <v>277</v>
      </c>
      <c r="B34" s="393">
        <v>50.006075791492002</v>
      </c>
      <c r="C34" s="393">
        <v>69.022350000000003</v>
      </c>
      <c r="D34" s="394">
        <v>19.016274208508001</v>
      </c>
      <c r="E34" s="395">
        <v>1.3802792742179999</v>
      </c>
      <c r="F34" s="393">
        <v>77.173259215534998</v>
      </c>
      <c r="G34" s="394">
        <v>12.862209869255</v>
      </c>
      <c r="H34" s="396">
        <v>4.3186799999999996</v>
      </c>
      <c r="I34" s="393">
        <v>7.4223699999999999</v>
      </c>
      <c r="J34" s="394">
        <v>-5.4398398692549996</v>
      </c>
      <c r="K34" s="397">
        <v>9.6178003565000003E-2</v>
      </c>
    </row>
    <row r="35" spans="1:11" ht="14.4" customHeight="1" thickBot="1" x14ac:dyDescent="0.35">
      <c r="A35" s="415" t="s">
        <v>278</v>
      </c>
      <c r="B35" s="393">
        <v>4.9406564584124654E-324</v>
      </c>
      <c r="C35" s="393">
        <v>1.222</v>
      </c>
      <c r="D35" s="394">
        <v>1.222</v>
      </c>
      <c r="E35" s="403" t="s">
        <v>252</v>
      </c>
      <c r="F35" s="393">
        <v>0</v>
      </c>
      <c r="G35" s="394">
        <v>0</v>
      </c>
      <c r="H35" s="396">
        <v>4.9406564584124654E-324</v>
      </c>
      <c r="I35" s="393">
        <v>9.8813129168249309E-324</v>
      </c>
      <c r="J35" s="394">
        <v>9.8813129168249309E-324</v>
      </c>
      <c r="K35" s="404" t="s">
        <v>246</v>
      </c>
    </row>
    <row r="36" spans="1:11" ht="14.4" customHeight="1" thickBot="1" x14ac:dyDescent="0.35">
      <c r="A36" s="415" t="s">
        <v>279</v>
      </c>
      <c r="B36" s="393">
        <v>4.9406564584124654E-324</v>
      </c>
      <c r="C36" s="393">
        <v>0.1032</v>
      </c>
      <c r="D36" s="394">
        <v>0.1032</v>
      </c>
      <c r="E36" s="403" t="s">
        <v>252</v>
      </c>
      <c r="F36" s="393">
        <v>0.104943219813</v>
      </c>
      <c r="G36" s="394">
        <v>1.7490536635000001E-2</v>
      </c>
      <c r="H36" s="396">
        <v>4.9406564584124654E-324</v>
      </c>
      <c r="I36" s="393">
        <v>9.8813129168249309E-324</v>
      </c>
      <c r="J36" s="394">
        <v>-1.7490536635000001E-2</v>
      </c>
      <c r="K36" s="397">
        <v>9.3872472709836843E-323</v>
      </c>
    </row>
    <row r="37" spans="1:11" ht="14.4" customHeight="1" thickBot="1" x14ac:dyDescent="0.35">
      <c r="A37" s="415" t="s">
        <v>280</v>
      </c>
      <c r="B37" s="393">
        <v>4.9406564584124654E-324</v>
      </c>
      <c r="C37" s="393">
        <v>0.18335000000000001</v>
      </c>
      <c r="D37" s="394">
        <v>0.18335000000000001</v>
      </c>
      <c r="E37" s="403" t="s">
        <v>252</v>
      </c>
      <c r="F37" s="393">
        <v>0</v>
      </c>
      <c r="G37" s="394">
        <v>0</v>
      </c>
      <c r="H37" s="396">
        <v>4.9406564584124654E-324</v>
      </c>
      <c r="I37" s="393">
        <v>9.8813129168249309E-324</v>
      </c>
      <c r="J37" s="394">
        <v>9.8813129168249309E-324</v>
      </c>
      <c r="K37" s="404" t="s">
        <v>246</v>
      </c>
    </row>
    <row r="38" spans="1:11" ht="14.4" customHeight="1" thickBot="1" x14ac:dyDescent="0.35">
      <c r="A38" s="415" t="s">
        <v>281</v>
      </c>
      <c r="B38" s="393">
        <v>4.9406564584124654E-324</v>
      </c>
      <c r="C38" s="393">
        <v>128.43681000000001</v>
      </c>
      <c r="D38" s="394">
        <v>128.43681000000001</v>
      </c>
      <c r="E38" s="403" t="s">
        <v>252</v>
      </c>
      <c r="F38" s="393">
        <v>97.991680265964007</v>
      </c>
      <c r="G38" s="394">
        <v>16.331946710994</v>
      </c>
      <c r="H38" s="396">
        <v>18.387820000000001</v>
      </c>
      <c r="I38" s="393">
        <v>24.656880000000001</v>
      </c>
      <c r="J38" s="394">
        <v>8.3249332890049992</v>
      </c>
      <c r="K38" s="397">
        <v>0.25162217785300001</v>
      </c>
    </row>
    <row r="39" spans="1:11" ht="14.4" customHeight="1" thickBot="1" x14ac:dyDescent="0.35">
      <c r="A39" s="414" t="s">
        <v>282</v>
      </c>
      <c r="B39" s="398">
        <v>516.68005548246697</v>
      </c>
      <c r="C39" s="398">
        <v>471.29793999999998</v>
      </c>
      <c r="D39" s="399">
        <v>-45.382115482467</v>
      </c>
      <c r="E39" s="405">
        <v>0.91216592357100001</v>
      </c>
      <c r="F39" s="398">
        <v>18.281094411110001</v>
      </c>
      <c r="G39" s="399">
        <v>3.0468490685180001</v>
      </c>
      <c r="H39" s="401">
        <v>64.831339999999997</v>
      </c>
      <c r="I39" s="398">
        <v>64.975040000000007</v>
      </c>
      <c r="J39" s="399">
        <v>61.928190931480998</v>
      </c>
      <c r="K39" s="406">
        <v>3.5542204716420001</v>
      </c>
    </row>
    <row r="40" spans="1:11" ht="14.4" customHeight="1" thickBot="1" x14ac:dyDescent="0.35">
      <c r="A40" s="415" t="s">
        <v>283</v>
      </c>
      <c r="B40" s="393">
        <v>0.66576489492199997</v>
      </c>
      <c r="C40" s="393">
        <v>1.4925999999999999</v>
      </c>
      <c r="D40" s="394">
        <v>0.82683510507699998</v>
      </c>
      <c r="E40" s="395">
        <v>2.2419325671610002</v>
      </c>
      <c r="F40" s="393">
        <v>2.3589210788699999</v>
      </c>
      <c r="G40" s="394">
        <v>0.39315351314500002</v>
      </c>
      <c r="H40" s="396">
        <v>0.14499999999999999</v>
      </c>
      <c r="I40" s="393">
        <v>0.14499999999999999</v>
      </c>
      <c r="J40" s="394">
        <v>-0.248153513145</v>
      </c>
      <c r="K40" s="397">
        <v>6.1468779645999998E-2</v>
      </c>
    </row>
    <row r="41" spans="1:11" ht="14.4" customHeight="1" thickBot="1" x14ac:dyDescent="0.35">
      <c r="A41" s="415" t="s">
        <v>284</v>
      </c>
      <c r="B41" s="393">
        <v>495.47407827545402</v>
      </c>
      <c r="C41" s="393">
        <v>448.65523000000002</v>
      </c>
      <c r="D41" s="394">
        <v>-46.818848275454002</v>
      </c>
      <c r="E41" s="395">
        <v>0.90550696731000002</v>
      </c>
      <c r="F41" s="393">
        <v>0</v>
      </c>
      <c r="G41" s="394">
        <v>0</v>
      </c>
      <c r="H41" s="396">
        <v>64.033029999999997</v>
      </c>
      <c r="I41" s="393">
        <v>64.033029999999997</v>
      </c>
      <c r="J41" s="394">
        <v>64.033029999999997</v>
      </c>
      <c r="K41" s="404" t="s">
        <v>246</v>
      </c>
    </row>
    <row r="42" spans="1:11" ht="14.4" customHeight="1" thickBot="1" x14ac:dyDescent="0.35">
      <c r="A42" s="415" t="s">
        <v>285</v>
      </c>
      <c r="B42" s="393">
        <v>2.8343053545219998</v>
      </c>
      <c r="C42" s="393">
        <v>14.976699999999999</v>
      </c>
      <c r="D42" s="394">
        <v>12.142394645476999</v>
      </c>
      <c r="E42" s="395">
        <v>5.2840813274059997</v>
      </c>
      <c r="F42" s="393">
        <v>10.579279120954</v>
      </c>
      <c r="G42" s="394">
        <v>1.7632131868250001</v>
      </c>
      <c r="H42" s="396">
        <v>4.9406564584124654E-324</v>
      </c>
      <c r="I42" s="393">
        <v>9.8813129168249309E-324</v>
      </c>
      <c r="J42" s="394">
        <v>-1.7632131868250001</v>
      </c>
      <c r="K42" s="397">
        <v>0</v>
      </c>
    </row>
    <row r="43" spans="1:11" ht="14.4" customHeight="1" thickBot="1" x14ac:dyDescent="0.35">
      <c r="A43" s="415" t="s">
        <v>286</v>
      </c>
      <c r="B43" s="393">
        <v>5.9310227865270004</v>
      </c>
      <c r="C43" s="393">
        <v>0.51300000000000001</v>
      </c>
      <c r="D43" s="394">
        <v>-5.4180227865269996</v>
      </c>
      <c r="E43" s="395">
        <v>8.6494356615999995E-2</v>
      </c>
      <c r="F43" s="393">
        <v>0.34196172121000001</v>
      </c>
      <c r="G43" s="394">
        <v>5.6993620201000003E-2</v>
      </c>
      <c r="H43" s="396">
        <v>4.9406564584124654E-324</v>
      </c>
      <c r="I43" s="393">
        <v>9.8813129168249309E-324</v>
      </c>
      <c r="J43" s="394">
        <v>-5.6993620201000003E-2</v>
      </c>
      <c r="K43" s="397">
        <v>2.9643938750474793E-323</v>
      </c>
    </row>
    <row r="44" spans="1:11" ht="14.4" customHeight="1" thickBot="1" x14ac:dyDescent="0.35">
      <c r="A44" s="415" t="s">
        <v>287</v>
      </c>
      <c r="B44" s="393">
        <v>4.9406564584124654E-324</v>
      </c>
      <c r="C44" s="393">
        <v>0.82279999999999998</v>
      </c>
      <c r="D44" s="394">
        <v>0.82279999999999998</v>
      </c>
      <c r="E44" s="403" t="s">
        <v>252</v>
      </c>
      <c r="F44" s="393">
        <v>0</v>
      </c>
      <c r="G44" s="394">
        <v>0</v>
      </c>
      <c r="H44" s="396">
        <v>4.9406564584124654E-324</v>
      </c>
      <c r="I44" s="393">
        <v>9.8813129168249309E-324</v>
      </c>
      <c r="J44" s="394">
        <v>9.8813129168249309E-324</v>
      </c>
      <c r="K44" s="404" t="s">
        <v>246</v>
      </c>
    </row>
    <row r="45" spans="1:11" ht="14.4" customHeight="1" thickBot="1" x14ac:dyDescent="0.35">
      <c r="A45" s="415" t="s">
        <v>288</v>
      </c>
      <c r="B45" s="393">
        <v>11.77488417104</v>
      </c>
      <c r="C45" s="393">
        <v>4.8376099999999997</v>
      </c>
      <c r="D45" s="394">
        <v>-6.9372741710400003</v>
      </c>
      <c r="E45" s="395">
        <v>0.41084140869000002</v>
      </c>
      <c r="F45" s="393">
        <v>5.0009324900739998</v>
      </c>
      <c r="G45" s="394">
        <v>0.83348874834499997</v>
      </c>
      <c r="H45" s="396">
        <v>0.65330999999999995</v>
      </c>
      <c r="I45" s="393">
        <v>0.79701</v>
      </c>
      <c r="J45" s="394">
        <v>-3.6478748344999999E-2</v>
      </c>
      <c r="K45" s="397">
        <v>0.15937227738599999</v>
      </c>
    </row>
    <row r="46" spans="1:11" ht="14.4" customHeight="1" thickBot="1" x14ac:dyDescent="0.35">
      <c r="A46" s="414" t="s">
        <v>289</v>
      </c>
      <c r="B46" s="398">
        <v>124.40765788794501</v>
      </c>
      <c r="C46" s="398">
        <v>132.73433</v>
      </c>
      <c r="D46" s="399">
        <v>8.3266721120550002</v>
      </c>
      <c r="E46" s="405">
        <v>1.06693054313</v>
      </c>
      <c r="F46" s="398">
        <v>129.08926005445099</v>
      </c>
      <c r="G46" s="399">
        <v>21.514876675741</v>
      </c>
      <c r="H46" s="401">
        <v>2.8101699999999998</v>
      </c>
      <c r="I46" s="398">
        <v>5.9968199999999996</v>
      </c>
      <c r="J46" s="399">
        <v>-15.518056675741001</v>
      </c>
      <c r="K46" s="406">
        <v>4.6454832861000002E-2</v>
      </c>
    </row>
    <row r="47" spans="1:11" ht="14.4" customHeight="1" thickBot="1" x14ac:dyDescent="0.35">
      <c r="A47" s="415" t="s">
        <v>290</v>
      </c>
      <c r="B47" s="393">
        <v>27.319717405429</v>
      </c>
      <c r="C47" s="393">
        <v>36.453180000000003</v>
      </c>
      <c r="D47" s="394">
        <v>9.1334625945700001</v>
      </c>
      <c r="E47" s="395">
        <v>1.3343176087440001</v>
      </c>
      <c r="F47" s="393">
        <v>33.082578573311999</v>
      </c>
      <c r="G47" s="394">
        <v>5.5137630955520001</v>
      </c>
      <c r="H47" s="396">
        <v>2.1869800000000001</v>
      </c>
      <c r="I47" s="393">
        <v>5.2296399999999998</v>
      </c>
      <c r="J47" s="394">
        <v>-0.28412309555199999</v>
      </c>
      <c r="K47" s="397">
        <v>0.15807836709</v>
      </c>
    </row>
    <row r="48" spans="1:11" ht="14.4" customHeight="1" thickBot="1" x14ac:dyDescent="0.35">
      <c r="A48" s="415" t="s">
        <v>291</v>
      </c>
      <c r="B48" s="393">
        <v>96.498787312274004</v>
      </c>
      <c r="C48" s="393">
        <v>96.281149999999997</v>
      </c>
      <c r="D48" s="394">
        <v>-0.21763731227399999</v>
      </c>
      <c r="E48" s="395">
        <v>0.99774466272200002</v>
      </c>
      <c r="F48" s="393">
        <v>0</v>
      </c>
      <c r="G48" s="394">
        <v>0</v>
      </c>
      <c r="H48" s="396">
        <v>4.9406564584124654E-324</v>
      </c>
      <c r="I48" s="393">
        <v>9.8813129168249309E-324</v>
      </c>
      <c r="J48" s="394">
        <v>9.8813129168249309E-324</v>
      </c>
      <c r="K48" s="404" t="s">
        <v>246</v>
      </c>
    </row>
    <row r="49" spans="1:11" ht="14.4" customHeight="1" thickBot="1" x14ac:dyDescent="0.35">
      <c r="A49" s="415" t="s">
        <v>292</v>
      </c>
      <c r="B49" s="393">
        <v>4.9406564584124654E-324</v>
      </c>
      <c r="C49" s="393">
        <v>4.9406564584124654E-324</v>
      </c>
      <c r="D49" s="394">
        <v>0</v>
      </c>
      <c r="E49" s="395">
        <v>1</v>
      </c>
      <c r="F49" s="393">
        <v>85.008176494870995</v>
      </c>
      <c r="G49" s="394">
        <v>14.168029415812001</v>
      </c>
      <c r="H49" s="396">
        <v>0.47920000000000001</v>
      </c>
      <c r="I49" s="393">
        <v>0.47920000000000001</v>
      </c>
      <c r="J49" s="394">
        <v>-13.688829415812</v>
      </c>
      <c r="K49" s="397">
        <v>5.6371048019999998E-3</v>
      </c>
    </row>
    <row r="50" spans="1:11" ht="14.4" customHeight="1" thickBot="1" x14ac:dyDescent="0.35">
      <c r="A50" s="415" t="s">
        <v>293</v>
      </c>
      <c r="B50" s="393">
        <v>4.9406564584124654E-324</v>
      </c>
      <c r="C50" s="393">
        <v>4.9406564584124654E-324</v>
      </c>
      <c r="D50" s="394">
        <v>0</v>
      </c>
      <c r="E50" s="395">
        <v>1</v>
      </c>
      <c r="F50" s="393">
        <v>10.998504986265999</v>
      </c>
      <c r="G50" s="394">
        <v>1.8330841643769999</v>
      </c>
      <c r="H50" s="396">
        <v>0.14399000000000001</v>
      </c>
      <c r="I50" s="393">
        <v>0.28798000000000001</v>
      </c>
      <c r="J50" s="394">
        <v>-1.545104164377</v>
      </c>
      <c r="K50" s="397">
        <v>2.6183558616E-2</v>
      </c>
    </row>
    <row r="51" spans="1:11" ht="14.4" customHeight="1" thickBot="1" x14ac:dyDescent="0.35">
      <c r="A51" s="414" t="s">
        <v>294</v>
      </c>
      <c r="B51" s="398">
        <v>0</v>
      </c>
      <c r="C51" s="398">
        <v>29.645</v>
      </c>
      <c r="D51" s="399">
        <v>29.645</v>
      </c>
      <c r="E51" s="400" t="s">
        <v>246</v>
      </c>
      <c r="F51" s="398">
        <v>0</v>
      </c>
      <c r="G51" s="399">
        <v>0</v>
      </c>
      <c r="H51" s="401">
        <v>4.9406564584124654E-324</v>
      </c>
      <c r="I51" s="398">
        <v>9.8813129168249309E-324</v>
      </c>
      <c r="J51" s="399">
        <v>9.8813129168249309E-324</v>
      </c>
      <c r="K51" s="402" t="s">
        <v>246</v>
      </c>
    </row>
    <row r="52" spans="1:11" ht="14.4" customHeight="1" thickBot="1" x14ac:dyDescent="0.35">
      <c r="A52" s="415" t="s">
        <v>295</v>
      </c>
      <c r="B52" s="393">
        <v>0</v>
      </c>
      <c r="C52" s="393">
        <v>29.645</v>
      </c>
      <c r="D52" s="394">
        <v>29.645</v>
      </c>
      <c r="E52" s="403" t="s">
        <v>246</v>
      </c>
      <c r="F52" s="393">
        <v>0</v>
      </c>
      <c r="G52" s="394">
        <v>0</v>
      </c>
      <c r="H52" s="396">
        <v>4.9406564584124654E-324</v>
      </c>
      <c r="I52" s="393">
        <v>9.8813129168249309E-324</v>
      </c>
      <c r="J52" s="394">
        <v>9.8813129168249309E-324</v>
      </c>
      <c r="K52" s="404" t="s">
        <v>246</v>
      </c>
    </row>
    <row r="53" spans="1:11" ht="14.4" customHeight="1" thickBot="1" x14ac:dyDescent="0.35">
      <c r="A53" s="413" t="s">
        <v>45</v>
      </c>
      <c r="B53" s="393">
        <v>1519.6162265016701</v>
      </c>
      <c r="C53" s="393">
        <v>1499.11293</v>
      </c>
      <c r="D53" s="394">
        <v>-20.503296501668999</v>
      </c>
      <c r="E53" s="395">
        <v>0.98650758254299997</v>
      </c>
      <c r="F53" s="393">
        <v>1507.0553428726901</v>
      </c>
      <c r="G53" s="394">
        <v>251.17589047878201</v>
      </c>
      <c r="H53" s="396">
        <v>120.96299999999999</v>
      </c>
      <c r="I53" s="393">
        <v>265.299000000001</v>
      </c>
      <c r="J53" s="394">
        <v>14.123109521218</v>
      </c>
      <c r="K53" s="397">
        <v>0.176037994393</v>
      </c>
    </row>
    <row r="54" spans="1:11" ht="14.4" customHeight="1" thickBot="1" x14ac:dyDescent="0.35">
      <c r="A54" s="414" t="s">
        <v>296</v>
      </c>
      <c r="B54" s="398">
        <v>1519.6162265016701</v>
      </c>
      <c r="C54" s="398">
        <v>1499.11293</v>
      </c>
      <c r="D54" s="399">
        <v>-20.503296501668999</v>
      </c>
      <c r="E54" s="405">
        <v>0.98650758254299997</v>
      </c>
      <c r="F54" s="398">
        <v>1507.0553428726901</v>
      </c>
      <c r="G54" s="399">
        <v>251.17589047878201</v>
      </c>
      <c r="H54" s="401">
        <v>120.96299999999999</v>
      </c>
      <c r="I54" s="398">
        <v>265.299000000001</v>
      </c>
      <c r="J54" s="399">
        <v>14.123109521218</v>
      </c>
      <c r="K54" s="406">
        <v>0.176037994393</v>
      </c>
    </row>
    <row r="55" spans="1:11" ht="14.4" customHeight="1" thickBot="1" x14ac:dyDescent="0.35">
      <c r="A55" s="415" t="s">
        <v>297</v>
      </c>
      <c r="B55" s="393">
        <v>762.10006450204298</v>
      </c>
      <c r="C55" s="393">
        <v>770.54100000000005</v>
      </c>
      <c r="D55" s="394">
        <v>8.4409354979569997</v>
      </c>
      <c r="E55" s="395">
        <v>1.0110758887060001</v>
      </c>
      <c r="F55" s="393">
        <v>764.78213950404597</v>
      </c>
      <c r="G55" s="394">
        <v>127.463689917341</v>
      </c>
      <c r="H55" s="396">
        <v>49.704000000000001</v>
      </c>
      <c r="I55" s="393">
        <v>105.13200000000001</v>
      </c>
      <c r="J55" s="394">
        <v>-22.33168991734</v>
      </c>
      <c r="K55" s="397">
        <v>0.1374665994</v>
      </c>
    </row>
    <row r="56" spans="1:11" ht="14.4" customHeight="1" thickBot="1" x14ac:dyDescent="0.35">
      <c r="A56" s="415" t="s">
        <v>298</v>
      </c>
      <c r="B56" s="393">
        <v>350.01504298074502</v>
      </c>
      <c r="C56" s="393">
        <v>342.67599999999999</v>
      </c>
      <c r="D56" s="394">
        <v>-7.3390429807439999</v>
      </c>
      <c r="E56" s="395">
        <v>0.97903220696299997</v>
      </c>
      <c r="F56" s="393">
        <v>350.01325431992001</v>
      </c>
      <c r="G56" s="394">
        <v>58.335542386653003</v>
      </c>
      <c r="H56" s="396">
        <v>25.751999999999999</v>
      </c>
      <c r="I56" s="393">
        <v>60.106999999999999</v>
      </c>
      <c r="J56" s="394">
        <v>1.771457613346</v>
      </c>
      <c r="K56" s="397">
        <v>0.17172778247100001</v>
      </c>
    </row>
    <row r="57" spans="1:11" ht="14.4" customHeight="1" thickBot="1" x14ac:dyDescent="0.35">
      <c r="A57" s="415" t="s">
        <v>299</v>
      </c>
      <c r="B57" s="393">
        <v>400.03060581897398</v>
      </c>
      <c r="C57" s="393">
        <v>380.51400000000001</v>
      </c>
      <c r="D57" s="394">
        <v>-19.516605818973002</v>
      </c>
      <c r="E57" s="395">
        <v>0.95121221842699999</v>
      </c>
      <c r="F57" s="393">
        <v>385.83415808927901</v>
      </c>
      <c r="G57" s="394">
        <v>64.305693014878997</v>
      </c>
      <c r="H57" s="396">
        <v>45.006999999999998</v>
      </c>
      <c r="I57" s="393">
        <v>99.06</v>
      </c>
      <c r="J57" s="394">
        <v>34.754306985120003</v>
      </c>
      <c r="K57" s="397">
        <v>0.25674243174900002</v>
      </c>
    </row>
    <row r="58" spans="1:11" ht="14.4" customHeight="1" thickBot="1" x14ac:dyDescent="0.35">
      <c r="A58" s="415" t="s">
        <v>300</v>
      </c>
      <c r="B58" s="393">
        <v>7.4705131999079999</v>
      </c>
      <c r="C58" s="393">
        <v>5.3819299999999997</v>
      </c>
      <c r="D58" s="394">
        <v>-2.0885831999079998</v>
      </c>
      <c r="E58" s="395">
        <v>0.72042306277699997</v>
      </c>
      <c r="F58" s="393">
        <v>6.4257909594470002</v>
      </c>
      <c r="G58" s="394">
        <v>1.070965159907</v>
      </c>
      <c r="H58" s="396">
        <v>0.5</v>
      </c>
      <c r="I58" s="393">
        <v>1</v>
      </c>
      <c r="J58" s="394">
        <v>-7.0965159907000003E-2</v>
      </c>
      <c r="K58" s="397">
        <v>0.15562286515500001</v>
      </c>
    </row>
    <row r="59" spans="1:11" ht="14.4" customHeight="1" thickBot="1" x14ac:dyDescent="0.35">
      <c r="A59" s="416" t="s">
        <v>301</v>
      </c>
      <c r="B59" s="398">
        <v>-87799.999999995198</v>
      </c>
      <c r="C59" s="398">
        <v>-95365.190780000004</v>
      </c>
      <c r="D59" s="399">
        <v>-7565.1907800048803</v>
      </c>
      <c r="E59" s="405">
        <v>1.0861639041</v>
      </c>
      <c r="F59" s="398">
        <v>-95399.999999998297</v>
      </c>
      <c r="G59" s="399">
        <v>-15899.9999999997</v>
      </c>
      <c r="H59" s="401">
        <v>-7715.8639700000003</v>
      </c>
      <c r="I59" s="398">
        <v>-16559.72942</v>
      </c>
      <c r="J59" s="399">
        <v>-659.72942000033299</v>
      </c>
      <c r="K59" s="406">
        <v>0.17358206939199999</v>
      </c>
    </row>
    <row r="60" spans="1:11" ht="14.4" customHeight="1" thickBot="1" x14ac:dyDescent="0.35">
      <c r="A60" s="414" t="s">
        <v>302</v>
      </c>
      <c r="B60" s="398">
        <v>-87799.999999995198</v>
      </c>
      <c r="C60" s="398">
        <v>-95365.190780000004</v>
      </c>
      <c r="D60" s="399">
        <v>-7565.1907800048803</v>
      </c>
      <c r="E60" s="405">
        <v>1.0861639041</v>
      </c>
      <c r="F60" s="398">
        <v>-95399.999999998297</v>
      </c>
      <c r="G60" s="399">
        <v>-15899.9999999997</v>
      </c>
      <c r="H60" s="401">
        <v>-7715.8639700000003</v>
      </c>
      <c r="I60" s="398">
        <v>-16559.72942</v>
      </c>
      <c r="J60" s="399">
        <v>-659.72942000033299</v>
      </c>
      <c r="K60" s="406">
        <v>0.17358206939199999</v>
      </c>
    </row>
    <row r="61" spans="1:11" ht="14.4" customHeight="1" thickBot="1" x14ac:dyDescent="0.35">
      <c r="A61" s="415" t="s">
        <v>303</v>
      </c>
      <c r="B61" s="393">
        <v>-87799.999999995198</v>
      </c>
      <c r="C61" s="393">
        <v>-95365.190780000004</v>
      </c>
      <c r="D61" s="394">
        <v>-7565.1907800048803</v>
      </c>
      <c r="E61" s="395">
        <v>1.0861639041</v>
      </c>
      <c r="F61" s="393">
        <v>-95399.999999998297</v>
      </c>
      <c r="G61" s="394">
        <v>-15899.9999999997</v>
      </c>
      <c r="H61" s="396">
        <v>-7715.8639700000003</v>
      </c>
      <c r="I61" s="393">
        <v>-16559.72942</v>
      </c>
      <c r="J61" s="394">
        <v>-659.72942000033299</v>
      </c>
      <c r="K61" s="397">
        <v>0.17358206939199999</v>
      </c>
    </row>
    <row r="62" spans="1:11" ht="14.4" customHeight="1" thickBot="1" x14ac:dyDescent="0.35">
      <c r="A62" s="417" t="s">
        <v>304</v>
      </c>
      <c r="B62" s="398">
        <v>2185.8027239094799</v>
      </c>
      <c r="C62" s="398">
        <v>2435.7479600000001</v>
      </c>
      <c r="D62" s="399">
        <v>249.94523609052101</v>
      </c>
      <c r="E62" s="405">
        <v>1.114349402787</v>
      </c>
      <c r="F62" s="398">
        <v>2544.4377580566702</v>
      </c>
      <c r="G62" s="399">
        <v>424.07295967611202</v>
      </c>
      <c r="H62" s="401">
        <v>187.55020999999999</v>
      </c>
      <c r="I62" s="398">
        <v>344.32058000000097</v>
      </c>
      <c r="J62" s="399">
        <v>-79.752379676109996</v>
      </c>
      <c r="K62" s="406">
        <v>0.13532285429599999</v>
      </c>
    </row>
    <row r="63" spans="1:11" ht="14.4" customHeight="1" thickBot="1" x14ac:dyDescent="0.35">
      <c r="A63" s="413" t="s">
        <v>48</v>
      </c>
      <c r="B63" s="393">
        <v>399.59008242379502</v>
      </c>
      <c r="C63" s="393">
        <v>435.153580000001</v>
      </c>
      <c r="D63" s="394">
        <v>35.563497576205002</v>
      </c>
      <c r="E63" s="395">
        <v>1.0889999505500001</v>
      </c>
      <c r="F63" s="393">
        <v>399.89706003019597</v>
      </c>
      <c r="G63" s="394">
        <v>66.649510005031999</v>
      </c>
      <c r="H63" s="396">
        <v>37.324039999999997</v>
      </c>
      <c r="I63" s="393">
        <v>46.581040000000002</v>
      </c>
      <c r="J63" s="394">
        <v>-20.068470005032001</v>
      </c>
      <c r="K63" s="397">
        <v>0.116482576782</v>
      </c>
    </row>
    <row r="64" spans="1:11" ht="14.4" customHeight="1" thickBot="1" x14ac:dyDescent="0.35">
      <c r="A64" s="418" t="s">
        <v>305</v>
      </c>
      <c r="B64" s="393">
        <v>399.59008242379502</v>
      </c>
      <c r="C64" s="393">
        <v>435.153580000001</v>
      </c>
      <c r="D64" s="394">
        <v>35.563497576205002</v>
      </c>
      <c r="E64" s="395">
        <v>1.0889999505500001</v>
      </c>
      <c r="F64" s="393">
        <v>399.89706003019597</v>
      </c>
      <c r="G64" s="394">
        <v>66.649510005031999</v>
      </c>
      <c r="H64" s="396">
        <v>37.324039999999997</v>
      </c>
      <c r="I64" s="393">
        <v>46.581040000000002</v>
      </c>
      <c r="J64" s="394">
        <v>-20.068470005032001</v>
      </c>
      <c r="K64" s="397">
        <v>0.116482576782</v>
      </c>
    </row>
    <row r="65" spans="1:11" ht="14.4" customHeight="1" thickBot="1" x14ac:dyDescent="0.35">
      <c r="A65" s="415" t="s">
        <v>306</v>
      </c>
      <c r="B65" s="393">
        <v>96.435886723756994</v>
      </c>
      <c r="C65" s="393">
        <v>215.56733000000099</v>
      </c>
      <c r="D65" s="394">
        <v>119.131443276243</v>
      </c>
      <c r="E65" s="395">
        <v>2.2353434735079998</v>
      </c>
      <c r="F65" s="393">
        <v>198.783227886872</v>
      </c>
      <c r="G65" s="394">
        <v>33.130537981144997</v>
      </c>
      <c r="H65" s="396">
        <v>4.3559999999999999</v>
      </c>
      <c r="I65" s="393">
        <v>9.0749999999999993</v>
      </c>
      <c r="J65" s="394">
        <v>-24.055537981145001</v>
      </c>
      <c r="K65" s="397">
        <v>4.5652744933999997E-2</v>
      </c>
    </row>
    <row r="66" spans="1:11" ht="14.4" customHeight="1" thickBot="1" x14ac:dyDescent="0.35">
      <c r="A66" s="415" t="s">
        <v>307</v>
      </c>
      <c r="B66" s="393">
        <v>167.164605477712</v>
      </c>
      <c r="C66" s="393">
        <v>50.001899999999999</v>
      </c>
      <c r="D66" s="394">
        <v>-117.162705477712</v>
      </c>
      <c r="E66" s="395">
        <v>0.29911774599099999</v>
      </c>
      <c r="F66" s="393">
        <v>58.266082635075001</v>
      </c>
      <c r="G66" s="394">
        <v>9.7110137725120005</v>
      </c>
      <c r="H66" s="396">
        <v>17.1554</v>
      </c>
      <c r="I66" s="393">
        <v>20.846399999999999</v>
      </c>
      <c r="J66" s="394">
        <v>11.135386227487</v>
      </c>
      <c r="K66" s="397">
        <v>0.35777932988099997</v>
      </c>
    </row>
    <row r="67" spans="1:11" ht="14.4" customHeight="1" thickBot="1" x14ac:dyDescent="0.35">
      <c r="A67" s="415" t="s">
        <v>308</v>
      </c>
      <c r="B67" s="393">
        <v>54.995564748789</v>
      </c>
      <c r="C67" s="393">
        <v>125.62905000000001</v>
      </c>
      <c r="D67" s="394">
        <v>70.633485251210999</v>
      </c>
      <c r="E67" s="395">
        <v>2.2843487574650001</v>
      </c>
      <c r="F67" s="393">
        <v>98.999832857960001</v>
      </c>
      <c r="G67" s="394">
        <v>16.499972142992998</v>
      </c>
      <c r="H67" s="396">
        <v>0.85545000000000004</v>
      </c>
      <c r="I67" s="393">
        <v>1.70245</v>
      </c>
      <c r="J67" s="394">
        <v>-14.797522142993</v>
      </c>
      <c r="K67" s="397">
        <v>1.7196493678999999E-2</v>
      </c>
    </row>
    <row r="68" spans="1:11" ht="14.4" customHeight="1" thickBot="1" x14ac:dyDescent="0.35">
      <c r="A68" s="415" t="s">
        <v>309</v>
      </c>
      <c r="B68" s="393">
        <v>80.994025473535999</v>
      </c>
      <c r="C68" s="393">
        <v>43.955300000000001</v>
      </c>
      <c r="D68" s="394">
        <v>-37.038725473535997</v>
      </c>
      <c r="E68" s="395">
        <v>0.54269805387500003</v>
      </c>
      <c r="F68" s="393">
        <v>43.847916650287999</v>
      </c>
      <c r="G68" s="394">
        <v>7.3079861083809998</v>
      </c>
      <c r="H68" s="396">
        <v>14.957190000000001</v>
      </c>
      <c r="I68" s="393">
        <v>14.957190000000001</v>
      </c>
      <c r="J68" s="394">
        <v>7.6492038916179999</v>
      </c>
      <c r="K68" s="397">
        <v>0.34111518043799999</v>
      </c>
    </row>
    <row r="69" spans="1:11" ht="14.4" customHeight="1" thickBot="1" x14ac:dyDescent="0.35">
      <c r="A69" s="416" t="s">
        <v>49</v>
      </c>
      <c r="B69" s="398">
        <v>569.99999999996896</v>
      </c>
      <c r="C69" s="398">
        <v>695.18100000000004</v>
      </c>
      <c r="D69" s="399">
        <v>125.181000000032</v>
      </c>
      <c r="E69" s="405">
        <v>1.219615789473</v>
      </c>
      <c r="F69" s="398">
        <v>649.99999999998795</v>
      </c>
      <c r="G69" s="399">
        <v>108.333333333331</v>
      </c>
      <c r="H69" s="401">
        <v>46.296999999999997</v>
      </c>
      <c r="I69" s="398">
        <v>102.69799999999999</v>
      </c>
      <c r="J69" s="399">
        <v>-5.6353333333310003</v>
      </c>
      <c r="K69" s="406">
        <v>0.157996923076</v>
      </c>
    </row>
    <row r="70" spans="1:11" ht="14.4" customHeight="1" thickBot="1" x14ac:dyDescent="0.35">
      <c r="A70" s="414" t="s">
        <v>310</v>
      </c>
      <c r="B70" s="398">
        <v>0</v>
      </c>
      <c r="C70" s="398">
        <v>58.167999999999999</v>
      </c>
      <c r="D70" s="399">
        <v>58.167999999999999</v>
      </c>
      <c r="E70" s="400" t="s">
        <v>246</v>
      </c>
      <c r="F70" s="398">
        <v>0</v>
      </c>
      <c r="G70" s="399">
        <v>0</v>
      </c>
      <c r="H70" s="401">
        <v>1.008</v>
      </c>
      <c r="I70" s="398">
        <v>5.4450000000000003</v>
      </c>
      <c r="J70" s="399">
        <v>5.4450000000000003</v>
      </c>
      <c r="K70" s="402" t="s">
        <v>246</v>
      </c>
    </row>
    <row r="71" spans="1:11" ht="14.4" customHeight="1" thickBot="1" x14ac:dyDescent="0.35">
      <c r="A71" s="415" t="s">
        <v>311</v>
      </c>
      <c r="B71" s="393">
        <v>0</v>
      </c>
      <c r="C71" s="393">
        <v>35.247999999999998</v>
      </c>
      <c r="D71" s="394">
        <v>35.247999999999998</v>
      </c>
      <c r="E71" s="403" t="s">
        <v>246</v>
      </c>
      <c r="F71" s="393">
        <v>0</v>
      </c>
      <c r="G71" s="394">
        <v>0</v>
      </c>
      <c r="H71" s="396">
        <v>1.008</v>
      </c>
      <c r="I71" s="393">
        <v>3.9049999999999998</v>
      </c>
      <c r="J71" s="394">
        <v>3.9049999999999998</v>
      </c>
      <c r="K71" s="404" t="s">
        <v>246</v>
      </c>
    </row>
    <row r="72" spans="1:11" ht="14.4" customHeight="1" thickBot="1" x14ac:dyDescent="0.35">
      <c r="A72" s="415" t="s">
        <v>312</v>
      </c>
      <c r="B72" s="393">
        <v>0</v>
      </c>
      <c r="C72" s="393">
        <v>22.92</v>
      </c>
      <c r="D72" s="394">
        <v>22.92</v>
      </c>
      <c r="E72" s="403" t="s">
        <v>246</v>
      </c>
      <c r="F72" s="393">
        <v>0</v>
      </c>
      <c r="G72" s="394">
        <v>0</v>
      </c>
      <c r="H72" s="396">
        <v>4.9406564584124654E-324</v>
      </c>
      <c r="I72" s="393">
        <v>1.54</v>
      </c>
      <c r="J72" s="394">
        <v>1.54</v>
      </c>
      <c r="K72" s="404" t="s">
        <v>246</v>
      </c>
    </row>
    <row r="73" spans="1:11" ht="14.4" customHeight="1" thickBot="1" x14ac:dyDescent="0.35">
      <c r="A73" s="414" t="s">
        <v>313</v>
      </c>
      <c r="B73" s="398">
        <v>569.99999999996896</v>
      </c>
      <c r="C73" s="398">
        <v>637.01300000000003</v>
      </c>
      <c r="D73" s="399">
        <v>67.013000000030999</v>
      </c>
      <c r="E73" s="405">
        <v>1.117566666666</v>
      </c>
      <c r="F73" s="398">
        <v>649.99999999998795</v>
      </c>
      <c r="G73" s="399">
        <v>108.333333333331</v>
      </c>
      <c r="H73" s="401">
        <v>45.289000000000001</v>
      </c>
      <c r="I73" s="398">
        <v>97.253</v>
      </c>
      <c r="J73" s="399">
        <v>-11.080333333331</v>
      </c>
      <c r="K73" s="406">
        <v>0.14962</v>
      </c>
    </row>
    <row r="74" spans="1:11" ht="14.4" customHeight="1" thickBot="1" x14ac:dyDescent="0.35">
      <c r="A74" s="415" t="s">
        <v>314</v>
      </c>
      <c r="B74" s="393">
        <v>569.99999999996896</v>
      </c>
      <c r="C74" s="393">
        <v>637.01300000000003</v>
      </c>
      <c r="D74" s="394">
        <v>67.013000000030999</v>
      </c>
      <c r="E74" s="395">
        <v>1.117566666666</v>
      </c>
      <c r="F74" s="393">
        <v>649.99999999998795</v>
      </c>
      <c r="G74" s="394">
        <v>108.333333333331</v>
      </c>
      <c r="H74" s="396">
        <v>45.289000000000001</v>
      </c>
      <c r="I74" s="393">
        <v>97.253</v>
      </c>
      <c r="J74" s="394">
        <v>-11.080333333331</v>
      </c>
      <c r="K74" s="397">
        <v>0.14962</v>
      </c>
    </row>
    <row r="75" spans="1:11" ht="14.4" customHeight="1" thickBot="1" x14ac:dyDescent="0.35">
      <c r="A75" s="413" t="s">
        <v>50</v>
      </c>
      <c r="B75" s="393">
        <v>1216.21264148572</v>
      </c>
      <c r="C75" s="393">
        <v>1305.41338</v>
      </c>
      <c r="D75" s="394">
        <v>89.200738514283003</v>
      </c>
      <c r="E75" s="395">
        <v>1.073343045016</v>
      </c>
      <c r="F75" s="393">
        <v>1494.54069802649</v>
      </c>
      <c r="G75" s="394">
        <v>249.09011633774799</v>
      </c>
      <c r="H75" s="396">
        <v>103.92917</v>
      </c>
      <c r="I75" s="393">
        <v>195.04154</v>
      </c>
      <c r="J75" s="394">
        <v>-54.048576337747001</v>
      </c>
      <c r="K75" s="397">
        <v>0.13050266229400001</v>
      </c>
    </row>
    <row r="76" spans="1:11" ht="14.4" customHeight="1" thickBot="1" x14ac:dyDescent="0.35">
      <c r="A76" s="414" t="s">
        <v>315</v>
      </c>
      <c r="B76" s="398">
        <v>30.663210182676998</v>
      </c>
      <c r="C76" s="398">
        <v>4.8663499999999997</v>
      </c>
      <c r="D76" s="399">
        <v>-25.796860182677001</v>
      </c>
      <c r="E76" s="405">
        <v>0.15870321375300001</v>
      </c>
      <c r="F76" s="398">
        <v>1.945074184314</v>
      </c>
      <c r="G76" s="399">
        <v>0.32417903071900001</v>
      </c>
      <c r="H76" s="401">
        <v>0.68969999999999998</v>
      </c>
      <c r="I76" s="398">
        <v>0.91959999999999997</v>
      </c>
      <c r="J76" s="399">
        <v>0.59542096927999999</v>
      </c>
      <c r="K76" s="406">
        <v>0.47278402408199999</v>
      </c>
    </row>
    <row r="77" spans="1:11" ht="14.4" customHeight="1" thickBot="1" x14ac:dyDescent="0.35">
      <c r="A77" s="415" t="s">
        <v>316</v>
      </c>
      <c r="B77" s="393">
        <v>30.663210182676998</v>
      </c>
      <c r="C77" s="393">
        <v>4.8663499999999997</v>
      </c>
      <c r="D77" s="394">
        <v>-25.796860182677001</v>
      </c>
      <c r="E77" s="395">
        <v>0.15870321375300001</v>
      </c>
      <c r="F77" s="393">
        <v>1.945074184314</v>
      </c>
      <c r="G77" s="394">
        <v>0.32417903071900001</v>
      </c>
      <c r="H77" s="396">
        <v>0.68969999999999998</v>
      </c>
      <c r="I77" s="393">
        <v>0.91959999999999997</v>
      </c>
      <c r="J77" s="394">
        <v>0.59542096927999999</v>
      </c>
      <c r="K77" s="397">
        <v>0.47278402408199999</v>
      </c>
    </row>
    <row r="78" spans="1:11" ht="14.4" customHeight="1" thickBot="1" x14ac:dyDescent="0.35">
      <c r="A78" s="414" t="s">
        <v>317</v>
      </c>
      <c r="B78" s="398">
        <v>163.35402960048</v>
      </c>
      <c r="C78" s="398">
        <v>165.42293000000001</v>
      </c>
      <c r="D78" s="399">
        <v>2.0689003995189998</v>
      </c>
      <c r="E78" s="405">
        <v>1.0126651323169999</v>
      </c>
      <c r="F78" s="398">
        <v>159.175216607745</v>
      </c>
      <c r="G78" s="399">
        <v>26.529202767956999</v>
      </c>
      <c r="H78" s="401">
        <v>17.567720000000001</v>
      </c>
      <c r="I78" s="398">
        <v>35.289540000000002</v>
      </c>
      <c r="J78" s="399">
        <v>8.7603372320419997</v>
      </c>
      <c r="K78" s="406">
        <v>0.22170247826299999</v>
      </c>
    </row>
    <row r="79" spans="1:11" ht="14.4" customHeight="1" thickBot="1" x14ac:dyDescent="0.35">
      <c r="A79" s="415" t="s">
        <v>318</v>
      </c>
      <c r="B79" s="393">
        <v>50.591833555511997</v>
      </c>
      <c r="C79" s="393">
        <v>45.484699999999997</v>
      </c>
      <c r="D79" s="394">
        <v>-5.1071335555120001</v>
      </c>
      <c r="E79" s="395">
        <v>0.89905221462399998</v>
      </c>
      <c r="F79" s="393">
        <v>46.530221672930999</v>
      </c>
      <c r="G79" s="394">
        <v>7.7550369454880004</v>
      </c>
      <c r="H79" s="396">
        <v>6.2862999999999998</v>
      </c>
      <c r="I79" s="393">
        <v>10.9339</v>
      </c>
      <c r="J79" s="394">
        <v>3.1788630545109999</v>
      </c>
      <c r="K79" s="397">
        <v>0.23498491102899999</v>
      </c>
    </row>
    <row r="80" spans="1:11" ht="14.4" customHeight="1" thickBot="1" x14ac:dyDescent="0.35">
      <c r="A80" s="415" t="s">
        <v>319</v>
      </c>
      <c r="B80" s="393">
        <v>111.741170349415</v>
      </c>
      <c r="C80" s="393">
        <v>119.93823</v>
      </c>
      <c r="D80" s="394">
        <v>8.1970596505840003</v>
      </c>
      <c r="E80" s="395">
        <v>1.073357560377</v>
      </c>
      <c r="F80" s="393">
        <v>112.64499493481399</v>
      </c>
      <c r="G80" s="394">
        <v>18.774165822469001</v>
      </c>
      <c r="H80" s="396">
        <v>11.281420000000001</v>
      </c>
      <c r="I80" s="393">
        <v>24.355640000000001</v>
      </c>
      <c r="J80" s="394">
        <v>5.5814741775309997</v>
      </c>
      <c r="K80" s="397">
        <v>0.216215909229</v>
      </c>
    </row>
    <row r="81" spans="1:11" ht="14.4" customHeight="1" thickBot="1" x14ac:dyDescent="0.35">
      <c r="A81" s="414" t="s">
        <v>320</v>
      </c>
      <c r="B81" s="398">
        <v>8.3126051466819995</v>
      </c>
      <c r="C81" s="398">
        <v>9.3149999999999995</v>
      </c>
      <c r="D81" s="399">
        <v>1.002394853317</v>
      </c>
      <c r="E81" s="405">
        <v>1.120587329198</v>
      </c>
      <c r="F81" s="398">
        <v>9.6485751906269996</v>
      </c>
      <c r="G81" s="399">
        <v>1.608095865104</v>
      </c>
      <c r="H81" s="401">
        <v>4.9406564584124654E-324</v>
      </c>
      <c r="I81" s="398">
        <v>2.4300000000000002</v>
      </c>
      <c r="J81" s="399">
        <v>0.82190413489500003</v>
      </c>
      <c r="K81" s="406">
        <v>0.25185065690899999</v>
      </c>
    </row>
    <row r="82" spans="1:11" ht="14.4" customHeight="1" thickBot="1" x14ac:dyDescent="0.35">
      <c r="A82" s="415" t="s">
        <v>321</v>
      </c>
      <c r="B82" s="393">
        <v>8.3126051466819995</v>
      </c>
      <c r="C82" s="393">
        <v>9.3149999999999995</v>
      </c>
      <c r="D82" s="394">
        <v>1.002394853317</v>
      </c>
      <c r="E82" s="395">
        <v>1.120587329198</v>
      </c>
      <c r="F82" s="393">
        <v>9.6485751906269996</v>
      </c>
      <c r="G82" s="394">
        <v>1.608095865104</v>
      </c>
      <c r="H82" s="396">
        <v>4.9406564584124654E-324</v>
      </c>
      <c r="I82" s="393">
        <v>2.4300000000000002</v>
      </c>
      <c r="J82" s="394">
        <v>0.82190413489500003</v>
      </c>
      <c r="K82" s="397">
        <v>0.25185065690899999</v>
      </c>
    </row>
    <row r="83" spans="1:11" ht="14.4" customHeight="1" thickBot="1" x14ac:dyDescent="0.35">
      <c r="A83" s="414" t="s">
        <v>322</v>
      </c>
      <c r="B83" s="398">
        <v>240.29240664519401</v>
      </c>
      <c r="C83" s="398">
        <v>238.58993000000001</v>
      </c>
      <c r="D83" s="399">
        <v>-1.702476645193</v>
      </c>
      <c r="E83" s="405">
        <v>0.99291497942399998</v>
      </c>
      <c r="F83" s="398">
        <v>240.51846424889899</v>
      </c>
      <c r="G83" s="399">
        <v>40.086410708149003</v>
      </c>
      <c r="H83" s="401">
        <v>16.809709999999999</v>
      </c>
      <c r="I83" s="398">
        <v>37.013579999999997</v>
      </c>
      <c r="J83" s="399">
        <v>-3.0728307081490001</v>
      </c>
      <c r="K83" s="406">
        <v>0.15389080466400001</v>
      </c>
    </row>
    <row r="84" spans="1:11" ht="14.4" customHeight="1" thickBot="1" x14ac:dyDescent="0.35">
      <c r="A84" s="415" t="s">
        <v>323</v>
      </c>
      <c r="B84" s="393">
        <v>37.000037570532001</v>
      </c>
      <c r="C84" s="393">
        <v>33.206310000000002</v>
      </c>
      <c r="D84" s="394">
        <v>-3.7937275705319999</v>
      </c>
      <c r="E84" s="395">
        <v>0.897466926532</v>
      </c>
      <c r="F84" s="393">
        <v>33.945698530954999</v>
      </c>
      <c r="G84" s="394">
        <v>5.6576164218249998</v>
      </c>
      <c r="H84" s="396">
        <v>4.9406564584124654E-324</v>
      </c>
      <c r="I84" s="393">
        <v>1.9924900000000001</v>
      </c>
      <c r="J84" s="394">
        <v>-3.6651264218250001</v>
      </c>
      <c r="K84" s="397">
        <v>5.8696391184000003E-2</v>
      </c>
    </row>
    <row r="85" spans="1:11" ht="14.4" customHeight="1" thickBot="1" x14ac:dyDescent="0.35">
      <c r="A85" s="415" t="s">
        <v>324</v>
      </c>
      <c r="B85" s="393">
        <v>0.23809013443099999</v>
      </c>
      <c r="C85" s="393">
        <v>0.48599999999999999</v>
      </c>
      <c r="D85" s="394">
        <v>0.24790986556799999</v>
      </c>
      <c r="E85" s="395">
        <v>2.0412437548510001</v>
      </c>
      <c r="F85" s="393">
        <v>0.41625940052400001</v>
      </c>
      <c r="G85" s="394">
        <v>6.9376566754000002E-2</v>
      </c>
      <c r="H85" s="396">
        <v>0.48499999999999999</v>
      </c>
      <c r="I85" s="393">
        <v>0.48499999999999999</v>
      </c>
      <c r="J85" s="394">
        <v>0.41562343324500001</v>
      </c>
      <c r="K85" s="397">
        <v>1.165138851851</v>
      </c>
    </row>
    <row r="86" spans="1:11" ht="14.4" customHeight="1" thickBot="1" x14ac:dyDescent="0.35">
      <c r="A86" s="415" t="s">
        <v>325</v>
      </c>
      <c r="B86" s="393">
        <v>203.05427894023001</v>
      </c>
      <c r="C86" s="393">
        <v>204.89761999999999</v>
      </c>
      <c r="D86" s="394">
        <v>1.84334105977</v>
      </c>
      <c r="E86" s="395">
        <v>1.0090780705010001</v>
      </c>
      <c r="F86" s="393">
        <v>206.156506317419</v>
      </c>
      <c r="G86" s="394">
        <v>34.359417719569002</v>
      </c>
      <c r="H86" s="396">
        <v>16.32471</v>
      </c>
      <c r="I86" s="393">
        <v>34.536090000000002</v>
      </c>
      <c r="J86" s="394">
        <v>0.17667228042999999</v>
      </c>
      <c r="K86" s="397">
        <v>0.16752364801299999</v>
      </c>
    </row>
    <row r="87" spans="1:11" ht="14.4" customHeight="1" thickBot="1" x14ac:dyDescent="0.35">
      <c r="A87" s="414" t="s">
        <v>326</v>
      </c>
      <c r="B87" s="398">
        <v>743.54439403958497</v>
      </c>
      <c r="C87" s="398">
        <v>803.13643000000002</v>
      </c>
      <c r="D87" s="399">
        <v>59.592035960414997</v>
      </c>
      <c r="E87" s="405">
        <v>1.0801459017620001</v>
      </c>
      <c r="F87" s="398">
        <v>753.25336779490601</v>
      </c>
      <c r="G87" s="399">
        <v>125.542227965818</v>
      </c>
      <c r="H87" s="401">
        <v>67.871039999999994</v>
      </c>
      <c r="I87" s="398">
        <v>117.40682</v>
      </c>
      <c r="J87" s="399">
        <v>-8.1354079658170004</v>
      </c>
      <c r="K87" s="406">
        <v>0.15586630610499999</v>
      </c>
    </row>
    <row r="88" spans="1:11" ht="14.4" customHeight="1" thickBot="1" x14ac:dyDescent="0.35">
      <c r="A88" s="415" t="s">
        <v>327</v>
      </c>
      <c r="B88" s="393">
        <v>6.0078406763640002</v>
      </c>
      <c r="C88" s="393">
        <v>4.9406564584124654E-324</v>
      </c>
      <c r="D88" s="394">
        <v>-6.0078406763640002</v>
      </c>
      <c r="E88" s="395">
        <v>0</v>
      </c>
      <c r="F88" s="393">
        <v>4.9406564584124654E-324</v>
      </c>
      <c r="G88" s="394">
        <v>0</v>
      </c>
      <c r="H88" s="396">
        <v>2.6357400000000002</v>
      </c>
      <c r="I88" s="393">
        <v>2.6357400000000002</v>
      </c>
      <c r="J88" s="394">
        <v>2.6357400000000002</v>
      </c>
      <c r="K88" s="404" t="s">
        <v>252</v>
      </c>
    </row>
    <row r="89" spans="1:11" ht="14.4" customHeight="1" thickBot="1" x14ac:dyDescent="0.35">
      <c r="A89" s="415" t="s">
        <v>328</v>
      </c>
      <c r="B89" s="393">
        <v>593.99285423983895</v>
      </c>
      <c r="C89" s="393">
        <v>558.97145</v>
      </c>
      <c r="D89" s="394">
        <v>-35.021404239837999</v>
      </c>
      <c r="E89" s="395">
        <v>0.94104069772900001</v>
      </c>
      <c r="F89" s="393">
        <v>523.994106905335</v>
      </c>
      <c r="G89" s="394">
        <v>87.332351150888996</v>
      </c>
      <c r="H89" s="396">
        <v>52.5045</v>
      </c>
      <c r="I89" s="393">
        <v>92.362700000000004</v>
      </c>
      <c r="J89" s="394">
        <v>5.0303488491110002</v>
      </c>
      <c r="K89" s="397">
        <v>0.17626667701500001</v>
      </c>
    </row>
    <row r="90" spans="1:11" ht="14.4" customHeight="1" thickBot="1" x14ac:dyDescent="0.35">
      <c r="A90" s="415" t="s">
        <v>329</v>
      </c>
      <c r="B90" s="393">
        <v>14.992266854885999</v>
      </c>
      <c r="C90" s="393">
        <v>19.774460000000001</v>
      </c>
      <c r="D90" s="394">
        <v>4.7821931451130002</v>
      </c>
      <c r="E90" s="395">
        <v>1.318977322869</v>
      </c>
      <c r="F90" s="393">
        <v>16.005830667849001</v>
      </c>
      <c r="G90" s="394">
        <v>2.6676384446410002</v>
      </c>
      <c r="H90" s="396">
        <v>4.9406564584124654E-324</v>
      </c>
      <c r="I90" s="393">
        <v>9.8813129168249309E-324</v>
      </c>
      <c r="J90" s="394">
        <v>-2.6676384446410002</v>
      </c>
      <c r="K90" s="397">
        <v>0</v>
      </c>
    </row>
    <row r="91" spans="1:11" ht="14.4" customHeight="1" thickBot="1" x14ac:dyDescent="0.35">
      <c r="A91" s="415" t="s">
        <v>330</v>
      </c>
      <c r="B91" s="393">
        <v>123.662877391476</v>
      </c>
      <c r="C91" s="393">
        <v>219.03989999999999</v>
      </c>
      <c r="D91" s="394">
        <v>95.377022608523006</v>
      </c>
      <c r="E91" s="395">
        <v>1.7712664028230001</v>
      </c>
      <c r="F91" s="393">
        <v>206.94248673776801</v>
      </c>
      <c r="G91" s="394">
        <v>34.490414456293998</v>
      </c>
      <c r="H91" s="396">
        <v>7.7198000000000002</v>
      </c>
      <c r="I91" s="393">
        <v>17.397379999999998</v>
      </c>
      <c r="J91" s="394">
        <v>-17.093034456293999</v>
      </c>
      <c r="K91" s="397">
        <v>8.4068671804000003E-2</v>
      </c>
    </row>
    <row r="92" spans="1:11" ht="14.4" customHeight="1" thickBot="1" x14ac:dyDescent="0.35">
      <c r="A92" s="415" t="s">
        <v>331</v>
      </c>
      <c r="B92" s="393">
        <v>4.8885548770179996</v>
      </c>
      <c r="C92" s="393">
        <v>5.3506200000000002</v>
      </c>
      <c r="D92" s="394">
        <v>0.462065122981</v>
      </c>
      <c r="E92" s="395">
        <v>1.0945197782580001</v>
      </c>
      <c r="F92" s="393">
        <v>6.3109434839530003</v>
      </c>
      <c r="G92" s="394">
        <v>1.051823913992</v>
      </c>
      <c r="H92" s="396">
        <v>5.0110000000000001</v>
      </c>
      <c r="I92" s="393">
        <v>5.0110000000000001</v>
      </c>
      <c r="J92" s="394">
        <v>3.959176086007</v>
      </c>
      <c r="K92" s="397">
        <v>0.79401756848899996</v>
      </c>
    </row>
    <row r="93" spans="1:11" ht="14.4" customHeight="1" thickBot="1" x14ac:dyDescent="0.35">
      <c r="A93" s="414" t="s">
        <v>332</v>
      </c>
      <c r="B93" s="398">
        <v>30.045995871098</v>
      </c>
      <c r="C93" s="398">
        <v>74.282740000000004</v>
      </c>
      <c r="D93" s="399">
        <v>44.236744128901002</v>
      </c>
      <c r="E93" s="405">
        <v>2.4723008123499999</v>
      </c>
      <c r="F93" s="398">
        <v>329.99999999999397</v>
      </c>
      <c r="G93" s="399">
        <v>54.999999999998998</v>
      </c>
      <c r="H93" s="401">
        <v>0.99099999999999999</v>
      </c>
      <c r="I93" s="398">
        <v>1.982</v>
      </c>
      <c r="J93" s="399">
        <v>-53.017999999998999</v>
      </c>
      <c r="K93" s="406">
        <v>6.0060606059999999E-3</v>
      </c>
    </row>
    <row r="94" spans="1:11" ht="14.4" customHeight="1" thickBot="1" x14ac:dyDescent="0.35">
      <c r="A94" s="415" t="s">
        <v>333</v>
      </c>
      <c r="B94" s="393">
        <v>4.9406564584124654E-324</v>
      </c>
      <c r="C94" s="393">
        <v>9.3774999999999995</v>
      </c>
      <c r="D94" s="394">
        <v>9.3774999999999995</v>
      </c>
      <c r="E94" s="403" t="s">
        <v>252</v>
      </c>
      <c r="F94" s="393">
        <v>0</v>
      </c>
      <c r="G94" s="394">
        <v>0</v>
      </c>
      <c r="H94" s="396">
        <v>4.9406564584124654E-324</v>
      </c>
      <c r="I94" s="393">
        <v>9.8813129168249309E-324</v>
      </c>
      <c r="J94" s="394">
        <v>9.8813129168249309E-324</v>
      </c>
      <c r="K94" s="404" t="s">
        <v>246</v>
      </c>
    </row>
    <row r="95" spans="1:11" ht="14.4" customHeight="1" thickBot="1" x14ac:dyDescent="0.35">
      <c r="A95" s="415" t="s">
        <v>334</v>
      </c>
      <c r="B95" s="393">
        <v>0</v>
      </c>
      <c r="C95" s="393">
        <v>64.905240000000006</v>
      </c>
      <c r="D95" s="394">
        <v>64.905240000000006</v>
      </c>
      <c r="E95" s="403" t="s">
        <v>246</v>
      </c>
      <c r="F95" s="393">
        <v>99.999999999997996</v>
      </c>
      <c r="G95" s="394">
        <v>16.666666666666</v>
      </c>
      <c r="H95" s="396">
        <v>0.99099999999999999</v>
      </c>
      <c r="I95" s="393">
        <v>1.982</v>
      </c>
      <c r="J95" s="394">
        <v>-14.684666666666001</v>
      </c>
      <c r="K95" s="397">
        <v>1.9820000000000001E-2</v>
      </c>
    </row>
    <row r="96" spans="1:11" ht="14.4" customHeight="1" thickBot="1" x14ac:dyDescent="0.35">
      <c r="A96" s="415" t="s">
        <v>335</v>
      </c>
      <c r="B96" s="393">
        <v>4.9406564584124654E-324</v>
      </c>
      <c r="C96" s="393">
        <v>4.9406564584124654E-324</v>
      </c>
      <c r="D96" s="394">
        <v>0</v>
      </c>
      <c r="E96" s="395">
        <v>1</v>
      </c>
      <c r="F96" s="393">
        <v>229.99999999999599</v>
      </c>
      <c r="G96" s="394">
        <v>38.333333333332</v>
      </c>
      <c r="H96" s="396">
        <v>4.9406564584124654E-324</v>
      </c>
      <c r="I96" s="393">
        <v>9.8813129168249309E-324</v>
      </c>
      <c r="J96" s="394">
        <v>-38.333333333332</v>
      </c>
      <c r="K96" s="397">
        <v>0</v>
      </c>
    </row>
    <row r="97" spans="1:11" ht="14.4" customHeight="1" thickBot="1" x14ac:dyDescent="0.35">
      <c r="A97" s="414" t="s">
        <v>336</v>
      </c>
      <c r="B97" s="398">
        <v>4.9406564584124654E-324</v>
      </c>
      <c r="C97" s="398">
        <v>9.8000000000000007</v>
      </c>
      <c r="D97" s="399">
        <v>9.8000000000000007</v>
      </c>
      <c r="E97" s="400" t="s">
        <v>252</v>
      </c>
      <c r="F97" s="398">
        <v>0</v>
      </c>
      <c r="G97" s="399">
        <v>0</v>
      </c>
      <c r="H97" s="401">
        <v>4.9406564584124654E-324</v>
      </c>
      <c r="I97" s="398">
        <v>9.8813129168249309E-324</v>
      </c>
      <c r="J97" s="399">
        <v>9.8813129168249309E-324</v>
      </c>
      <c r="K97" s="402" t="s">
        <v>246</v>
      </c>
    </row>
    <row r="98" spans="1:11" ht="14.4" customHeight="1" thickBot="1" x14ac:dyDescent="0.35">
      <c r="A98" s="415" t="s">
        <v>337</v>
      </c>
      <c r="B98" s="393">
        <v>4.9406564584124654E-324</v>
      </c>
      <c r="C98" s="393">
        <v>9.8000000000000007</v>
      </c>
      <c r="D98" s="394">
        <v>9.8000000000000007</v>
      </c>
      <c r="E98" s="403" t="s">
        <v>252</v>
      </c>
      <c r="F98" s="393">
        <v>0</v>
      </c>
      <c r="G98" s="394">
        <v>0</v>
      </c>
      <c r="H98" s="396">
        <v>4.9406564584124654E-324</v>
      </c>
      <c r="I98" s="393">
        <v>9.8813129168249309E-324</v>
      </c>
      <c r="J98" s="394">
        <v>9.8813129168249309E-324</v>
      </c>
      <c r="K98" s="404" t="s">
        <v>246</v>
      </c>
    </row>
    <row r="99" spans="1:11" ht="14.4" customHeight="1" thickBot="1" x14ac:dyDescent="0.35">
      <c r="A99" s="412" t="s">
        <v>51</v>
      </c>
      <c r="B99" s="393">
        <v>29085.992164461401</v>
      </c>
      <c r="C99" s="393">
        <v>32524.021809999998</v>
      </c>
      <c r="D99" s="394">
        <v>3438.0296455386301</v>
      </c>
      <c r="E99" s="395">
        <v>1.1182022475319999</v>
      </c>
      <c r="F99" s="393">
        <v>32372.1600595011</v>
      </c>
      <c r="G99" s="394">
        <v>5395.3600099168498</v>
      </c>
      <c r="H99" s="396">
        <v>2455.8025699999998</v>
      </c>
      <c r="I99" s="393">
        <v>4958.1180300000096</v>
      </c>
      <c r="J99" s="394">
        <v>-437.24197991683599</v>
      </c>
      <c r="K99" s="397">
        <v>0.15315993807200001</v>
      </c>
    </row>
    <row r="100" spans="1:11" ht="14.4" customHeight="1" thickBot="1" x14ac:dyDescent="0.35">
      <c r="A100" s="416" t="s">
        <v>338</v>
      </c>
      <c r="B100" s="398">
        <v>21570.999999998799</v>
      </c>
      <c r="C100" s="398">
        <v>24162.235000000001</v>
      </c>
      <c r="D100" s="399">
        <v>2591.2350000011902</v>
      </c>
      <c r="E100" s="405">
        <v>1.1201258634269999</v>
      </c>
      <c r="F100" s="398">
        <v>23998.9999999996</v>
      </c>
      <c r="G100" s="399">
        <v>3999.8333333332598</v>
      </c>
      <c r="H100" s="401">
        <v>1820.384</v>
      </c>
      <c r="I100" s="398">
        <v>3677.59600000001</v>
      </c>
      <c r="J100" s="399">
        <v>-322.23733333325299</v>
      </c>
      <c r="K100" s="406">
        <v>0.15323955164700001</v>
      </c>
    </row>
    <row r="101" spans="1:11" ht="14.4" customHeight="1" thickBot="1" x14ac:dyDescent="0.35">
      <c r="A101" s="414" t="s">
        <v>339</v>
      </c>
      <c r="B101" s="398">
        <v>21470.999999998799</v>
      </c>
      <c r="C101" s="398">
        <v>24076.379000000001</v>
      </c>
      <c r="D101" s="399">
        <v>2605.37900000119</v>
      </c>
      <c r="E101" s="405">
        <v>1.1213440920310001</v>
      </c>
      <c r="F101" s="398">
        <v>23922.9999999996</v>
      </c>
      <c r="G101" s="399">
        <v>3987.1666666666001</v>
      </c>
      <c r="H101" s="401">
        <v>1815.337</v>
      </c>
      <c r="I101" s="398">
        <v>3658.0820000000099</v>
      </c>
      <c r="J101" s="399">
        <v>-329.08466666658597</v>
      </c>
      <c r="K101" s="406">
        <v>0.15291067173799999</v>
      </c>
    </row>
    <row r="102" spans="1:11" ht="14.4" customHeight="1" thickBot="1" x14ac:dyDescent="0.35">
      <c r="A102" s="415" t="s">
        <v>340</v>
      </c>
      <c r="B102" s="393">
        <v>21470.999999998799</v>
      </c>
      <c r="C102" s="393">
        <v>24076.379000000001</v>
      </c>
      <c r="D102" s="394">
        <v>2605.37900000119</v>
      </c>
      <c r="E102" s="395">
        <v>1.1213440920310001</v>
      </c>
      <c r="F102" s="393">
        <v>23922.9999999996</v>
      </c>
      <c r="G102" s="394">
        <v>3987.1666666666001</v>
      </c>
      <c r="H102" s="396">
        <v>1815.337</v>
      </c>
      <c r="I102" s="393">
        <v>3658.0820000000099</v>
      </c>
      <c r="J102" s="394">
        <v>-329.08466666658597</v>
      </c>
      <c r="K102" s="397">
        <v>0.15291067173799999</v>
      </c>
    </row>
    <row r="103" spans="1:11" ht="14.4" customHeight="1" thickBot="1" x14ac:dyDescent="0.35">
      <c r="A103" s="414" t="s">
        <v>341</v>
      </c>
      <c r="B103" s="398">
        <v>0</v>
      </c>
      <c r="C103" s="398">
        <v>85.855999999999995</v>
      </c>
      <c r="D103" s="399">
        <v>85.855999999999995</v>
      </c>
      <c r="E103" s="400" t="s">
        <v>246</v>
      </c>
      <c r="F103" s="398">
        <v>75.999999999997996</v>
      </c>
      <c r="G103" s="399">
        <v>12.666666666666</v>
      </c>
      <c r="H103" s="401">
        <v>5.0469999999999997</v>
      </c>
      <c r="I103" s="398">
        <v>19.513999999999999</v>
      </c>
      <c r="J103" s="399">
        <v>6.8473333333330002</v>
      </c>
      <c r="K103" s="406">
        <v>0.256763157894</v>
      </c>
    </row>
    <row r="104" spans="1:11" ht="14.4" customHeight="1" thickBot="1" x14ac:dyDescent="0.35">
      <c r="A104" s="415" t="s">
        <v>342</v>
      </c>
      <c r="B104" s="393">
        <v>0</v>
      </c>
      <c r="C104" s="393">
        <v>85.855999999999995</v>
      </c>
      <c r="D104" s="394">
        <v>85.855999999999995</v>
      </c>
      <c r="E104" s="403" t="s">
        <v>246</v>
      </c>
      <c r="F104" s="393">
        <v>75.999999999997996</v>
      </c>
      <c r="G104" s="394">
        <v>12.666666666666</v>
      </c>
      <c r="H104" s="396">
        <v>5.0469999999999997</v>
      </c>
      <c r="I104" s="393">
        <v>19.513999999999999</v>
      </c>
      <c r="J104" s="394">
        <v>6.8473333333330002</v>
      </c>
      <c r="K104" s="397">
        <v>0.256763157894</v>
      </c>
    </row>
    <row r="105" spans="1:11" ht="14.4" customHeight="1" thickBot="1" x14ac:dyDescent="0.35">
      <c r="A105" s="413" t="s">
        <v>343</v>
      </c>
      <c r="B105" s="393">
        <v>7299.9921644625701</v>
      </c>
      <c r="C105" s="393">
        <v>8120.1598400000003</v>
      </c>
      <c r="D105" s="394">
        <v>820.16767553742704</v>
      </c>
      <c r="E105" s="395">
        <v>1.1123518569690001</v>
      </c>
      <c r="F105" s="393">
        <v>8134.1600595015198</v>
      </c>
      <c r="G105" s="394">
        <v>1355.6933432502501</v>
      </c>
      <c r="H105" s="396">
        <v>617.21465000000001</v>
      </c>
      <c r="I105" s="393">
        <v>1243.7457999999999</v>
      </c>
      <c r="J105" s="394">
        <v>-111.94754325025001</v>
      </c>
      <c r="K105" s="397">
        <v>0.15290402339</v>
      </c>
    </row>
    <row r="106" spans="1:11" ht="14.4" customHeight="1" thickBot="1" x14ac:dyDescent="0.35">
      <c r="A106" s="414" t="s">
        <v>344</v>
      </c>
      <c r="B106" s="398">
        <v>1931.9999851295599</v>
      </c>
      <c r="C106" s="398">
        <v>2166.9425900000001</v>
      </c>
      <c r="D106" s="399">
        <v>234.942604870444</v>
      </c>
      <c r="E106" s="405">
        <v>1.121605904078</v>
      </c>
      <c r="F106" s="398">
        <v>2152.1600595016398</v>
      </c>
      <c r="G106" s="399">
        <v>358.69334325027302</v>
      </c>
      <c r="H106" s="401">
        <v>163.38040000000001</v>
      </c>
      <c r="I106" s="398">
        <v>329.22530000000103</v>
      </c>
      <c r="J106" s="399">
        <v>-29.468043250272</v>
      </c>
      <c r="K106" s="406">
        <v>0.152974356412</v>
      </c>
    </row>
    <row r="107" spans="1:11" ht="14.4" customHeight="1" thickBot="1" x14ac:dyDescent="0.35">
      <c r="A107" s="415" t="s">
        <v>345</v>
      </c>
      <c r="B107" s="393">
        <v>1931.9999851295599</v>
      </c>
      <c r="C107" s="393">
        <v>2166.9425900000001</v>
      </c>
      <c r="D107" s="394">
        <v>234.942604870444</v>
      </c>
      <c r="E107" s="395">
        <v>1.121605904078</v>
      </c>
      <c r="F107" s="393">
        <v>2152.1600595016398</v>
      </c>
      <c r="G107" s="394">
        <v>358.69334325027302</v>
      </c>
      <c r="H107" s="396">
        <v>163.38040000000001</v>
      </c>
      <c r="I107" s="393">
        <v>329.22530000000103</v>
      </c>
      <c r="J107" s="394">
        <v>-29.468043250272</v>
      </c>
      <c r="K107" s="397">
        <v>0.152974356412</v>
      </c>
    </row>
    <row r="108" spans="1:11" ht="14.4" customHeight="1" thickBot="1" x14ac:dyDescent="0.35">
      <c r="A108" s="414" t="s">
        <v>346</v>
      </c>
      <c r="B108" s="398">
        <v>5367.9921793330204</v>
      </c>
      <c r="C108" s="398">
        <v>5953.2172499999997</v>
      </c>
      <c r="D108" s="399">
        <v>585.22507066698404</v>
      </c>
      <c r="E108" s="405">
        <v>1.1090212226680001</v>
      </c>
      <c r="F108" s="398">
        <v>5981.9999999998799</v>
      </c>
      <c r="G108" s="399">
        <v>996.99999999997999</v>
      </c>
      <c r="H108" s="401">
        <v>453.83425</v>
      </c>
      <c r="I108" s="398">
        <v>914.52050000000202</v>
      </c>
      <c r="J108" s="399">
        <v>-82.479499999976994</v>
      </c>
      <c r="K108" s="406">
        <v>0.15287871949099999</v>
      </c>
    </row>
    <row r="109" spans="1:11" ht="14.4" customHeight="1" thickBot="1" x14ac:dyDescent="0.35">
      <c r="A109" s="415" t="s">
        <v>347</v>
      </c>
      <c r="B109" s="393">
        <v>5367.9921793330204</v>
      </c>
      <c r="C109" s="393">
        <v>5953.2172499999997</v>
      </c>
      <c r="D109" s="394">
        <v>585.22507066698404</v>
      </c>
      <c r="E109" s="395">
        <v>1.1090212226680001</v>
      </c>
      <c r="F109" s="393">
        <v>5981.9999999998799</v>
      </c>
      <c r="G109" s="394">
        <v>996.99999999997999</v>
      </c>
      <c r="H109" s="396">
        <v>453.83425</v>
      </c>
      <c r="I109" s="393">
        <v>914.52050000000202</v>
      </c>
      <c r="J109" s="394">
        <v>-82.479499999976994</v>
      </c>
      <c r="K109" s="397">
        <v>0.15287871949099999</v>
      </c>
    </row>
    <row r="110" spans="1:11" ht="14.4" customHeight="1" thickBot="1" x14ac:dyDescent="0.35">
      <c r="A110" s="413" t="s">
        <v>348</v>
      </c>
      <c r="B110" s="393">
        <v>214.99999999998801</v>
      </c>
      <c r="C110" s="393">
        <v>241.62697</v>
      </c>
      <c r="D110" s="394">
        <v>26.626970000010999</v>
      </c>
      <c r="E110" s="395">
        <v>1.1238463720930001</v>
      </c>
      <c r="F110" s="393">
        <v>238.999999999995</v>
      </c>
      <c r="G110" s="394">
        <v>39.833333333332</v>
      </c>
      <c r="H110" s="396">
        <v>18.20392</v>
      </c>
      <c r="I110" s="393">
        <v>36.776229999999998</v>
      </c>
      <c r="J110" s="394">
        <v>-3.0571033333319999</v>
      </c>
      <c r="K110" s="397">
        <v>0.15387543933</v>
      </c>
    </row>
    <row r="111" spans="1:11" ht="14.4" customHeight="1" thickBot="1" x14ac:dyDescent="0.35">
      <c r="A111" s="414" t="s">
        <v>349</v>
      </c>
      <c r="B111" s="398">
        <v>214.99999999998801</v>
      </c>
      <c r="C111" s="398">
        <v>241.62697</v>
      </c>
      <c r="D111" s="399">
        <v>26.626970000010999</v>
      </c>
      <c r="E111" s="405">
        <v>1.1238463720930001</v>
      </c>
      <c r="F111" s="398">
        <v>238.999999999995</v>
      </c>
      <c r="G111" s="399">
        <v>39.833333333332</v>
      </c>
      <c r="H111" s="401">
        <v>18.20392</v>
      </c>
      <c r="I111" s="398">
        <v>36.776229999999998</v>
      </c>
      <c r="J111" s="399">
        <v>-3.0571033333319999</v>
      </c>
      <c r="K111" s="406">
        <v>0.15387543933</v>
      </c>
    </row>
    <row r="112" spans="1:11" ht="14.4" customHeight="1" thickBot="1" x14ac:dyDescent="0.35">
      <c r="A112" s="415" t="s">
        <v>350</v>
      </c>
      <c r="B112" s="393">
        <v>214.99999999998801</v>
      </c>
      <c r="C112" s="393">
        <v>241.62697</v>
      </c>
      <c r="D112" s="394">
        <v>26.626970000010999</v>
      </c>
      <c r="E112" s="395">
        <v>1.1238463720930001</v>
      </c>
      <c r="F112" s="393">
        <v>238.999999999995</v>
      </c>
      <c r="G112" s="394">
        <v>39.833333333332</v>
      </c>
      <c r="H112" s="396">
        <v>18.20392</v>
      </c>
      <c r="I112" s="393">
        <v>36.776229999999998</v>
      </c>
      <c r="J112" s="394">
        <v>-3.0571033333319999</v>
      </c>
      <c r="K112" s="397">
        <v>0.15387543933</v>
      </c>
    </row>
    <row r="113" spans="1:11" ht="14.4" customHeight="1" thickBot="1" x14ac:dyDescent="0.35">
      <c r="A113" s="412" t="s">
        <v>351</v>
      </c>
      <c r="B113" s="393">
        <v>0</v>
      </c>
      <c r="C113" s="393">
        <v>11</v>
      </c>
      <c r="D113" s="394">
        <v>11</v>
      </c>
      <c r="E113" s="403" t="s">
        <v>246</v>
      </c>
      <c r="F113" s="393">
        <v>0</v>
      </c>
      <c r="G113" s="394">
        <v>0</v>
      </c>
      <c r="H113" s="396">
        <v>4.9406564584124654E-324</v>
      </c>
      <c r="I113" s="393">
        <v>9.8813129168249309E-324</v>
      </c>
      <c r="J113" s="394">
        <v>9.8813129168249309E-324</v>
      </c>
      <c r="K113" s="404" t="s">
        <v>246</v>
      </c>
    </row>
    <row r="114" spans="1:11" ht="14.4" customHeight="1" thickBot="1" x14ac:dyDescent="0.35">
      <c r="A114" s="413" t="s">
        <v>352</v>
      </c>
      <c r="B114" s="393">
        <v>0</v>
      </c>
      <c r="C114" s="393">
        <v>11</v>
      </c>
      <c r="D114" s="394">
        <v>11</v>
      </c>
      <c r="E114" s="403" t="s">
        <v>246</v>
      </c>
      <c r="F114" s="393">
        <v>0</v>
      </c>
      <c r="G114" s="394">
        <v>0</v>
      </c>
      <c r="H114" s="396">
        <v>4.9406564584124654E-324</v>
      </c>
      <c r="I114" s="393">
        <v>9.8813129168249309E-324</v>
      </c>
      <c r="J114" s="394">
        <v>9.8813129168249309E-324</v>
      </c>
      <c r="K114" s="404" t="s">
        <v>246</v>
      </c>
    </row>
    <row r="115" spans="1:11" ht="14.4" customHeight="1" thickBot="1" x14ac:dyDescent="0.35">
      <c r="A115" s="414" t="s">
        <v>353</v>
      </c>
      <c r="B115" s="398">
        <v>0</v>
      </c>
      <c r="C115" s="398">
        <v>11</v>
      </c>
      <c r="D115" s="399">
        <v>11</v>
      </c>
      <c r="E115" s="400" t="s">
        <v>246</v>
      </c>
      <c r="F115" s="398">
        <v>0</v>
      </c>
      <c r="G115" s="399">
        <v>0</v>
      </c>
      <c r="H115" s="401">
        <v>4.9406564584124654E-324</v>
      </c>
      <c r="I115" s="398">
        <v>9.8813129168249309E-324</v>
      </c>
      <c r="J115" s="399">
        <v>9.8813129168249309E-324</v>
      </c>
      <c r="K115" s="402" t="s">
        <v>246</v>
      </c>
    </row>
    <row r="116" spans="1:11" ht="14.4" customHeight="1" thickBot="1" x14ac:dyDescent="0.35">
      <c r="A116" s="415" t="s">
        <v>354</v>
      </c>
      <c r="B116" s="393">
        <v>0</v>
      </c>
      <c r="C116" s="393">
        <v>11</v>
      </c>
      <c r="D116" s="394">
        <v>11</v>
      </c>
      <c r="E116" s="403" t="s">
        <v>246</v>
      </c>
      <c r="F116" s="393">
        <v>0</v>
      </c>
      <c r="G116" s="394">
        <v>0</v>
      </c>
      <c r="H116" s="396">
        <v>4.9406564584124654E-324</v>
      </c>
      <c r="I116" s="393">
        <v>9.8813129168249309E-324</v>
      </c>
      <c r="J116" s="394">
        <v>9.8813129168249309E-324</v>
      </c>
      <c r="K116" s="404" t="s">
        <v>246</v>
      </c>
    </row>
    <row r="117" spans="1:11" ht="14.4" customHeight="1" thickBot="1" x14ac:dyDescent="0.35">
      <c r="A117" s="412" t="s">
        <v>355</v>
      </c>
      <c r="B117" s="393">
        <v>44149.999999997599</v>
      </c>
      <c r="C117" s="393">
        <v>47162.858260000001</v>
      </c>
      <c r="D117" s="394">
        <v>3012.8582600024401</v>
      </c>
      <c r="E117" s="395">
        <v>1.0682414101919999</v>
      </c>
      <c r="F117" s="393">
        <v>47876.121171094099</v>
      </c>
      <c r="G117" s="394">
        <v>7979.3535285156804</v>
      </c>
      <c r="H117" s="396">
        <v>845.48900000000003</v>
      </c>
      <c r="I117" s="393">
        <v>5135.1868200000199</v>
      </c>
      <c r="J117" s="394">
        <v>-2844.16670851566</v>
      </c>
      <c r="K117" s="397">
        <v>0.107259875996</v>
      </c>
    </row>
    <row r="118" spans="1:11" ht="14.4" customHeight="1" thickBot="1" x14ac:dyDescent="0.35">
      <c r="A118" s="413" t="s">
        <v>356</v>
      </c>
      <c r="B118" s="393">
        <v>4.9406564584124654E-324</v>
      </c>
      <c r="C118" s="393">
        <v>1.37</v>
      </c>
      <c r="D118" s="394">
        <v>1.37</v>
      </c>
      <c r="E118" s="403" t="s">
        <v>252</v>
      </c>
      <c r="F118" s="393">
        <v>0</v>
      </c>
      <c r="G118" s="394">
        <v>0</v>
      </c>
      <c r="H118" s="396">
        <v>4.9406564584124654E-324</v>
      </c>
      <c r="I118" s="393">
        <v>9.8813129168249309E-324</v>
      </c>
      <c r="J118" s="394">
        <v>9.8813129168249309E-324</v>
      </c>
      <c r="K118" s="404" t="s">
        <v>246</v>
      </c>
    </row>
    <row r="119" spans="1:11" ht="14.4" customHeight="1" thickBot="1" x14ac:dyDescent="0.35">
      <c r="A119" s="414" t="s">
        <v>357</v>
      </c>
      <c r="B119" s="398">
        <v>4.9406564584124654E-324</v>
      </c>
      <c r="C119" s="398">
        <v>1.37</v>
      </c>
      <c r="D119" s="399">
        <v>1.37</v>
      </c>
      <c r="E119" s="400" t="s">
        <v>252</v>
      </c>
      <c r="F119" s="398">
        <v>0</v>
      </c>
      <c r="G119" s="399">
        <v>0</v>
      </c>
      <c r="H119" s="401">
        <v>4.9406564584124654E-324</v>
      </c>
      <c r="I119" s="398">
        <v>9.8813129168249309E-324</v>
      </c>
      <c r="J119" s="399">
        <v>9.8813129168249309E-324</v>
      </c>
      <c r="K119" s="402" t="s">
        <v>246</v>
      </c>
    </row>
    <row r="120" spans="1:11" ht="14.4" customHeight="1" thickBot="1" x14ac:dyDescent="0.35">
      <c r="A120" s="415" t="s">
        <v>358</v>
      </c>
      <c r="B120" s="393">
        <v>4.9406564584124654E-324</v>
      </c>
      <c r="C120" s="393">
        <v>1.37</v>
      </c>
      <c r="D120" s="394">
        <v>1.37</v>
      </c>
      <c r="E120" s="403" t="s">
        <v>252</v>
      </c>
      <c r="F120" s="393">
        <v>0</v>
      </c>
      <c r="G120" s="394">
        <v>0</v>
      </c>
      <c r="H120" s="396">
        <v>4.9406564584124654E-324</v>
      </c>
      <c r="I120" s="393">
        <v>9.8813129168249309E-324</v>
      </c>
      <c r="J120" s="394">
        <v>9.8813129168249309E-324</v>
      </c>
      <c r="K120" s="404" t="s">
        <v>246</v>
      </c>
    </row>
    <row r="121" spans="1:11" ht="14.4" customHeight="1" thickBot="1" x14ac:dyDescent="0.35">
      <c r="A121" s="413" t="s">
        <v>359</v>
      </c>
      <c r="B121" s="393">
        <v>43899.999999997599</v>
      </c>
      <c r="C121" s="393">
        <v>46589.411209999998</v>
      </c>
      <c r="D121" s="394">
        <v>2689.4112100024199</v>
      </c>
      <c r="E121" s="395">
        <v>1.0612622143499999</v>
      </c>
      <c r="F121" s="393">
        <v>47399.999999999098</v>
      </c>
      <c r="G121" s="394">
        <v>7899.9999999998599</v>
      </c>
      <c r="H121" s="396">
        <v>819.38900000000001</v>
      </c>
      <c r="I121" s="393">
        <v>5082.2868200000203</v>
      </c>
      <c r="J121" s="394">
        <v>-2817.7131799998401</v>
      </c>
      <c r="K121" s="397">
        <v>0.10722124092800001</v>
      </c>
    </row>
    <row r="122" spans="1:11" ht="14.4" customHeight="1" thickBot="1" x14ac:dyDescent="0.35">
      <c r="A122" s="414" t="s">
        <v>360</v>
      </c>
      <c r="B122" s="398">
        <v>43899.999999997599</v>
      </c>
      <c r="C122" s="398">
        <v>46589.411209999998</v>
      </c>
      <c r="D122" s="399">
        <v>2689.4112100024199</v>
      </c>
      <c r="E122" s="405">
        <v>1.0612622143499999</v>
      </c>
      <c r="F122" s="398">
        <v>47399.999999999098</v>
      </c>
      <c r="G122" s="399">
        <v>7899.9999999998599</v>
      </c>
      <c r="H122" s="401">
        <v>819.38900000000001</v>
      </c>
      <c r="I122" s="398">
        <v>5082.2868200000203</v>
      </c>
      <c r="J122" s="399">
        <v>-2817.7131799998401</v>
      </c>
      <c r="K122" s="406">
        <v>0.10722124092800001</v>
      </c>
    </row>
    <row r="123" spans="1:11" ht="14.4" customHeight="1" thickBot="1" x14ac:dyDescent="0.35">
      <c r="A123" s="415" t="s">
        <v>361</v>
      </c>
      <c r="B123" s="393">
        <v>13999.9999999992</v>
      </c>
      <c r="C123" s="393">
        <v>12184.049000000001</v>
      </c>
      <c r="D123" s="394">
        <v>-1815.9509999992199</v>
      </c>
      <c r="E123" s="395">
        <v>0.87028921428499995</v>
      </c>
      <c r="F123" s="393">
        <v>12299.9999999998</v>
      </c>
      <c r="G123" s="394">
        <v>2049.99999999996</v>
      </c>
      <c r="H123" s="396">
        <v>819.38900000000001</v>
      </c>
      <c r="I123" s="393">
        <v>2067.35700000001</v>
      </c>
      <c r="J123" s="394">
        <v>17.357000000041999</v>
      </c>
      <c r="K123" s="397">
        <v>0.168077804878</v>
      </c>
    </row>
    <row r="124" spans="1:11" ht="14.4" customHeight="1" thickBot="1" x14ac:dyDescent="0.35">
      <c r="A124" s="415" t="s">
        <v>362</v>
      </c>
      <c r="B124" s="393">
        <v>29799.999999998399</v>
      </c>
      <c r="C124" s="393">
        <v>34379.611120000001</v>
      </c>
      <c r="D124" s="394">
        <v>4579.6111200016403</v>
      </c>
      <c r="E124" s="395">
        <v>1.153678225503</v>
      </c>
      <c r="F124" s="393">
        <v>34999.999999999403</v>
      </c>
      <c r="G124" s="394">
        <v>5833.3333333332303</v>
      </c>
      <c r="H124" s="396">
        <v>4.9406564584124654E-324</v>
      </c>
      <c r="I124" s="393">
        <v>3014.9298200000098</v>
      </c>
      <c r="J124" s="394">
        <v>-2818.40351333321</v>
      </c>
      <c r="K124" s="397">
        <v>8.6140852000000004E-2</v>
      </c>
    </row>
    <row r="125" spans="1:11" ht="14.4" customHeight="1" thickBot="1" x14ac:dyDescent="0.35">
      <c r="A125" s="415" t="s">
        <v>363</v>
      </c>
      <c r="B125" s="393">
        <v>99.999999999994003</v>
      </c>
      <c r="C125" s="393">
        <v>25.751090000000001</v>
      </c>
      <c r="D125" s="394">
        <v>-74.248909999993998</v>
      </c>
      <c r="E125" s="395">
        <v>0.25751089999999999</v>
      </c>
      <c r="F125" s="393">
        <v>99.999999999997996</v>
      </c>
      <c r="G125" s="394">
        <v>16.666666666666</v>
      </c>
      <c r="H125" s="396">
        <v>4.9406564584124654E-324</v>
      </c>
      <c r="I125" s="393">
        <v>9.8813129168249309E-324</v>
      </c>
      <c r="J125" s="394">
        <v>-16.666666666666</v>
      </c>
      <c r="K125" s="397">
        <v>0</v>
      </c>
    </row>
    <row r="126" spans="1:11" ht="14.4" customHeight="1" thickBot="1" x14ac:dyDescent="0.35">
      <c r="A126" s="413" t="s">
        <v>364</v>
      </c>
      <c r="B126" s="393">
        <v>249.99999999998599</v>
      </c>
      <c r="C126" s="393">
        <v>572.07704999999999</v>
      </c>
      <c r="D126" s="394">
        <v>322.07705000001403</v>
      </c>
      <c r="E126" s="395">
        <v>2.2883081999999999</v>
      </c>
      <c r="F126" s="393">
        <v>476.12117109493101</v>
      </c>
      <c r="G126" s="394">
        <v>79.353528515820997</v>
      </c>
      <c r="H126" s="396">
        <v>26.1</v>
      </c>
      <c r="I126" s="393">
        <v>52.9</v>
      </c>
      <c r="J126" s="394">
        <v>-26.453528515820999</v>
      </c>
      <c r="K126" s="397">
        <v>0.111106170469</v>
      </c>
    </row>
    <row r="127" spans="1:11" ht="14.4" customHeight="1" thickBot="1" x14ac:dyDescent="0.35">
      <c r="A127" s="414" t="s">
        <v>365</v>
      </c>
      <c r="B127" s="398">
        <v>0</v>
      </c>
      <c r="C127" s="398">
        <v>70.620050000000006</v>
      </c>
      <c r="D127" s="399">
        <v>70.620050000000006</v>
      </c>
      <c r="E127" s="400" t="s">
        <v>246</v>
      </c>
      <c r="F127" s="398">
        <v>0</v>
      </c>
      <c r="G127" s="399">
        <v>0</v>
      </c>
      <c r="H127" s="401">
        <v>4.9406564584124654E-324</v>
      </c>
      <c r="I127" s="398">
        <v>3.4</v>
      </c>
      <c r="J127" s="399">
        <v>3.4</v>
      </c>
      <c r="K127" s="402" t="s">
        <v>246</v>
      </c>
    </row>
    <row r="128" spans="1:11" ht="14.4" customHeight="1" thickBot="1" x14ac:dyDescent="0.35">
      <c r="A128" s="415" t="s">
        <v>366</v>
      </c>
      <c r="B128" s="393">
        <v>0</v>
      </c>
      <c r="C128" s="393">
        <v>0.80705000000000005</v>
      </c>
      <c r="D128" s="394">
        <v>0.80705000000000005</v>
      </c>
      <c r="E128" s="403" t="s">
        <v>246</v>
      </c>
      <c r="F128" s="393">
        <v>0</v>
      </c>
      <c r="G128" s="394">
        <v>0</v>
      </c>
      <c r="H128" s="396">
        <v>4.9406564584124654E-324</v>
      </c>
      <c r="I128" s="393">
        <v>9.8813129168249309E-324</v>
      </c>
      <c r="J128" s="394">
        <v>9.8813129168249309E-324</v>
      </c>
      <c r="K128" s="404" t="s">
        <v>246</v>
      </c>
    </row>
    <row r="129" spans="1:11" ht="14.4" customHeight="1" thickBot="1" x14ac:dyDescent="0.35">
      <c r="A129" s="415" t="s">
        <v>367</v>
      </c>
      <c r="B129" s="393">
        <v>4.9406564584124654E-324</v>
      </c>
      <c r="C129" s="393">
        <v>29.504999999999999</v>
      </c>
      <c r="D129" s="394">
        <v>29.504999999999999</v>
      </c>
      <c r="E129" s="403" t="s">
        <v>252</v>
      </c>
      <c r="F129" s="393">
        <v>0</v>
      </c>
      <c r="G129" s="394">
        <v>0</v>
      </c>
      <c r="H129" s="396">
        <v>4.9406564584124654E-324</v>
      </c>
      <c r="I129" s="393">
        <v>9.8813129168249309E-324</v>
      </c>
      <c r="J129" s="394">
        <v>9.8813129168249309E-324</v>
      </c>
      <c r="K129" s="404" t="s">
        <v>246</v>
      </c>
    </row>
    <row r="130" spans="1:11" ht="14.4" customHeight="1" thickBot="1" x14ac:dyDescent="0.35">
      <c r="A130" s="415" t="s">
        <v>368</v>
      </c>
      <c r="B130" s="393">
        <v>0</v>
      </c>
      <c r="C130" s="393">
        <v>39.908000000000001</v>
      </c>
      <c r="D130" s="394">
        <v>39.908000000000001</v>
      </c>
      <c r="E130" s="403" t="s">
        <v>246</v>
      </c>
      <c r="F130" s="393">
        <v>0</v>
      </c>
      <c r="G130" s="394">
        <v>0</v>
      </c>
      <c r="H130" s="396">
        <v>4.9406564584124654E-324</v>
      </c>
      <c r="I130" s="393">
        <v>3.4</v>
      </c>
      <c r="J130" s="394">
        <v>3.4</v>
      </c>
      <c r="K130" s="404" t="s">
        <v>246</v>
      </c>
    </row>
    <row r="131" spans="1:11" ht="14.4" customHeight="1" thickBot="1" x14ac:dyDescent="0.35">
      <c r="A131" s="415" t="s">
        <v>369</v>
      </c>
      <c r="B131" s="393">
        <v>4.9406564584124654E-324</v>
      </c>
      <c r="C131" s="393">
        <v>0.39999999999899999</v>
      </c>
      <c r="D131" s="394">
        <v>0.39999999999899999</v>
      </c>
      <c r="E131" s="403" t="s">
        <v>252</v>
      </c>
      <c r="F131" s="393">
        <v>0</v>
      </c>
      <c r="G131" s="394">
        <v>0</v>
      </c>
      <c r="H131" s="396">
        <v>4.9406564584124654E-324</v>
      </c>
      <c r="I131" s="393">
        <v>9.8813129168249309E-324</v>
      </c>
      <c r="J131" s="394">
        <v>9.8813129168249309E-324</v>
      </c>
      <c r="K131" s="404" t="s">
        <v>246</v>
      </c>
    </row>
    <row r="132" spans="1:11" ht="14.4" customHeight="1" thickBot="1" x14ac:dyDescent="0.35">
      <c r="A132" s="414" t="s">
        <v>370</v>
      </c>
      <c r="B132" s="398">
        <v>249.99999999998599</v>
      </c>
      <c r="C132" s="398">
        <v>475.2</v>
      </c>
      <c r="D132" s="399">
        <v>225.200000000014</v>
      </c>
      <c r="E132" s="405">
        <v>1.9008</v>
      </c>
      <c r="F132" s="398">
        <v>476.12117109493101</v>
      </c>
      <c r="G132" s="399">
        <v>79.353528515820997</v>
      </c>
      <c r="H132" s="401">
        <v>26.1</v>
      </c>
      <c r="I132" s="398">
        <v>49.5</v>
      </c>
      <c r="J132" s="399">
        <v>-29.853528515821001</v>
      </c>
      <c r="K132" s="406">
        <v>0.103965131158</v>
      </c>
    </row>
    <row r="133" spans="1:11" ht="14.4" customHeight="1" thickBot="1" x14ac:dyDescent="0.35">
      <c r="A133" s="415" t="s">
        <v>371</v>
      </c>
      <c r="B133" s="393">
        <v>249.99999999998599</v>
      </c>
      <c r="C133" s="393">
        <v>475.2</v>
      </c>
      <c r="D133" s="394">
        <v>225.200000000014</v>
      </c>
      <c r="E133" s="395">
        <v>1.9008</v>
      </c>
      <c r="F133" s="393">
        <v>476.12117109493101</v>
      </c>
      <c r="G133" s="394">
        <v>79.353528515820997</v>
      </c>
      <c r="H133" s="396">
        <v>26.1</v>
      </c>
      <c r="I133" s="393">
        <v>49.5</v>
      </c>
      <c r="J133" s="394">
        <v>-29.853528515821001</v>
      </c>
      <c r="K133" s="397">
        <v>0.103965131158</v>
      </c>
    </row>
    <row r="134" spans="1:11" ht="14.4" customHeight="1" thickBot="1" x14ac:dyDescent="0.35">
      <c r="A134" s="414" t="s">
        <v>372</v>
      </c>
      <c r="B134" s="398">
        <v>4.9406564584124654E-324</v>
      </c>
      <c r="C134" s="398">
        <v>5.2039999999999997</v>
      </c>
      <c r="D134" s="399">
        <v>5.2039999999999997</v>
      </c>
      <c r="E134" s="400" t="s">
        <v>252</v>
      </c>
      <c r="F134" s="398">
        <v>0</v>
      </c>
      <c r="G134" s="399">
        <v>0</v>
      </c>
      <c r="H134" s="401">
        <v>4.9406564584124654E-324</v>
      </c>
      <c r="I134" s="398">
        <v>9.8813129168249309E-324</v>
      </c>
      <c r="J134" s="399">
        <v>9.8813129168249309E-324</v>
      </c>
      <c r="K134" s="402" t="s">
        <v>246</v>
      </c>
    </row>
    <row r="135" spans="1:11" ht="14.4" customHeight="1" thickBot="1" x14ac:dyDescent="0.35">
      <c r="A135" s="415" t="s">
        <v>373</v>
      </c>
      <c r="B135" s="393">
        <v>4.9406564584124654E-324</v>
      </c>
      <c r="C135" s="393">
        <v>5.2039999999999997</v>
      </c>
      <c r="D135" s="394">
        <v>5.2039999999999997</v>
      </c>
      <c r="E135" s="403" t="s">
        <v>252</v>
      </c>
      <c r="F135" s="393">
        <v>0</v>
      </c>
      <c r="G135" s="394">
        <v>0</v>
      </c>
      <c r="H135" s="396">
        <v>4.9406564584124654E-324</v>
      </c>
      <c r="I135" s="393">
        <v>9.8813129168249309E-324</v>
      </c>
      <c r="J135" s="394">
        <v>9.8813129168249309E-324</v>
      </c>
      <c r="K135" s="404" t="s">
        <v>246</v>
      </c>
    </row>
    <row r="136" spans="1:11" ht="14.4" customHeight="1" thickBot="1" x14ac:dyDescent="0.35">
      <c r="A136" s="418" t="s">
        <v>374</v>
      </c>
      <c r="B136" s="393">
        <v>4.9406564584124654E-324</v>
      </c>
      <c r="C136" s="393">
        <v>18.742000000000001</v>
      </c>
      <c r="D136" s="394">
        <v>18.742000000000001</v>
      </c>
      <c r="E136" s="403" t="s">
        <v>252</v>
      </c>
      <c r="F136" s="393">
        <v>0</v>
      </c>
      <c r="G136" s="394">
        <v>0</v>
      </c>
      <c r="H136" s="396">
        <v>4.9406564584124654E-324</v>
      </c>
      <c r="I136" s="393">
        <v>9.8813129168249309E-324</v>
      </c>
      <c r="J136" s="394">
        <v>9.8813129168249309E-324</v>
      </c>
      <c r="K136" s="404" t="s">
        <v>246</v>
      </c>
    </row>
    <row r="137" spans="1:11" ht="14.4" customHeight="1" thickBot="1" x14ac:dyDescent="0.35">
      <c r="A137" s="415" t="s">
        <v>375</v>
      </c>
      <c r="B137" s="393">
        <v>4.9406564584124654E-324</v>
      </c>
      <c r="C137" s="393">
        <v>18.742000000000001</v>
      </c>
      <c r="D137" s="394">
        <v>18.742000000000001</v>
      </c>
      <c r="E137" s="403" t="s">
        <v>252</v>
      </c>
      <c r="F137" s="393">
        <v>0</v>
      </c>
      <c r="G137" s="394">
        <v>0</v>
      </c>
      <c r="H137" s="396">
        <v>4.9406564584124654E-324</v>
      </c>
      <c r="I137" s="393">
        <v>9.8813129168249309E-324</v>
      </c>
      <c r="J137" s="394">
        <v>9.8813129168249309E-324</v>
      </c>
      <c r="K137" s="404" t="s">
        <v>246</v>
      </c>
    </row>
    <row r="138" spans="1:11" ht="14.4" customHeight="1" thickBot="1" x14ac:dyDescent="0.35">
      <c r="A138" s="418" t="s">
        <v>376</v>
      </c>
      <c r="B138" s="393">
        <v>0</v>
      </c>
      <c r="C138" s="393">
        <v>0.5</v>
      </c>
      <c r="D138" s="394">
        <v>0.5</v>
      </c>
      <c r="E138" s="403" t="s">
        <v>246</v>
      </c>
      <c r="F138" s="393">
        <v>0</v>
      </c>
      <c r="G138" s="394">
        <v>0</v>
      </c>
      <c r="H138" s="396">
        <v>4.9406564584124654E-324</v>
      </c>
      <c r="I138" s="393">
        <v>9.8813129168249309E-324</v>
      </c>
      <c r="J138" s="394">
        <v>9.8813129168249309E-324</v>
      </c>
      <c r="K138" s="404" t="s">
        <v>246</v>
      </c>
    </row>
    <row r="139" spans="1:11" ht="14.4" customHeight="1" thickBot="1" x14ac:dyDescent="0.35">
      <c r="A139" s="415" t="s">
        <v>377</v>
      </c>
      <c r="B139" s="393">
        <v>0</v>
      </c>
      <c r="C139" s="393">
        <v>0.5</v>
      </c>
      <c r="D139" s="394">
        <v>0.5</v>
      </c>
      <c r="E139" s="403" t="s">
        <v>246</v>
      </c>
      <c r="F139" s="393">
        <v>0</v>
      </c>
      <c r="G139" s="394">
        <v>0</v>
      </c>
      <c r="H139" s="396">
        <v>4.9406564584124654E-324</v>
      </c>
      <c r="I139" s="393">
        <v>9.8813129168249309E-324</v>
      </c>
      <c r="J139" s="394">
        <v>9.8813129168249309E-324</v>
      </c>
      <c r="K139" s="404" t="s">
        <v>246</v>
      </c>
    </row>
    <row r="140" spans="1:11" ht="14.4" customHeight="1" thickBot="1" x14ac:dyDescent="0.35">
      <c r="A140" s="418" t="s">
        <v>378</v>
      </c>
      <c r="B140" s="393">
        <v>0</v>
      </c>
      <c r="C140" s="393">
        <v>1.8109999999999999</v>
      </c>
      <c r="D140" s="394">
        <v>1.8109999999999999</v>
      </c>
      <c r="E140" s="403" t="s">
        <v>246</v>
      </c>
      <c r="F140" s="393">
        <v>0</v>
      </c>
      <c r="G140" s="394">
        <v>0</v>
      </c>
      <c r="H140" s="396">
        <v>4.9406564584124654E-324</v>
      </c>
      <c r="I140" s="393">
        <v>9.8813129168249309E-324</v>
      </c>
      <c r="J140" s="394">
        <v>9.8813129168249309E-324</v>
      </c>
      <c r="K140" s="404" t="s">
        <v>246</v>
      </c>
    </row>
    <row r="141" spans="1:11" ht="14.4" customHeight="1" thickBot="1" x14ac:dyDescent="0.35">
      <c r="A141" s="415" t="s">
        <v>379</v>
      </c>
      <c r="B141" s="393">
        <v>0</v>
      </c>
      <c r="C141" s="393">
        <v>1.8109999999999999</v>
      </c>
      <c r="D141" s="394">
        <v>1.8109999999999999</v>
      </c>
      <c r="E141" s="403" t="s">
        <v>246</v>
      </c>
      <c r="F141" s="393">
        <v>0</v>
      </c>
      <c r="G141" s="394">
        <v>0</v>
      </c>
      <c r="H141" s="396">
        <v>4.9406564584124654E-324</v>
      </c>
      <c r="I141" s="393">
        <v>9.8813129168249309E-324</v>
      </c>
      <c r="J141" s="394">
        <v>9.8813129168249309E-324</v>
      </c>
      <c r="K141" s="404" t="s">
        <v>246</v>
      </c>
    </row>
    <row r="142" spans="1:11" ht="14.4" customHeight="1" thickBot="1" x14ac:dyDescent="0.35">
      <c r="A142" s="412" t="s">
        <v>380</v>
      </c>
      <c r="B142" s="393">
        <v>4325.9999999997599</v>
      </c>
      <c r="C142" s="393">
        <v>4660.0367699999997</v>
      </c>
      <c r="D142" s="394">
        <v>334.03677000023799</v>
      </c>
      <c r="E142" s="395">
        <v>1.0772160818300001</v>
      </c>
      <c r="F142" s="393">
        <v>4565.9840702248403</v>
      </c>
      <c r="G142" s="394">
        <v>760.997345037473</v>
      </c>
      <c r="H142" s="396">
        <v>384.60599999999999</v>
      </c>
      <c r="I142" s="393">
        <v>769.21300000000201</v>
      </c>
      <c r="J142" s="394">
        <v>8.2156549625279993</v>
      </c>
      <c r="K142" s="397">
        <v>0.16846598414899999</v>
      </c>
    </row>
    <row r="143" spans="1:11" ht="14.4" customHeight="1" thickBot="1" x14ac:dyDescent="0.35">
      <c r="A143" s="413" t="s">
        <v>381</v>
      </c>
      <c r="B143" s="393">
        <v>4325.9999999997599</v>
      </c>
      <c r="C143" s="393">
        <v>4408.1109999999999</v>
      </c>
      <c r="D143" s="394">
        <v>82.111000000236999</v>
      </c>
      <c r="E143" s="395">
        <v>1.018980813684</v>
      </c>
      <c r="F143" s="393">
        <v>4565.9840702248403</v>
      </c>
      <c r="G143" s="394">
        <v>760.997345037473</v>
      </c>
      <c r="H143" s="396">
        <v>384.60599999999999</v>
      </c>
      <c r="I143" s="393">
        <v>769.21300000000201</v>
      </c>
      <c r="J143" s="394">
        <v>8.2156549625279993</v>
      </c>
      <c r="K143" s="397">
        <v>0.16846598414899999</v>
      </c>
    </row>
    <row r="144" spans="1:11" ht="14.4" customHeight="1" thickBot="1" x14ac:dyDescent="0.35">
      <c r="A144" s="414" t="s">
        <v>382</v>
      </c>
      <c r="B144" s="398">
        <v>4325.9999999997599</v>
      </c>
      <c r="C144" s="398">
        <v>4262.9009999999998</v>
      </c>
      <c r="D144" s="399">
        <v>-63.098999999762</v>
      </c>
      <c r="E144" s="405">
        <v>0.98541400832100001</v>
      </c>
      <c r="F144" s="398">
        <v>4565.9840702248403</v>
      </c>
      <c r="G144" s="399">
        <v>760.997345037473</v>
      </c>
      <c r="H144" s="401">
        <v>384.60599999999999</v>
      </c>
      <c r="I144" s="398">
        <v>769.21300000000201</v>
      </c>
      <c r="J144" s="399">
        <v>8.2156549625279993</v>
      </c>
      <c r="K144" s="406">
        <v>0.16846598414899999</v>
      </c>
    </row>
    <row r="145" spans="1:11" ht="14.4" customHeight="1" thickBot="1" x14ac:dyDescent="0.35">
      <c r="A145" s="415" t="s">
        <v>383</v>
      </c>
      <c r="B145" s="393">
        <v>722.99999999995998</v>
      </c>
      <c r="C145" s="393">
        <v>742.96500000000003</v>
      </c>
      <c r="D145" s="394">
        <v>19.965000000039002</v>
      </c>
      <c r="E145" s="395">
        <v>1.0276141078829999</v>
      </c>
      <c r="F145" s="393">
        <v>958.99999999998204</v>
      </c>
      <c r="G145" s="394">
        <v>159.83333333332999</v>
      </c>
      <c r="H145" s="396">
        <v>79.94</v>
      </c>
      <c r="I145" s="393">
        <v>159.88</v>
      </c>
      <c r="J145" s="394">
        <v>4.6666666670000002E-2</v>
      </c>
      <c r="K145" s="397">
        <v>0.16671532846699999</v>
      </c>
    </row>
    <row r="146" spans="1:11" ht="14.4" customHeight="1" thickBot="1" x14ac:dyDescent="0.35">
      <c r="A146" s="415" t="s">
        <v>384</v>
      </c>
      <c r="B146" s="393">
        <v>531.99999999997101</v>
      </c>
      <c r="C146" s="393">
        <v>534.38599999999997</v>
      </c>
      <c r="D146" s="394">
        <v>2.386000000029</v>
      </c>
      <c r="E146" s="395">
        <v>1.0044849624059999</v>
      </c>
      <c r="F146" s="393">
        <v>550.97810889208597</v>
      </c>
      <c r="G146" s="394">
        <v>91.829684815346994</v>
      </c>
      <c r="H146" s="396">
        <v>45.895000000000003</v>
      </c>
      <c r="I146" s="393">
        <v>91.79</v>
      </c>
      <c r="J146" s="394">
        <v>-3.9684815347000003E-2</v>
      </c>
      <c r="K146" s="397">
        <v>0.16659464054600001</v>
      </c>
    </row>
    <row r="147" spans="1:11" ht="14.4" customHeight="1" thickBot="1" x14ac:dyDescent="0.35">
      <c r="A147" s="415" t="s">
        <v>385</v>
      </c>
      <c r="B147" s="393">
        <v>2253.9999999998799</v>
      </c>
      <c r="C147" s="393">
        <v>2184.0740000000001</v>
      </c>
      <c r="D147" s="394">
        <v>-69.925999999875003</v>
      </c>
      <c r="E147" s="395">
        <v>0.96897692990200002</v>
      </c>
      <c r="F147" s="393">
        <v>2296.99999999996</v>
      </c>
      <c r="G147" s="394">
        <v>382.83333333332598</v>
      </c>
      <c r="H147" s="396">
        <v>191.77199999999999</v>
      </c>
      <c r="I147" s="393">
        <v>383.54400000000101</v>
      </c>
      <c r="J147" s="394">
        <v>0.71066666667400002</v>
      </c>
      <c r="K147" s="397">
        <v>0.16697605572400001</v>
      </c>
    </row>
    <row r="148" spans="1:11" ht="14.4" customHeight="1" thickBot="1" x14ac:dyDescent="0.35">
      <c r="A148" s="415" t="s">
        <v>386</v>
      </c>
      <c r="B148" s="393">
        <v>771.99999999995805</v>
      </c>
      <c r="C148" s="393">
        <v>756.31799999999998</v>
      </c>
      <c r="D148" s="394">
        <v>-15.681999999957</v>
      </c>
      <c r="E148" s="395">
        <v>0.979686528497</v>
      </c>
      <c r="F148" s="393">
        <v>714.00597365066403</v>
      </c>
      <c r="G148" s="394">
        <v>119.000995608444</v>
      </c>
      <c r="H148" s="396">
        <v>63.234999999999999</v>
      </c>
      <c r="I148" s="393">
        <v>126.471</v>
      </c>
      <c r="J148" s="394">
        <v>7.4700043915560004</v>
      </c>
      <c r="K148" s="397">
        <v>0.17712877016</v>
      </c>
    </row>
    <row r="149" spans="1:11" ht="14.4" customHeight="1" thickBot="1" x14ac:dyDescent="0.35">
      <c r="A149" s="415" t="s">
        <v>387</v>
      </c>
      <c r="B149" s="393">
        <v>0.99999999999900002</v>
      </c>
      <c r="C149" s="393">
        <v>0.92600000000000005</v>
      </c>
      <c r="D149" s="394">
        <v>-7.3999999999000005E-2</v>
      </c>
      <c r="E149" s="395">
        <v>0.92600000000000005</v>
      </c>
      <c r="F149" s="393">
        <v>0.99998768215</v>
      </c>
      <c r="G149" s="394">
        <v>0.166664613691</v>
      </c>
      <c r="H149" s="396">
        <v>7.8E-2</v>
      </c>
      <c r="I149" s="393">
        <v>0.156</v>
      </c>
      <c r="J149" s="394">
        <v>-1.0664613691E-2</v>
      </c>
      <c r="K149" s="397">
        <v>0.156001921608</v>
      </c>
    </row>
    <row r="150" spans="1:11" ht="14.4" customHeight="1" thickBot="1" x14ac:dyDescent="0.35">
      <c r="A150" s="415" t="s">
        <v>388</v>
      </c>
      <c r="B150" s="393">
        <v>43.999999999997002</v>
      </c>
      <c r="C150" s="393">
        <v>44.231999999999999</v>
      </c>
      <c r="D150" s="394">
        <v>0.232000000002</v>
      </c>
      <c r="E150" s="395">
        <v>1.0052727272719999</v>
      </c>
      <c r="F150" s="393">
        <v>43.999999999998998</v>
      </c>
      <c r="G150" s="394">
        <v>7.333333333333</v>
      </c>
      <c r="H150" s="396">
        <v>3.6859999999999999</v>
      </c>
      <c r="I150" s="393">
        <v>7.3719999999999999</v>
      </c>
      <c r="J150" s="394">
        <v>3.8666666666000001E-2</v>
      </c>
      <c r="K150" s="397">
        <v>0.167545454545</v>
      </c>
    </row>
    <row r="151" spans="1:11" ht="14.4" customHeight="1" thickBot="1" x14ac:dyDescent="0.35">
      <c r="A151" s="414" t="s">
        <v>389</v>
      </c>
      <c r="B151" s="398">
        <v>0</v>
      </c>
      <c r="C151" s="398">
        <v>145.21</v>
      </c>
      <c r="D151" s="399">
        <v>145.21</v>
      </c>
      <c r="E151" s="400" t="s">
        <v>246</v>
      </c>
      <c r="F151" s="398">
        <v>0</v>
      </c>
      <c r="G151" s="399">
        <v>0</v>
      </c>
      <c r="H151" s="401">
        <v>4.9406564584124654E-324</v>
      </c>
      <c r="I151" s="398">
        <v>9.8813129168249309E-324</v>
      </c>
      <c r="J151" s="399">
        <v>9.8813129168249309E-324</v>
      </c>
      <c r="K151" s="402" t="s">
        <v>246</v>
      </c>
    </row>
    <row r="152" spans="1:11" ht="14.4" customHeight="1" thickBot="1" x14ac:dyDescent="0.35">
      <c r="A152" s="415" t="s">
        <v>390</v>
      </c>
      <c r="B152" s="393">
        <v>0</v>
      </c>
      <c r="C152" s="393">
        <v>145.21</v>
      </c>
      <c r="D152" s="394">
        <v>145.21</v>
      </c>
      <c r="E152" s="403" t="s">
        <v>246</v>
      </c>
      <c r="F152" s="393">
        <v>0</v>
      </c>
      <c r="G152" s="394">
        <v>0</v>
      </c>
      <c r="H152" s="396">
        <v>4.9406564584124654E-324</v>
      </c>
      <c r="I152" s="393">
        <v>9.8813129168249309E-324</v>
      </c>
      <c r="J152" s="394">
        <v>9.8813129168249309E-324</v>
      </c>
      <c r="K152" s="404" t="s">
        <v>246</v>
      </c>
    </row>
    <row r="153" spans="1:11" ht="14.4" customHeight="1" thickBot="1" x14ac:dyDescent="0.35">
      <c r="A153" s="413" t="s">
        <v>391</v>
      </c>
      <c r="B153" s="393">
        <v>0</v>
      </c>
      <c r="C153" s="393">
        <v>251.92577000000099</v>
      </c>
      <c r="D153" s="394">
        <v>251.92577000000099</v>
      </c>
      <c r="E153" s="403" t="s">
        <v>246</v>
      </c>
      <c r="F153" s="393">
        <v>0</v>
      </c>
      <c r="G153" s="394">
        <v>0</v>
      </c>
      <c r="H153" s="396">
        <v>4.9406564584124654E-324</v>
      </c>
      <c r="I153" s="393">
        <v>9.8813129168249309E-324</v>
      </c>
      <c r="J153" s="394">
        <v>9.8813129168249309E-324</v>
      </c>
      <c r="K153" s="404" t="s">
        <v>246</v>
      </c>
    </row>
    <row r="154" spans="1:11" ht="14.4" customHeight="1" thickBot="1" x14ac:dyDescent="0.35">
      <c r="A154" s="414" t="s">
        <v>392</v>
      </c>
      <c r="B154" s="398">
        <v>0</v>
      </c>
      <c r="C154" s="398">
        <v>163.17190000000099</v>
      </c>
      <c r="D154" s="399">
        <v>163.17190000000099</v>
      </c>
      <c r="E154" s="400" t="s">
        <v>246</v>
      </c>
      <c r="F154" s="398">
        <v>0</v>
      </c>
      <c r="G154" s="399">
        <v>0</v>
      </c>
      <c r="H154" s="401">
        <v>4.9406564584124654E-324</v>
      </c>
      <c r="I154" s="398">
        <v>9.8813129168249309E-324</v>
      </c>
      <c r="J154" s="399">
        <v>9.8813129168249309E-324</v>
      </c>
      <c r="K154" s="402" t="s">
        <v>246</v>
      </c>
    </row>
    <row r="155" spans="1:11" ht="14.4" customHeight="1" thickBot="1" x14ac:dyDescent="0.35">
      <c r="A155" s="415" t="s">
        <v>393</v>
      </c>
      <c r="B155" s="393">
        <v>0</v>
      </c>
      <c r="C155" s="393">
        <v>163.17190000000099</v>
      </c>
      <c r="D155" s="394">
        <v>163.17190000000099</v>
      </c>
      <c r="E155" s="403" t="s">
        <v>246</v>
      </c>
      <c r="F155" s="393">
        <v>0</v>
      </c>
      <c r="G155" s="394">
        <v>0</v>
      </c>
      <c r="H155" s="396">
        <v>4.9406564584124654E-324</v>
      </c>
      <c r="I155" s="393">
        <v>9.8813129168249309E-324</v>
      </c>
      <c r="J155" s="394">
        <v>9.8813129168249309E-324</v>
      </c>
      <c r="K155" s="404" t="s">
        <v>246</v>
      </c>
    </row>
    <row r="156" spans="1:11" ht="14.4" customHeight="1" thickBot="1" x14ac:dyDescent="0.35">
      <c r="A156" s="414" t="s">
        <v>394</v>
      </c>
      <c r="B156" s="398">
        <v>0</v>
      </c>
      <c r="C156" s="398">
        <v>7.8010000000000002</v>
      </c>
      <c r="D156" s="399">
        <v>7.8010000000000002</v>
      </c>
      <c r="E156" s="400" t="s">
        <v>246</v>
      </c>
      <c r="F156" s="398">
        <v>0</v>
      </c>
      <c r="G156" s="399">
        <v>0</v>
      </c>
      <c r="H156" s="401">
        <v>4.9406564584124654E-324</v>
      </c>
      <c r="I156" s="398">
        <v>9.8813129168249309E-324</v>
      </c>
      <c r="J156" s="399">
        <v>9.8813129168249309E-324</v>
      </c>
      <c r="K156" s="402" t="s">
        <v>246</v>
      </c>
    </row>
    <row r="157" spans="1:11" ht="14.4" customHeight="1" thickBot="1" x14ac:dyDescent="0.35">
      <c r="A157" s="415" t="s">
        <v>395</v>
      </c>
      <c r="B157" s="393">
        <v>0</v>
      </c>
      <c r="C157" s="393">
        <v>7.8010000000000002</v>
      </c>
      <c r="D157" s="394">
        <v>7.8010000000000002</v>
      </c>
      <c r="E157" s="403" t="s">
        <v>246</v>
      </c>
      <c r="F157" s="393">
        <v>0</v>
      </c>
      <c r="G157" s="394">
        <v>0</v>
      </c>
      <c r="H157" s="396">
        <v>4.9406564584124654E-324</v>
      </c>
      <c r="I157" s="393">
        <v>9.8813129168249309E-324</v>
      </c>
      <c r="J157" s="394">
        <v>9.8813129168249309E-324</v>
      </c>
      <c r="K157" s="404" t="s">
        <v>246</v>
      </c>
    </row>
    <row r="158" spans="1:11" ht="14.4" customHeight="1" thickBot="1" x14ac:dyDescent="0.35">
      <c r="A158" s="414" t="s">
        <v>396</v>
      </c>
      <c r="B158" s="398">
        <v>0</v>
      </c>
      <c r="C158" s="398">
        <v>65.251000000000005</v>
      </c>
      <c r="D158" s="399">
        <v>65.251000000000005</v>
      </c>
      <c r="E158" s="400" t="s">
        <v>246</v>
      </c>
      <c r="F158" s="398">
        <v>0</v>
      </c>
      <c r="G158" s="399">
        <v>0</v>
      </c>
      <c r="H158" s="401">
        <v>4.9406564584124654E-324</v>
      </c>
      <c r="I158" s="398">
        <v>9.8813129168249309E-324</v>
      </c>
      <c r="J158" s="399">
        <v>9.8813129168249309E-324</v>
      </c>
      <c r="K158" s="402" t="s">
        <v>246</v>
      </c>
    </row>
    <row r="159" spans="1:11" ht="14.4" customHeight="1" thickBot="1" x14ac:dyDescent="0.35">
      <c r="A159" s="415" t="s">
        <v>397</v>
      </c>
      <c r="B159" s="393">
        <v>0</v>
      </c>
      <c r="C159" s="393">
        <v>65.251000000000005</v>
      </c>
      <c r="D159" s="394">
        <v>65.251000000000005</v>
      </c>
      <c r="E159" s="403" t="s">
        <v>246</v>
      </c>
      <c r="F159" s="393">
        <v>0</v>
      </c>
      <c r="G159" s="394">
        <v>0</v>
      </c>
      <c r="H159" s="396">
        <v>4.9406564584124654E-324</v>
      </c>
      <c r="I159" s="393">
        <v>9.8813129168249309E-324</v>
      </c>
      <c r="J159" s="394">
        <v>9.8813129168249309E-324</v>
      </c>
      <c r="K159" s="404" t="s">
        <v>246</v>
      </c>
    </row>
    <row r="160" spans="1:11" ht="14.4" customHeight="1" thickBot="1" x14ac:dyDescent="0.35">
      <c r="A160" s="414" t="s">
        <v>398</v>
      </c>
      <c r="B160" s="398">
        <v>0</v>
      </c>
      <c r="C160" s="398">
        <v>15.70187</v>
      </c>
      <c r="D160" s="399">
        <v>15.70187</v>
      </c>
      <c r="E160" s="400" t="s">
        <v>246</v>
      </c>
      <c r="F160" s="398">
        <v>0</v>
      </c>
      <c r="G160" s="399">
        <v>0</v>
      </c>
      <c r="H160" s="401">
        <v>4.9406564584124654E-324</v>
      </c>
      <c r="I160" s="398">
        <v>9.8813129168249309E-324</v>
      </c>
      <c r="J160" s="399">
        <v>9.8813129168249309E-324</v>
      </c>
      <c r="K160" s="402" t="s">
        <v>246</v>
      </c>
    </row>
    <row r="161" spans="1:11" ht="14.4" customHeight="1" thickBot="1" x14ac:dyDescent="0.35">
      <c r="A161" s="415" t="s">
        <v>399</v>
      </c>
      <c r="B161" s="393">
        <v>0</v>
      </c>
      <c r="C161" s="393">
        <v>15.70187</v>
      </c>
      <c r="D161" s="394">
        <v>15.70187</v>
      </c>
      <c r="E161" s="403" t="s">
        <v>246</v>
      </c>
      <c r="F161" s="393">
        <v>0</v>
      </c>
      <c r="G161" s="394">
        <v>0</v>
      </c>
      <c r="H161" s="396">
        <v>4.9406564584124654E-324</v>
      </c>
      <c r="I161" s="393">
        <v>9.8813129168249309E-324</v>
      </c>
      <c r="J161" s="394">
        <v>9.8813129168249309E-324</v>
      </c>
      <c r="K161" s="404" t="s">
        <v>246</v>
      </c>
    </row>
    <row r="162" spans="1:11" ht="14.4" customHeight="1" thickBot="1" x14ac:dyDescent="0.35">
      <c r="A162" s="411" t="s">
        <v>400</v>
      </c>
      <c r="B162" s="393">
        <v>75918.400029254801</v>
      </c>
      <c r="C162" s="393">
        <v>77077.283739999999</v>
      </c>
      <c r="D162" s="394">
        <v>1158.88371074517</v>
      </c>
      <c r="E162" s="395">
        <v>1.01526485951</v>
      </c>
      <c r="F162" s="393">
        <v>81288.901101309501</v>
      </c>
      <c r="G162" s="394">
        <v>13548.150183551599</v>
      </c>
      <c r="H162" s="396">
        <v>3117.1452899999999</v>
      </c>
      <c r="I162" s="393">
        <v>10055.29032</v>
      </c>
      <c r="J162" s="394">
        <v>-3492.85986355158</v>
      </c>
      <c r="K162" s="397">
        <v>0.123698194756</v>
      </c>
    </row>
    <row r="163" spans="1:11" ht="14.4" customHeight="1" thickBot="1" x14ac:dyDescent="0.35">
      <c r="A163" s="412" t="s">
        <v>401</v>
      </c>
      <c r="B163" s="393">
        <v>27372.743057936499</v>
      </c>
      <c r="C163" s="393">
        <v>25720.979810000001</v>
      </c>
      <c r="D163" s="394">
        <v>-1651.76324793651</v>
      </c>
      <c r="E163" s="395">
        <v>0.93965664148299999</v>
      </c>
      <c r="F163" s="393">
        <v>29297.845518110898</v>
      </c>
      <c r="G163" s="394">
        <v>4882.9742530184803</v>
      </c>
      <c r="H163" s="396">
        <v>2215.2720300000001</v>
      </c>
      <c r="I163" s="393">
        <v>4466.11823</v>
      </c>
      <c r="J163" s="394">
        <v>-416.85602301848098</v>
      </c>
      <c r="K163" s="397">
        <v>0.152438452419</v>
      </c>
    </row>
    <row r="164" spans="1:11" ht="14.4" customHeight="1" thickBot="1" x14ac:dyDescent="0.35">
      <c r="A164" s="413" t="s">
        <v>402</v>
      </c>
      <c r="B164" s="393">
        <v>27372.743057936499</v>
      </c>
      <c r="C164" s="393">
        <v>25720.979810000001</v>
      </c>
      <c r="D164" s="394">
        <v>-1651.76324793651</v>
      </c>
      <c r="E164" s="395">
        <v>0.93965664148299999</v>
      </c>
      <c r="F164" s="393">
        <v>29297.845518110898</v>
      </c>
      <c r="G164" s="394">
        <v>4882.9742530184803</v>
      </c>
      <c r="H164" s="396">
        <v>2215.2720300000001</v>
      </c>
      <c r="I164" s="393">
        <v>4466.11823</v>
      </c>
      <c r="J164" s="394">
        <v>-416.85602301848098</v>
      </c>
      <c r="K164" s="397">
        <v>0.152438452419</v>
      </c>
    </row>
    <row r="165" spans="1:11" ht="14.4" customHeight="1" thickBot="1" x14ac:dyDescent="0.35">
      <c r="A165" s="414" t="s">
        <v>403</v>
      </c>
      <c r="B165" s="398">
        <v>145.74050737788701</v>
      </c>
      <c r="C165" s="398">
        <v>142.03309999999999</v>
      </c>
      <c r="D165" s="399">
        <v>-3.7074073778860002</v>
      </c>
      <c r="E165" s="405">
        <v>0.97456158589899999</v>
      </c>
      <c r="F165" s="398">
        <v>130.84553814617499</v>
      </c>
      <c r="G165" s="399">
        <v>21.807589691029001</v>
      </c>
      <c r="H165" s="401">
        <v>32.037300000000002</v>
      </c>
      <c r="I165" s="398">
        <v>44.3352</v>
      </c>
      <c r="J165" s="399">
        <v>22.527610308970001</v>
      </c>
      <c r="K165" s="406">
        <v>0.33883616230300001</v>
      </c>
    </row>
    <row r="166" spans="1:11" ht="14.4" customHeight="1" thickBot="1" x14ac:dyDescent="0.35">
      <c r="A166" s="415" t="s">
        <v>404</v>
      </c>
      <c r="B166" s="393">
        <v>74.370645601611002</v>
      </c>
      <c r="C166" s="393">
        <v>106.93899999999999</v>
      </c>
      <c r="D166" s="394">
        <v>32.568354398388003</v>
      </c>
      <c r="E166" s="395">
        <v>1.437919479317</v>
      </c>
      <c r="F166" s="393">
        <v>104.835023986358</v>
      </c>
      <c r="G166" s="394">
        <v>17.472503997726001</v>
      </c>
      <c r="H166" s="396">
        <v>22.351500000000001</v>
      </c>
      <c r="I166" s="393">
        <v>32.455500000000001</v>
      </c>
      <c r="J166" s="394">
        <v>14.982996002273</v>
      </c>
      <c r="K166" s="397">
        <v>0.30958642222600002</v>
      </c>
    </row>
    <row r="167" spans="1:11" ht="14.4" customHeight="1" thickBot="1" x14ac:dyDescent="0.35">
      <c r="A167" s="415" t="s">
        <v>405</v>
      </c>
      <c r="B167" s="393">
        <v>35.762921049606</v>
      </c>
      <c r="C167" s="393">
        <v>11.552099999999999</v>
      </c>
      <c r="D167" s="394">
        <v>-24.210821049606</v>
      </c>
      <c r="E167" s="395">
        <v>0.32301891626700002</v>
      </c>
      <c r="F167" s="393">
        <v>7.4834112058639999</v>
      </c>
      <c r="G167" s="394">
        <v>1.247235200977</v>
      </c>
      <c r="H167" s="396">
        <v>1.2683</v>
      </c>
      <c r="I167" s="393">
        <v>2.8952</v>
      </c>
      <c r="J167" s="394">
        <v>1.6479647990220001</v>
      </c>
      <c r="K167" s="397">
        <v>0.38688238830499999</v>
      </c>
    </row>
    <row r="168" spans="1:11" ht="14.4" customHeight="1" thickBot="1" x14ac:dyDescent="0.35">
      <c r="A168" s="415" t="s">
        <v>406</v>
      </c>
      <c r="B168" s="393">
        <v>35.606940726668</v>
      </c>
      <c r="C168" s="393">
        <v>23.542000000000002</v>
      </c>
      <c r="D168" s="394">
        <v>-12.064940726668</v>
      </c>
      <c r="E168" s="395">
        <v>0.66116323164900004</v>
      </c>
      <c r="F168" s="393">
        <v>18.527102953951999</v>
      </c>
      <c r="G168" s="394">
        <v>3.0878504923249999</v>
      </c>
      <c r="H168" s="396">
        <v>8.4175000000000004</v>
      </c>
      <c r="I168" s="393">
        <v>8.9845000000000006</v>
      </c>
      <c r="J168" s="394">
        <v>5.8966495076739998</v>
      </c>
      <c r="K168" s="397">
        <v>0.48493820228200002</v>
      </c>
    </row>
    <row r="169" spans="1:11" ht="14.4" customHeight="1" thickBot="1" x14ac:dyDescent="0.35">
      <c r="A169" s="414" t="s">
        <v>407</v>
      </c>
      <c r="B169" s="398">
        <v>66.000678538138004</v>
      </c>
      <c r="C169" s="398">
        <v>25.253699999999998</v>
      </c>
      <c r="D169" s="399">
        <v>-40.746978538138002</v>
      </c>
      <c r="E169" s="405">
        <v>0.38262788443000001</v>
      </c>
      <c r="F169" s="398">
        <v>0</v>
      </c>
      <c r="G169" s="399">
        <v>0</v>
      </c>
      <c r="H169" s="401">
        <v>2.5764300000000002</v>
      </c>
      <c r="I169" s="398">
        <v>3.8271299999999999</v>
      </c>
      <c r="J169" s="399">
        <v>3.8271299999999999</v>
      </c>
      <c r="K169" s="402" t="s">
        <v>246</v>
      </c>
    </row>
    <row r="170" spans="1:11" ht="14.4" customHeight="1" thickBot="1" x14ac:dyDescent="0.35">
      <c r="A170" s="415" t="s">
        <v>408</v>
      </c>
      <c r="B170" s="393">
        <v>49.000683456254002</v>
      </c>
      <c r="C170" s="393">
        <v>17.852900000000002</v>
      </c>
      <c r="D170" s="394">
        <v>-31.147783456254</v>
      </c>
      <c r="E170" s="395">
        <v>0.36433981611499999</v>
      </c>
      <c r="F170" s="393">
        <v>0</v>
      </c>
      <c r="G170" s="394">
        <v>0</v>
      </c>
      <c r="H170" s="396">
        <v>0.93193000000000004</v>
      </c>
      <c r="I170" s="393">
        <v>1.09033</v>
      </c>
      <c r="J170" s="394">
        <v>1.09033</v>
      </c>
      <c r="K170" s="404" t="s">
        <v>246</v>
      </c>
    </row>
    <row r="171" spans="1:11" ht="14.4" customHeight="1" thickBot="1" x14ac:dyDescent="0.35">
      <c r="A171" s="415" t="s">
        <v>409</v>
      </c>
      <c r="B171" s="393">
        <v>16.999995081883</v>
      </c>
      <c r="C171" s="393">
        <v>7.4008000000000003</v>
      </c>
      <c r="D171" s="394">
        <v>-9.5991950818829999</v>
      </c>
      <c r="E171" s="395">
        <v>0.43534130241500002</v>
      </c>
      <c r="F171" s="393">
        <v>0</v>
      </c>
      <c r="G171" s="394">
        <v>0</v>
      </c>
      <c r="H171" s="396">
        <v>1.6445000000000001</v>
      </c>
      <c r="I171" s="393">
        <v>2.7368000000000001</v>
      </c>
      <c r="J171" s="394">
        <v>2.7368000000000001</v>
      </c>
      <c r="K171" s="404" t="s">
        <v>246</v>
      </c>
    </row>
    <row r="172" spans="1:11" ht="14.4" customHeight="1" thickBot="1" x14ac:dyDescent="0.35">
      <c r="A172" s="414" t="s">
        <v>410</v>
      </c>
      <c r="B172" s="398">
        <v>31.001963380496001</v>
      </c>
      <c r="C172" s="398">
        <v>43.165349999999997</v>
      </c>
      <c r="D172" s="399">
        <v>12.163386619502999</v>
      </c>
      <c r="E172" s="405">
        <v>1.392342461353</v>
      </c>
      <c r="F172" s="398">
        <v>2.9999799647069998</v>
      </c>
      <c r="G172" s="399">
        <v>0.49999666078400001</v>
      </c>
      <c r="H172" s="401">
        <v>1.2689999999999999</v>
      </c>
      <c r="I172" s="398">
        <v>1.2689999999999999</v>
      </c>
      <c r="J172" s="399">
        <v>0.76900333921499997</v>
      </c>
      <c r="K172" s="406">
        <v>0.42300282499500003</v>
      </c>
    </row>
    <row r="173" spans="1:11" ht="14.4" customHeight="1" thickBot="1" x14ac:dyDescent="0.35">
      <c r="A173" s="415" t="s">
        <v>411</v>
      </c>
      <c r="B173" s="393">
        <v>17.999391100537</v>
      </c>
      <c r="C173" s="393">
        <v>4.9406564584124654E-324</v>
      </c>
      <c r="D173" s="394">
        <v>-17.999391100537</v>
      </c>
      <c r="E173" s="395">
        <v>0</v>
      </c>
      <c r="F173" s="393">
        <v>2.9999799647069998</v>
      </c>
      <c r="G173" s="394">
        <v>0.49999666078400001</v>
      </c>
      <c r="H173" s="396">
        <v>4.9406564584124654E-324</v>
      </c>
      <c r="I173" s="393">
        <v>9.8813129168249309E-324</v>
      </c>
      <c r="J173" s="394">
        <v>-0.49999666078400001</v>
      </c>
      <c r="K173" s="397">
        <v>4.9406564584124654E-324</v>
      </c>
    </row>
    <row r="174" spans="1:11" ht="14.4" customHeight="1" thickBot="1" x14ac:dyDescent="0.35">
      <c r="A174" s="415" t="s">
        <v>412</v>
      </c>
      <c r="B174" s="393">
        <v>13.002572279958001</v>
      </c>
      <c r="C174" s="393">
        <v>43.165349999999997</v>
      </c>
      <c r="D174" s="394">
        <v>30.162777720040999</v>
      </c>
      <c r="E174" s="395">
        <v>3.3197546662769999</v>
      </c>
      <c r="F174" s="393">
        <v>0</v>
      </c>
      <c r="G174" s="394">
        <v>0</v>
      </c>
      <c r="H174" s="396">
        <v>1.2689999999999999</v>
      </c>
      <c r="I174" s="393">
        <v>1.2689999999999999</v>
      </c>
      <c r="J174" s="394">
        <v>1.2689999999999999</v>
      </c>
      <c r="K174" s="404" t="s">
        <v>246</v>
      </c>
    </row>
    <row r="175" spans="1:11" ht="14.4" customHeight="1" thickBot="1" x14ac:dyDescent="0.35">
      <c r="A175" s="414" t="s">
        <v>413</v>
      </c>
      <c r="B175" s="398">
        <v>4.9406564584124654E-324</v>
      </c>
      <c r="C175" s="398">
        <v>-0.74490999999999996</v>
      </c>
      <c r="D175" s="399">
        <v>-0.74490999999999996</v>
      </c>
      <c r="E175" s="400" t="s">
        <v>252</v>
      </c>
      <c r="F175" s="398">
        <v>0</v>
      </c>
      <c r="G175" s="399">
        <v>0</v>
      </c>
      <c r="H175" s="401">
        <v>4.9406564584124654E-324</v>
      </c>
      <c r="I175" s="398">
        <v>9.8813129168249309E-324</v>
      </c>
      <c r="J175" s="399">
        <v>9.8813129168249309E-324</v>
      </c>
      <c r="K175" s="402" t="s">
        <v>246</v>
      </c>
    </row>
    <row r="176" spans="1:11" ht="14.4" customHeight="1" thickBot="1" x14ac:dyDescent="0.35">
      <c r="A176" s="415" t="s">
        <v>414</v>
      </c>
      <c r="B176" s="393">
        <v>4.9406564584124654E-324</v>
      </c>
      <c r="C176" s="393">
        <v>-0.74490999999999996</v>
      </c>
      <c r="D176" s="394">
        <v>-0.74490999999999996</v>
      </c>
      <c r="E176" s="403" t="s">
        <v>252</v>
      </c>
      <c r="F176" s="393">
        <v>0</v>
      </c>
      <c r="G176" s="394">
        <v>0</v>
      </c>
      <c r="H176" s="396">
        <v>4.9406564584124654E-324</v>
      </c>
      <c r="I176" s="393">
        <v>9.8813129168249309E-324</v>
      </c>
      <c r="J176" s="394">
        <v>9.8813129168249309E-324</v>
      </c>
      <c r="K176" s="404" t="s">
        <v>246</v>
      </c>
    </row>
    <row r="177" spans="1:11" ht="14.4" customHeight="1" thickBot="1" x14ac:dyDescent="0.35">
      <c r="A177" s="414" t="s">
        <v>415</v>
      </c>
      <c r="B177" s="398">
        <v>27129.999908639998</v>
      </c>
      <c r="C177" s="398">
        <v>23888.483789999998</v>
      </c>
      <c r="D177" s="399">
        <v>-3241.5161186399901</v>
      </c>
      <c r="E177" s="405">
        <v>0.88051912533800003</v>
      </c>
      <c r="F177" s="398">
        <v>29164</v>
      </c>
      <c r="G177" s="399">
        <v>4860.6666666666697</v>
      </c>
      <c r="H177" s="401">
        <v>2100.46767</v>
      </c>
      <c r="I177" s="398">
        <v>4262.1994800000002</v>
      </c>
      <c r="J177" s="399">
        <v>-598.46718666666902</v>
      </c>
      <c r="K177" s="406">
        <v>0.14614591551200001</v>
      </c>
    </row>
    <row r="178" spans="1:11" ht="14.4" customHeight="1" thickBot="1" x14ac:dyDescent="0.35">
      <c r="A178" s="415" t="s">
        <v>416</v>
      </c>
      <c r="B178" s="393">
        <v>11392.9999656529</v>
      </c>
      <c r="C178" s="393">
        <v>10582.150180000001</v>
      </c>
      <c r="D178" s="394">
        <v>-810.84978565291897</v>
      </c>
      <c r="E178" s="395">
        <v>0.92882912418999997</v>
      </c>
      <c r="F178" s="393">
        <v>13678</v>
      </c>
      <c r="G178" s="394">
        <v>2279.6666666666702</v>
      </c>
      <c r="H178" s="396">
        <v>1021.06791</v>
      </c>
      <c r="I178" s="393">
        <v>2001.32664</v>
      </c>
      <c r="J178" s="394">
        <v>-278.34002666666697</v>
      </c>
      <c r="K178" s="397">
        <v>0.14631719841999999</v>
      </c>
    </row>
    <row r="179" spans="1:11" ht="14.4" customHeight="1" thickBot="1" x14ac:dyDescent="0.35">
      <c r="A179" s="415" t="s">
        <v>417</v>
      </c>
      <c r="B179" s="393">
        <v>15736.9999429871</v>
      </c>
      <c r="C179" s="393">
        <v>13306.33361</v>
      </c>
      <c r="D179" s="394">
        <v>-2430.6663329870698</v>
      </c>
      <c r="E179" s="395">
        <v>0.84554449121200004</v>
      </c>
      <c r="F179" s="393">
        <v>15486</v>
      </c>
      <c r="G179" s="394">
        <v>2581</v>
      </c>
      <c r="H179" s="396">
        <v>1079.39976</v>
      </c>
      <c r="I179" s="393">
        <v>2260.87284</v>
      </c>
      <c r="J179" s="394">
        <v>-320.12716</v>
      </c>
      <c r="K179" s="397">
        <v>0.145994629988</v>
      </c>
    </row>
    <row r="180" spans="1:11" ht="14.4" customHeight="1" thickBot="1" x14ac:dyDescent="0.35">
      <c r="A180" s="414" t="s">
        <v>418</v>
      </c>
      <c r="B180" s="398">
        <v>0</v>
      </c>
      <c r="C180" s="398">
        <v>1622.7887800000001</v>
      </c>
      <c r="D180" s="399">
        <v>1622.7887800000001</v>
      </c>
      <c r="E180" s="400" t="s">
        <v>246</v>
      </c>
      <c r="F180" s="398">
        <v>0</v>
      </c>
      <c r="G180" s="399">
        <v>0</v>
      </c>
      <c r="H180" s="401">
        <v>78.921629999999993</v>
      </c>
      <c r="I180" s="398">
        <v>154.48741999999999</v>
      </c>
      <c r="J180" s="399">
        <v>154.48741999999999</v>
      </c>
      <c r="K180" s="402" t="s">
        <v>246</v>
      </c>
    </row>
    <row r="181" spans="1:11" ht="14.4" customHeight="1" thickBot="1" x14ac:dyDescent="0.35">
      <c r="A181" s="415" t="s">
        <v>419</v>
      </c>
      <c r="B181" s="393">
        <v>4.9406564584124654E-324</v>
      </c>
      <c r="C181" s="393">
        <v>1070.95748</v>
      </c>
      <c r="D181" s="394">
        <v>1070.95748</v>
      </c>
      <c r="E181" s="403" t="s">
        <v>252</v>
      </c>
      <c r="F181" s="393">
        <v>0</v>
      </c>
      <c r="G181" s="394">
        <v>0</v>
      </c>
      <c r="H181" s="396">
        <v>4.9406564584124654E-324</v>
      </c>
      <c r="I181" s="393">
        <v>75.565790000000007</v>
      </c>
      <c r="J181" s="394">
        <v>75.565790000000007</v>
      </c>
      <c r="K181" s="404" t="s">
        <v>246</v>
      </c>
    </row>
    <row r="182" spans="1:11" ht="14.4" customHeight="1" thickBot="1" x14ac:dyDescent="0.35">
      <c r="A182" s="415" t="s">
        <v>420</v>
      </c>
      <c r="B182" s="393">
        <v>0</v>
      </c>
      <c r="C182" s="393">
        <v>551.83130000000006</v>
      </c>
      <c r="D182" s="394">
        <v>551.83130000000006</v>
      </c>
      <c r="E182" s="403" t="s">
        <v>246</v>
      </c>
      <c r="F182" s="393">
        <v>0</v>
      </c>
      <c r="G182" s="394">
        <v>0</v>
      </c>
      <c r="H182" s="396">
        <v>78.921629999999993</v>
      </c>
      <c r="I182" s="393">
        <v>78.921629999999993</v>
      </c>
      <c r="J182" s="394">
        <v>78.921629999999993</v>
      </c>
      <c r="K182" s="404" t="s">
        <v>246</v>
      </c>
    </row>
    <row r="183" spans="1:11" ht="14.4" customHeight="1" thickBot="1" x14ac:dyDescent="0.35">
      <c r="A183" s="412" t="s">
        <v>421</v>
      </c>
      <c r="B183" s="393">
        <v>48545.656971318298</v>
      </c>
      <c r="C183" s="393">
        <v>51223.883930000004</v>
      </c>
      <c r="D183" s="394">
        <v>2678.2269586817001</v>
      </c>
      <c r="E183" s="395">
        <v>1.05516923914</v>
      </c>
      <c r="F183" s="393">
        <v>51889.055583198598</v>
      </c>
      <c r="G183" s="394">
        <v>8648.1759305330997</v>
      </c>
      <c r="H183" s="396">
        <v>901.87325999999996</v>
      </c>
      <c r="I183" s="393">
        <v>5589.17209</v>
      </c>
      <c r="J183" s="394">
        <v>-3059.0038405331002</v>
      </c>
      <c r="K183" s="397">
        <v>0.107713891247</v>
      </c>
    </row>
    <row r="184" spans="1:11" ht="14.4" customHeight="1" thickBot="1" x14ac:dyDescent="0.35">
      <c r="A184" s="413" t="s">
        <v>422</v>
      </c>
      <c r="B184" s="393">
        <v>47579.9999999996</v>
      </c>
      <c r="C184" s="393">
        <v>50554.195090000001</v>
      </c>
      <c r="D184" s="394">
        <v>2974.1950900004199</v>
      </c>
      <c r="E184" s="395">
        <v>1.06250935456</v>
      </c>
      <c r="F184" s="393">
        <v>51520</v>
      </c>
      <c r="G184" s="394">
        <v>8586.6666666666697</v>
      </c>
      <c r="H184" s="396">
        <v>867.76199999999994</v>
      </c>
      <c r="I184" s="393">
        <v>5503.48855</v>
      </c>
      <c r="J184" s="394">
        <v>-3083.1781166666701</v>
      </c>
      <c r="K184" s="397">
        <v>0.106822370923</v>
      </c>
    </row>
    <row r="185" spans="1:11" ht="14.4" customHeight="1" thickBot="1" x14ac:dyDescent="0.35">
      <c r="A185" s="414" t="s">
        <v>423</v>
      </c>
      <c r="B185" s="398">
        <v>47579.9999999996</v>
      </c>
      <c r="C185" s="398">
        <v>50554.195090000001</v>
      </c>
      <c r="D185" s="399">
        <v>2974.1950900004199</v>
      </c>
      <c r="E185" s="405">
        <v>1.06250935456</v>
      </c>
      <c r="F185" s="398">
        <v>51520</v>
      </c>
      <c r="G185" s="399">
        <v>8586.6666666666697</v>
      </c>
      <c r="H185" s="401">
        <v>867.76199999999994</v>
      </c>
      <c r="I185" s="398">
        <v>5503.48855</v>
      </c>
      <c r="J185" s="399">
        <v>-3083.1781166666701</v>
      </c>
      <c r="K185" s="406">
        <v>0.106822370923</v>
      </c>
    </row>
    <row r="186" spans="1:11" ht="14.4" customHeight="1" thickBot="1" x14ac:dyDescent="0.35">
      <c r="A186" s="415" t="s">
        <v>424</v>
      </c>
      <c r="B186" s="393">
        <v>14699.9999999999</v>
      </c>
      <c r="C186" s="393">
        <v>12801.2088</v>
      </c>
      <c r="D186" s="394">
        <v>-1898.7911999998701</v>
      </c>
      <c r="E186" s="395">
        <v>0.870830530612</v>
      </c>
      <c r="F186" s="393">
        <v>12920</v>
      </c>
      <c r="G186" s="394">
        <v>2153.3333333333298</v>
      </c>
      <c r="H186" s="396">
        <v>867.76199999999994</v>
      </c>
      <c r="I186" s="393">
        <v>2182.3249999999998</v>
      </c>
      <c r="J186" s="394">
        <v>28.991666666665999</v>
      </c>
      <c r="K186" s="397">
        <v>0.168910603715</v>
      </c>
    </row>
    <row r="187" spans="1:11" ht="14.4" customHeight="1" thickBot="1" x14ac:dyDescent="0.35">
      <c r="A187" s="415" t="s">
        <v>425</v>
      </c>
      <c r="B187" s="393">
        <v>32779.999999999702</v>
      </c>
      <c r="C187" s="393">
        <v>37727.234450000004</v>
      </c>
      <c r="D187" s="394">
        <v>4947.2344500002901</v>
      </c>
      <c r="E187" s="395">
        <v>1.150922344417</v>
      </c>
      <c r="F187" s="393">
        <v>38500</v>
      </c>
      <c r="G187" s="394">
        <v>6416.6666666666697</v>
      </c>
      <c r="H187" s="396">
        <v>4.9406564584124654E-324</v>
      </c>
      <c r="I187" s="393">
        <v>3321.1635500000002</v>
      </c>
      <c r="J187" s="394">
        <v>-3095.5031166666699</v>
      </c>
      <c r="K187" s="397">
        <v>8.6263988311000003E-2</v>
      </c>
    </row>
    <row r="188" spans="1:11" ht="14.4" customHeight="1" thickBot="1" x14ac:dyDescent="0.35">
      <c r="A188" s="415" t="s">
        <v>426</v>
      </c>
      <c r="B188" s="393">
        <v>99.999999999999005</v>
      </c>
      <c r="C188" s="393">
        <v>25.751840000000001</v>
      </c>
      <c r="D188" s="394">
        <v>-74.248159999999004</v>
      </c>
      <c r="E188" s="395">
        <v>0.25751839999999998</v>
      </c>
      <c r="F188" s="393">
        <v>100</v>
      </c>
      <c r="G188" s="394">
        <v>16.666666666666</v>
      </c>
      <c r="H188" s="396">
        <v>4.9406564584124654E-324</v>
      </c>
      <c r="I188" s="393">
        <v>9.8813129168249309E-324</v>
      </c>
      <c r="J188" s="394">
        <v>-16.666666666666</v>
      </c>
      <c r="K188" s="397">
        <v>0</v>
      </c>
    </row>
    <row r="189" spans="1:11" ht="14.4" customHeight="1" thickBot="1" x14ac:dyDescent="0.35">
      <c r="A189" s="413" t="s">
        <v>427</v>
      </c>
      <c r="B189" s="393">
        <v>399.605521661578</v>
      </c>
      <c r="C189" s="393">
        <v>265.07188000000002</v>
      </c>
      <c r="D189" s="394">
        <v>-134.533641661578</v>
      </c>
      <c r="E189" s="395">
        <v>0.66333387711400005</v>
      </c>
      <c r="F189" s="393">
        <v>0</v>
      </c>
      <c r="G189" s="394">
        <v>0</v>
      </c>
      <c r="H189" s="396">
        <v>4.9406564584124654E-324</v>
      </c>
      <c r="I189" s="393">
        <v>9.8813129168249309E-324</v>
      </c>
      <c r="J189" s="394">
        <v>9.8813129168249309E-324</v>
      </c>
      <c r="K189" s="404" t="s">
        <v>246</v>
      </c>
    </row>
    <row r="190" spans="1:11" ht="14.4" customHeight="1" thickBot="1" x14ac:dyDescent="0.35">
      <c r="A190" s="414" t="s">
        <v>428</v>
      </c>
      <c r="B190" s="398">
        <v>399.605521661578</v>
      </c>
      <c r="C190" s="398">
        <v>265.07188000000002</v>
      </c>
      <c r="D190" s="399">
        <v>-134.533641661578</v>
      </c>
      <c r="E190" s="405">
        <v>0.66333387711400005</v>
      </c>
      <c r="F190" s="398">
        <v>0</v>
      </c>
      <c r="G190" s="399">
        <v>0</v>
      </c>
      <c r="H190" s="401">
        <v>4.9406564584124654E-324</v>
      </c>
      <c r="I190" s="398">
        <v>9.8813129168249309E-324</v>
      </c>
      <c r="J190" s="399">
        <v>9.8813129168249309E-324</v>
      </c>
      <c r="K190" s="402" t="s">
        <v>246</v>
      </c>
    </row>
    <row r="191" spans="1:11" ht="14.4" customHeight="1" thickBot="1" x14ac:dyDescent="0.35">
      <c r="A191" s="415" t="s">
        <v>429</v>
      </c>
      <c r="B191" s="393">
        <v>0</v>
      </c>
      <c r="C191" s="393">
        <v>56.345329999999997</v>
      </c>
      <c r="D191" s="394">
        <v>56.345329999999997</v>
      </c>
      <c r="E191" s="403" t="s">
        <v>246</v>
      </c>
      <c r="F191" s="393">
        <v>0</v>
      </c>
      <c r="G191" s="394">
        <v>0</v>
      </c>
      <c r="H191" s="396">
        <v>4.9406564584124654E-324</v>
      </c>
      <c r="I191" s="393">
        <v>9.8813129168249309E-324</v>
      </c>
      <c r="J191" s="394">
        <v>9.8813129168249309E-324</v>
      </c>
      <c r="K191" s="404" t="s">
        <v>246</v>
      </c>
    </row>
    <row r="192" spans="1:11" ht="14.4" customHeight="1" thickBot="1" x14ac:dyDescent="0.35">
      <c r="A192" s="415" t="s">
        <v>430</v>
      </c>
      <c r="B192" s="393">
        <v>0</v>
      </c>
      <c r="C192" s="393">
        <v>44.809899999999999</v>
      </c>
      <c r="D192" s="394">
        <v>44.809899999999999</v>
      </c>
      <c r="E192" s="403" t="s">
        <v>246</v>
      </c>
      <c r="F192" s="393">
        <v>0</v>
      </c>
      <c r="G192" s="394">
        <v>0</v>
      </c>
      <c r="H192" s="396">
        <v>4.9406564584124654E-324</v>
      </c>
      <c r="I192" s="393">
        <v>9.8813129168249309E-324</v>
      </c>
      <c r="J192" s="394">
        <v>9.8813129168249309E-324</v>
      </c>
      <c r="K192" s="404" t="s">
        <v>246</v>
      </c>
    </row>
    <row r="193" spans="1:11" ht="14.4" customHeight="1" thickBot="1" x14ac:dyDescent="0.35">
      <c r="A193" s="415" t="s">
        <v>431</v>
      </c>
      <c r="B193" s="393">
        <v>0</v>
      </c>
      <c r="C193" s="393">
        <v>123.76564999999999</v>
      </c>
      <c r="D193" s="394">
        <v>123.76564999999999</v>
      </c>
      <c r="E193" s="403" t="s">
        <v>246</v>
      </c>
      <c r="F193" s="393">
        <v>0</v>
      </c>
      <c r="G193" s="394">
        <v>0</v>
      </c>
      <c r="H193" s="396">
        <v>4.9406564584124654E-324</v>
      </c>
      <c r="I193" s="393">
        <v>9.8813129168249309E-324</v>
      </c>
      <c r="J193" s="394">
        <v>9.8813129168249309E-324</v>
      </c>
      <c r="K193" s="404" t="s">
        <v>246</v>
      </c>
    </row>
    <row r="194" spans="1:11" ht="14.4" customHeight="1" thickBot="1" x14ac:dyDescent="0.35">
      <c r="A194" s="415" t="s">
        <v>432</v>
      </c>
      <c r="B194" s="393">
        <v>0</v>
      </c>
      <c r="C194" s="393">
        <v>40.151000000000003</v>
      </c>
      <c r="D194" s="394">
        <v>40.151000000000003</v>
      </c>
      <c r="E194" s="403" t="s">
        <v>246</v>
      </c>
      <c r="F194" s="393">
        <v>0</v>
      </c>
      <c r="G194" s="394">
        <v>0</v>
      </c>
      <c r="H194" s="396">
        <v>4.9406564584124654E-324</v>
      </c>
      <c r="I194" s="393">
        <v>9.8813129168249309E-324</v>
      </c>
      <c r="J194" s="394">
        <v>9.8813129168249309E-324</v>
      </c>
      <c r="K194" s="404" t="s">
        <v>246</v>
      </c>
    </row>
    <row r="195" spans="1:11" ht="14.4" customHeight="1" thickBot="1" x14ac:dyDescent="0.35">
      <c r="A195" s="416" t="s">
        <v>433</v>
      </c>
      <c r="B195" s="398">
        <v>566.05144965713703</v>
      </c>
      <c r="C195" s="398">
        <v>404.61696000000001</v>
      </c>
      <c r="D195" s="399">
        <v>-161.43448965713699</v>
      </c>
      <c r="E195" s="405">
        <v>0.714805977875</v>
      </c>
      <c r="F195" s="398">
        <v>369.05558319859102</v>
      </c>
      <c r="G195" s="399">
        <v>61.509263866430999</v>
      </c>
      <c r="H195" s="401">
        <v>34.111260000000001</v>
      </c>
      <c r="I195" s="398">
        <v>85.683539999999994</v>
      </c>
      <c r="J195" s="399">
        <v>24.174276133568</v>
      </c>
      <c r="K195" s="406">
        <v>0.23216974326000001</v>
      </c>
    </row>
    <row r="196" spans="1:11" ht="14.4" customHeight="1" thickBot="1" x14ac:dyDescent="0.35">
      <c r="A196" s="414" t="s">
        <v>434</v>
      </c>
      <c r="B196" s="398">
        <v>0</v>
      </c>
      <c r="C196" s="398">
        <v>23.944569999999999</v>
      </c>
      <c r="D196" s="399">
        <v>23.944569999999999</v>
      </c>
      <c r="E196" s="400" t="s">
        <v>246</v>
      </c>
      <c r="F196" s="398">
        <v>0</v>
      </c>
      <c r="G196" s="399">
        <v>0</v>
      </c>
      <c r="H196" s="401">
        <v>2.5999999999999998E-4</v>
      </c>
      <c r="I196" s="398">
        <v>1.5399999999999999E-3</v>
      </c>
      <c r="J196" s="399">
        <v>1.5399999999999999E-3</v>
      </c>
      <c r="K196" s="402" t="s">
        <v>246</v>
      </c>
    </row>
    <row r="197" spans="1:11" ht="14.4" customHeight="1" thickBot="1" x14ac:dyDescent="0.35">
      <c r="A197" s="415" t="s">
        <v>435</v>
      </c>
      <c r="B197" s="393">
        <v>0</v>
      </c>
      <c r="C197" s="393">
        <v>-1.4300000000000001E-3</v>
      </c>
      <c r="D197" s="394">
        <v>-1.4300000000000001E-3</v>
      </c>
      <c r="E197" s="403" t="s">
        <v>246</v>
      </c>
      <c r="F197" s="393">
        <v>0</v>
      </c>
      <c r="G197" s="394">
        <v>0</v>
      </c>
      <c r="H197" s="396">
        <v>2.5999999999999998E-4</v>
      </c>
      <c r="I197" s="393">
        <v>1.5399999999999999E-3</v>
      </c>
      <c r="J197" s="394">
        <v>1.5399999999999999E-3</v>
      </c>
      <c r="K197" s="404" t="s">
        <v>246</v>
      </c>
    </row>
    <row r="198" spans="1:11" ht="14.4" customHeight="1" thickBot="1" x14ac:dyDescent="0.35">
      <c r="A198" s="415" t="s">
        <v>436</v>
      </c>
      <c r="B198" s="393">
        <v>4.9406564584124654E-324</v>
      </c>
      <c r="C198" s="393">
        <v>15.57</v>
      </c>
      <c r="D198" s="394">
        <v>15.57</v>
      </c>
      <c r="E198" s="403" t="s">
        <v>252</v>
      </c>
      <c r="F198" s="393">
        <v>0</v>
      </c>
      <c r="G198" s="394">
        <v>0</v>
      </c>
      <c r="H198" s="396">
        <v>4.9406564584124654E-324</v>
      </c>
      <c r="I198" s="393">
        <v>9.8813129168249309E-324</v>
      </c>
      <c r="J198" s="394">
        <v>9.8813129168249309E-324</v>
      </c>
      <c r="K198" s="404" t="s">
        <v>246</v>
      </c>
    </row>
    <row r="199" spans="1:11" ht="14.4" customHeight="1" thickBot="1" x14ac:dyDescent="0.35">
      <c r="A199" s="415" t="s">
        <v>437</v>
      </c>
      <c r="B199" s="393">
        <v>4.9406564584124654E-324</v>
      </c>
      <c r="C199" s="393">
        <v>8.3759999999999994</v>
      </c>
      <c r="D199" s="394">
        <v>8.3759999999999994</v>
      </c>
      <c r="E199" s="403" t="s">
        <v>252</v>
      </c>
      <c r="F199" s="393">
        <v>0</v>
      </c>
      <c r="G199" s="394">
        <v>0</v>
      </c>
      <c r="H199" s="396">
        <v>4.9406564584124654E-324</v>
      </c>
      <c r="I199" s="393">
        <v>9.8813129168249309E-324</v>
      </c>
      <c r="J199" s="394">
        <v>9.8813129168249309E-324</v>
      </c>
      <c r="K199" s="404" t="s">
        <v>246</v>
      </c>
    </row>
    <row r="200" spans="1:11" ht="14.4" customHeight="1" thickBot="1" x14ac:dyDescent="0.35">
      <c r="A200" s="414" t="s">
        <v>438</v>
      </c>
      <c r="B200" s="398">
        <v>566.05144965713703</v>
      </c>
      <c r="C200" s="398">
        <v>341.22739000000001</v>
      </c>
      <c r="D200" s="399">
        <v>-224.82405965713701</v>
      </c>
      <c r="E200" s="405">
        <v>0.60282045069599999</v>
      </c>
      <c r="F200" s="398">
        <v>369.05558319859102</v>
      </c>
      <c r="G200" s="399">
        <v>61.509263866430999</v>
      </c>
      <c r="H200" s="401">
        <v>34.110999999999997</v>
      </c>
      <c r="I200" s="398">
        <v>85.682000000000002</v>
      </c>
      <c r="J200" s="399">
        <v>24.172736133568002</v>
      </c>
      <c r="K200" s="406">
        <v>0.23216557044700001</v>
      </c>
    </row>
    <row r="201" spans="1:11" ht="14.4" customHeight="1" thickBot="1" x14ac:dyDescent="0.35">
      <c r="A201" s="415" t="s">
        <v>439</v>
      </c>
      <c r="B201" s="393">
        <v>500</v>
      </c>
      <c r="C201" s="393">
        <v>271.572</v>
      </c>
      <c r="D201" s="394">
        <v>-228.428</v>
      </c>
      <c r="E201" s="395">
        <v>0.54314399999999996</v>
      </c>
      <c r="F201" s="393">
        <v>300</v>
      </c>
      <c r="G201" s="394">
        <v>50</v>
      </c>
      <c r="H201" s="396">
        <v>32.22</v>
      </c>
      <c r="I201" s="393">
        <v>77.325999999999993</v>
      </c>
      <c r="J201" s="394">
        <v>27.326000000000001</v>
      </c>
      <c r="K201" s="397">
        <v>0.25775333333299999</v>
      </c>
    </row>
    <row r="202" spans="1:11" ht="14.4" customHeight="1" thickBot="1" x14ac:dyDescent="0.35">
      <c r="A202" s="415" t="s">
        <v>440</v>
      </c>
      <c r="B202" s="393">
        <v>0</v>
      </c>
      <c r="C202" s="393">
        <v>9.1660000000000004</v>
      </c>
      <c r="D202" s="394">
        <v>9.1660000000000004</v>
      </c>
      <c r="E202" s="403" t="s">
        <v>246</v>
      </c>
      <c r="F202" s="393">
        <v>0</v>
      </c>
      <c r="G202" s="394">
        <v>0</v>
      </c>
      <c r="H202" s="396">
        <v>1.891</v>
      </c>
      <c r="I202" s="393">
        <v>4.9630000000000001</v>
      </c>
      <c r="J202" s="394">
        <v>4.9630000000000001</v>
      </c>
      <c r="K202" s="404" t="s">
        <v>246</v>
      </c>
    </row>
    <row r="203" spans="1:11" ht="14.4" customHeight="1" thickBot="1" x14ac:dyDescent="0.35">
      <c r="A203" s="415" t="s">
        <v>441</v>
      </c>
      <c r="B203" s="393">
        <v>45.062003121815003</v>
      </c>
      <c r="C203" s="393">
        <v>53.499000000000002</v>
      </c>
      <c r="D203" s="394">
        <v>8.4369968781840008</v>
      </c>
      <c r="E203" s="395">
        <v>1.1872308440299999</v>
      </c>
      <c r="F203" s="393">
        <v>48.066136663268999</v>
      </c>
      <c r="G203" s="394">
        <v>8.0110227772110001</v>
      </c>
      <c r="H203" s="396">
        <v>4.9406564584124654E-324</v>
      </c>
      <c r="I203" s="393">
        <v>3.3929999999999998</v>
      </c>
      <c r="J203" s="394">
        <v>-4.6180227772110003</v>
      </c>
      <c r="K203" s="397">
        <v>7.0590237442000006E-2</v>
      </c>
    </row>
    <row r="204" spans="1:11" ht="14.4" customHeight="1" thickBot="1" x14ac:dyDescent="0.35">
      <c r="A204" s="415" t="s">
        <v>442</v>
      </c>
      <c r="B204" s="393">
        <v>20.989446535321001</v>
      </c>
      <c r="C204" s="393">
        <v>6.9903899999999997</v>
      </c>
      <c r="D204" s="394">
        <v>-13.999056535320999</v>
      </c>
      <c r="E204" s="395">
        <v>0.33304308373399999</v>
      </c>
      <c r="F204" s="393">
        <v>20.989446535321001</v>
      </c>
      <c r="G204" s="394">
        <v>3.49824108922</v>
      </c>
      <c r="H204" s="396">
        <v>4.9406564584124654E-324</v>
      </c>
      <c r="I204" s="393">
        <v>9.8813129168249309E-324</v>
      </c>
      <c r="J204" s="394">
        <v>-3.49824108922</v>
      </c>
      <c r="K204" s="397">
        <v>0</v>
      </c>
    </row>
    <row r="205" spans="1:11" ht="14.4" customHeight="1" thickBot="1" x14ac:dyDescent="0.35">
      <c r="A205" s="414" t="s">
        <v>443</v>
      </c>
      <c r="B205" s="398">
        <v>0</v>
      </c>
      <c r="C205" s="398">
        <v>39.445</v>
      </c>
      <c r="D205" s="399">
        <v>39.445</v>
      </c>
      <c r="E205" s="400" t="s">
        <v>246</v>
      </c>
      <c r="F205" s="398">
        <v>0</v>
      </c>
      <c r="G205" s="399">
        <v>0</v>
      </c>
      <c r="H205" s="401">
        <v>4.9406564584124654E-324</v>
      </c>
      <c r="I205" s="398">
        <v>9.8813129168249309E-324</v>
      </c>
      <c r="J205" s="399">
        <v>9.8813129168249309E-324</v>
      </c>
      <c r="K205" s="402" t="s">
        <v>246</v>
      </c>
    </row>
    <row r="206" spans="1:11" ht="14.4" customHeight="1" thickBot="1" x14ac:dyDescent="0.35">
      <c r="A206" s="415" t="s">
        <v>444</v>
      </c>
      <c r="B206" s="393">
        <v>0</v>
      </c>
      <c r="C206" s="393">
        <v>39.445</v>
      </c>
      <c r="D206" s="394">
        <v>39.445</v>
      </c>
      <c r="E206" s="403" t="s">
        <v>246</v>
      </c>
      <c r="F206" s="393">
        <v>0</v>
      </c>
      <c r="G206" s="394">
        <v>0</v>
      </c>
      <c r="H206" s="396">
        <v>4.9406564584124654E-324</v>
      </c>
      <c r="I206" s="393">
        <v>9.8813129168249309E-324</v>
      </c>
      <c r="J206" s="394">
        <v>9.8813129168249309E-324</v>
      </c>
      <c r="K206" s="404" t="s">
        <v>246</v>
      </c>
    </row>
    <row r="207" spans="1:11" ht="14.4" customHeight="1" thickBot="1" x14ac:dyDescent="0.35">
      <c r="A207" s="412" t="s">
        <v>445</v>
      </c>
      <c r="B207" s="393">
        <v>0</v>
      </c>
      <c r="C207" s="393">
        <v>132.41999999999999</v>
      </c>
      <c r="D207" s="394">
        <v>132.41999999999999</v>
      </c>
      <c r="E207" s="403" t="s">
        <v>246</v>
      </c>
      <c r="F207" s="393">
        <v>102</v>
      </c>
      <c r="G207" s="394">
        <v>17</v>
      </c>
      <c r="H207" s="396">
        <v>4.9406564584124654E-324</v>
      </c>
      <c r="I207" s="393">
        <v>9.8813129168249309E-324</v>
      </c>
      <c r="J207" s="394">
        <v>-17</v>
      </c>
      <c r="K207" s="397">
        <v>0</v>
      </c>
    </row>
    <row r="208" spans="1:11" ht="14.4" customHeight="1" thickBot="1" x14ac:dyDescent="0.35">
      <c r="A208" s="416" t="s">
        <v>446</v>
      </c>
      <c r="B208" s="398">
        <v>0</v>
      </c>
      <c r="C208" s="398">
        <v>132.41999999999999</v>
      </c>
      <c r="D208" s="399">
        <v>132.41999999999999</v>
      </c>
      <c r="E208" s="400" t="s">
        <v>246</v>
      </c>
      <c r="F208" s="398">
        <v>102</v>
      </c>
      <c r="G208" s="399">
        <v>17</v>
      </c>
      <c r="H208" s="401">
        <v>4.9406564584124654E-324</v>
      </c>
      <c r="I208" s="398">
        <v>9.8813129168249309E-324</v>
      </c>
      <c r="J208" s="399">
        <v>-17</v>
      </c>
      <c r="K208" s="406">
        <v>0</v>
      </c>
    </row>
    <row r="209" spans="1:11" ht="14.4" customHeight="1" thickBot="1" x14ac:dyDescent="0.35">
      <c r="A209" s="414" t="s">
        <v>447</v>
      </c>
      <c r="B209" s="398">
        <v>0</v>
      </c>
      <c r="C209" s="398">
        <v>132.41999999999999</v>
      </c>
      <c r="D209" s="399">
        <v>132.41999999999999</v>
      </c>
      <c r="E209" s="400" t="s">
        <v>246</v>
      </c>
      <c r="F209" s="398">
        <v>102</v>
      </c>
      <c r="G209" s="399">
        <v>17</v>
      </c>
      <c r="H209" s="401">
        <v>4.9406564584124654E-324</v>
      </c>
      <c r="I209" s="398">
        <v>9.8813129168249309E-324</v>
      </c>
      <c r="J209" s="399">
        <v>-17</v>
      </c>
      <c r="K209" s="406">
        <v>0</v>
      </c>
    </row>
    <row r="210" spans="1:11" ht="14.4" customHeight="1" thickBot="1" x14ac:dyDescent="0.35">
      <c r="A210" s="415" t="s">
        <v>448</v>
      </c>
      <c r="B210" s="393">
        <v>0</v>
      </c>
      <c r="C210" s="393">
        <v>115</v>
      </c>
      <c r="D210" s="394">
        <v>115</v>
      </c>
      <c r="E210" s="403" t="s">
        <v>246</v>
      </c>
      <c r="F210" s="393">
        <v>0</v>
      </c>
      <c r="G210" s="394">
        <v>0</v>
      </c>
      <c r="H210" s="396">
        <v>4.9406564584124654E-324</v>
      </c>
      <c r="I210" s="393">
        <v>9.8813129168249309E-324</v>
      </c>
      <c r="J210" s="394">
        <v>9.8813129168249309E-324</v>
      </c>
      <c r="K210" s="404" t="s">
        <v>246</v>
      </c>
    </row>
    <row r="211" spans="1:11" ht="14.4" customHeight="1" thickBot="1" x14ac:dyDescent="0.35">
      <c r="A211" s="415" t="s">
        <v>449</v>
      </c>
      <c r="B211" s="393">
        <v>4.9406564584124654E-324</v>
      </c>
      <c r="C211" s="393">
        <v>17.420000000000002</v>
      </c>
      <c r="D211" s="394">
        <v>17.420000000000002</v>
      </c>
      <c r="E211" s="403" t="s">
        <v>252</v>
      </c>
      <c r="F211" s="393">
        <v>102</v>
      </c>
      <c r="G211" s="394">
        <v>17</v>
      </c>
      <c r="H211" s="396">
        <v>4.9406564584124654E-324</v>
      </c>
      <c r="I211" s="393">
        <v>9.8813129168249309E-324</v>
      </c>
      <c r="J211" s="394">
        <v>-17</v>
      </c>
      <c r="K211" s="397">
        <v>0</v>
      </c>
    </row>
    <row r="212" spans="1:11" ht="14.4" customHeight="1" thickBot="1" x14ac:dyDescent="0.35">
      <c r="A212" s="411" t="s">
        <v>450</v>
      </c>
      <c r="B212" s="393">
        <v>5248.1590039108596</v>
      </c>
      <c r="C212" s="393">
        <v>4843.0664800000004</v>
      </c>
      <c r="D212" s="394">
        <v>-405.09252391085698</v>
      </c>
      <c r="E212" s="395">
        <v>0.92281245221200003</v>
      </c>
      <c r="F212" s="393">
        <v>4951.0340232492199</v>
      </c>
      <c r="G212" s="394">
        <v>825.17233720820298</v>
      </c>
      <c r="H212" s="396">
        <v>364.32168999999999</v>
      </c>
      <c r="I212" s="393">
        <v>745.78936999999996</v>
      </c>
      <c r="J212" s="394">
        <v>-79.382967208202999</v>
      </c>
      <c r="K212" s="397">
        <v>0.150633052913</v>
      </c>
    </row>
    <row r="213" spans="1:11" ht="14.4" customHeight="1" thickBot="1" x14ac:dyDescent="0.35">
      <c r="A213" s="417" t="s">
        <v>451</v>
      </c>
      <c r="B213" s="398">
        <v>5248.1590039108596</v>
      </c>
      <c r="C213" s="398">
        <v>4843.0664800000004</v>
      </c>
      <c r="D213" s="399">
        <v>-405.09252391085698</v>
      </c>
      <c r="E213" s="405">
        <v>0.92281245221200003</v>
      </c>
      <c r="F213" s="398">
        <v>4951.0340232492199</v>
      </c>
      <c r="G213" s="399">
        <v>825.17233720820298</v>
      </c>
      <c r="H213" s="401">
        <v>364.32168999999999</v>
      </c>
      <c r="I213" s="398">
        <v>745.78936999999996</v>
      </c>
      <c r="J213" s="399">
        <v>-79.382967208202999</v>
      </c>
      <c r="K213" s="406">
        <v>0.150633052913</v>
      </c>
    </row>
    <row r="214" spans="1:11" ht="14.4" customHeight="1" thickBot="1" x14ac:dyDescent="0.35">
      <c r="A214" s="416" t="s">
        <v>57</v>
      </c>
      <c r="B214" s="398">
        <v>5248.1590039108596</v>
      </c>
      <c r="C214" s="398">
        <v>4843.0664800000004</v>
      </c>
      <c r="D214" s="399">
        <v>-405.09252391085698</v>
      </c>
      <c r="E214" s="405">
        <v>0.92281245221200003</v>
      </c>
      <c r="F214" s="398">
        <v>4951.0340232492199</v>
      </c>
      <c r="G214" s="399">
        <v>825.17233720820298</v>
      </c>
      <c r="H214" s="401">
        <v>364.32168999999999</v>
      </c>
      <c r="I214" s="398">
        <v>745.78936999999996</v>
      </c>
      <c r="J214" s="399">
        <v>-79.382967208202999</v>
      </c>
      <c r="K214" s="406">
        <v>0.150633052913</v>
      </c>
    </row>
    <row r="215" spans="1:11" ht="14.4" customHeight="1" thickBot="1" x14ac:dyDescent="0.35">
      <c r="A215" s="414" t="s">
        <v>452</v>
      </c>
      <c r="B215" s="398">
        <v>49.999999999998998</v>
      </c>
      <c r="C215" s="398">
        <v>52.040999999999997</v>
      </c>
      <c r="D215" s="399">
        <v>2.0409999999999999</v>
      </c>
      <c r="E215" s="405">
        <v>1.0408200000000001</v>
      </c>
      <c r="F215" s="398">
        <v>42</v>
      </c>
      <c r="G215" s="399">
        <v>7</v>
      </c>
      <c r="H215" s="401">
        <v>4.3367500000000003</v>
      </c>
      <c r="I215" s="398">
        <v>8.6735000000000007</v>
      </c>
      <c r="J215" s="399">
        <v>1.6735</v>
      </c>
      <c r="K215" s="406">
        <v>0.20651190476100001</v>
      </c>
    </row>
    <row r="216" spans="1:11" ht="14.4" customHeight="1" thickBot="1" x14ac:dyDescent="0.35">
      <c r="A216" s="415" t="s">
        <v>453</v>
      </c>
      <c r="B216" s="393">
        <v>49.999999999998998</v>
      </c>
      <c r="C216" s="393">
        <v>52.040999999999997</v>
      </c>
      <c r="D216" s="394">
        <v>2.0409999999999999</v>
      </c>
      <c r="E216" s="395">
        <v>1.0408200000000001</v>
      </c>
      <c r="F216" s="393">
        <v>42</v>
      </c>
      <c r="G216" s="394">
        <v>7</v>
      </c>
      <c r="H216" s="396">
        <v>4.3367500000000003</v>
      </c>
      <c r="I216" s="393">
        <v>8.6735000000000007</v>
      </c>
      <c r="J216" s="394">
        <v>1.6735</v>
      </c>
      <c r="K216" s="397">
        <v>0.20651190476100001</v>
      </c>
    </row>
    <row r="217" spans="1:11" ht="14.4" customHeight="1" thickBot="1" x14ac:dyDescent="0.35">
      <c r="A217" s="414" t="s">
        <v>454</v>
      </c>
      <c r="B217" s="398">
        <v>342.08054622072399</v>
      </c>
      <c r="C217" s="398">
        <v>235.14500000000001</v>
      </c>
      <c r="D217" s="399">
        <v>-106.93554622072401</v>
      </c>
      <c r="E217" s="405">
        <v>0.68739658714200003</v>
      </c>
      <c r="F217" s="398">
        <v>240.03402324922001</v>
      </c>
      <c r="G217" s="399">
        <v>40.005670541535999</v>
      </c>
      <c r="H217" s="401">
        <v>25.395</v>
      </c>
      <c r="I217" s="398">
        <v>45.74</v>
      </c>
      <c r="J217" s="399">
        <v>5.7343294584629998</v>
      </c>
      <c r="K217" s="406">
        <v>0.19055631939500001</v>
      </c>
    </row>
    <row r="218" spans="1:11" ht="14.4" customHeight="1" thickBot="1" x14ac:dyDescent="0.35">
      <c r="A218" s="415" t="s">
        <v>455</v>
      </c>
      <c r="B218" s="393">
        <v>342.08054622072399</v>
      </c>
      <c r="C218" s="393">
        <v>235.14500000000001</v>
      </c>
      <c r="D218" s="394">
        <v>-106.93554622072401</v>
      </c>
      <c r="E218" s="395">
        <v>0.68739658714200003</v>
      </c>
      <c r="F218" s="393">
        <v>240.03402324922001</v>
      </c>
      <c r="G218" s="394">
        <v>40.005670541535999</v>
      </c>
      <c r="H218" s="396">
        <v>25.395</v>
      </c>
      <c r="I218" s="393">
        <v>45.74</v>
      </c>
      <c r="J218" s="394">
        <v>5.7343294584629998</v>
      </c>
      <c r="K218" s="397">
        <v>0.19055631939500001</v>
      </c>
    </row>
    <row r="219" spans="1:11" ht="14.4" customHeight="1" thickBot="1" x14ac:dyDescent="0.35">
      <c r="A219" s="414" t="s">
        <v>456</v>
      </c>
      <c r="B219" s="398">
        <v>200.07845769019301</v>
      </c>
      <c r="C219" s="398">
        <v>201.8434</v>
      </c>
      <c r="D219" s="399">
        <v>1.764942309806</v>
      </c>
      <c r="E219" s="405">
        <v>1.008821251074</v>
      </c>
      <c r="F219" s="398">
        <v>217</v>
      </c>
      <c r="G219" s="399">
        <v>36.166666666666003</v>
      </c>
      <c r="H219" s="401">
        <v>11.1205</v>
      </c>
      <c r="I219" s="398">
        <v>22.0825</v>
      </c>
      <c r="J219" s="399">
        <v>-14.084166666666</v>
      </c>
      <c r="K219" s="406">
        <v>0.101762672811</v>
      </c>
    </row>
    <row r="220" spans="1:11" ht="14.4" customHeight="1" thickBot="1" x14ac:dyDescent="0.35">
      <c r="A220" s="415" t="s">
        <v>457</v>
      </c>
      <c r="B220" s="393">
        <v>200.07845769019301</v>
      </c>
      <c r="C220" s="393">
        <v>201.8434</v>
      </c>
      <c r="D220" s="394">
        <v>1.764942309806</v>
      </c>
      <c r="E220" s="395">
        <v>1.008821251074</v>
      </c>
      <c r="F220" s="393">
        <v>217</v>
      </c>
      <c r="G220" s="394">
        <v>36.166666666666003</v>
      </c>
      <c r="H220" s="396">
        <v>11.1205</v>
      </c>
      <c r="I220" s="393">
        <v>22.0825</v>
      </c>
      <c r="J220" s="394">
        <v>-14.084166666666</v>
      </c>
      <c r="K220" s="397">
        <v>0.101762672811</v>
      </c>
    </row>
    <row r="221" spans="1:11" ht="14.4" customHeight="1" thickBot="1" x14ac:dyDescent="0.35">
      <c r="A221" s="414" t="s">
        <v>458</v>
      </c>
      <c r="B221" s="398">
        <v>0</v>
      </c>
      <c r="C221" s="398">
        <v>13.131</v>
      </c>
      <c r="D221" s="399">
        <v>13.131</v>
      </c>
      <c r="E221" s="400" t="s">
        <v>246</v>
      </c>
      <c r="F221" s="398">
        <v>4.9406564584124654E-324</v>
      </c>
      <c r="G221" s="399">
        <v>0</v>
      </c>
      <c r="H221" s="401">
        <v>4.9406564584124654E-324</v>
      </c>
      <c r="I221" s="398">
        <v>1.82</v>
      </c>
      <c r="J221" s="399">
        <v>1.82</v>
      </c>
      <c r="K221" s="402" t="s">
        <v>252</v>
      </c>
    </row>
    <row r="222" spans="1:11" ht="14.4" customHeight="1" thickBot="1" x14ac:dyDescent="0.35">
      <c r="A222" s="415" t="s">
        <v>459</v>
      </c>
      <c r="B222" s="393">
        <v>0</v>
      </c>
      <c r="C222" s="393">
        <v>13.131</v>
      </c>
      <c r="D222" s="394">
        <v>13.131</v>
      </c>
      <c r="E222" s="403" t="s">
        <v>246</v>
      </c>
      <c r="F222" s="393">
        <v>4.9406564584124654E-324</v>
      </c>
      <c r="G222" s="394">
        <v>0</v>
      </c>
      <c r="H222" s="396">
        <v>4.9406564584124654E-324</v>
      </c>
      <c r="I222" s="393">
        <v>1.82</v>
      </c>
      <c r="J222" s="394">
        <v>1.82</v>
      </c>
      <c r="K222" s="404" t="s">
        <v>252</v>
      </c>
    </row>
    <row r="223" spans="1:11" ht="14.4" customHeight="1" thickBot="1" x14ac:dyDescent="0.35">
      <c r="A223" s="414" t="s">
        <v>460</v>
      </c>
      <c r="B223" s="398">
        <v>714.99999999999102</v>
      </c>
      <c r="C223" s="398">
        <v>634.39757999999995</v>
      </c>
      <c r="D223" s="399">
        <v>-80.602419999990005</v>
      </c>
      <c r="E223" s="405">
        <v>0.88726934265699997</v>
      </c>
      <c r="F223" s="398">
        <v>881</v>
      </c>
      <c r="G223" s="399">
        <v>146.833333333333</v>
      </c>
      <c r="H223" s="401">
        <v>38.60277</v>
      </c>
      <c r="I223" s="398">
        <v>89.568969999999993</v>
      </c>
      <c r="J223" s="399">
        <v>-57.264363333333002</v>
      </c>
      <c r="K223" s="406">
        <v>0.10166738933</v>
      </c>
    </row>
    <row r="224" spans="1:11" ht="14.4" customHeight="1" thickBot="1" x14ac:dyDescent="0.35">
      <c r="A224" s="415" t="s">
        <v>461</v>
      </c>
      <c r="B224" s="393">
        <v>714.99999999999102</v>
      </c>
      <c r="C224" s="393">
        <v>634.39757999999995</v>
      </c>
      <c r="D224" s="394">
        <v>-80.602419999990005</v>
      </c>
      <c r="E224" s="395">
        <v>0.88726934265699997</v>
      </c>
      <c r="F224" s="393">
        <v>881</v>
      </c>
      <c r="G224" s="394">
        <v>146.833333333333</v>
      </c>
      <c r="H224" s="396">
        <v>38.60277</v>
      </c>
      <c r="I224" s="393">
        <v>89.568969999999993</v>
      </c>
      <c r="J224" s="394">
        <v>-57.264363333333002</v>
      </c>
      <c r="K224" s="397">
        <v>0.10166738933</v>
      </c>
    </row>
    <row r="225" spans="1:11" ht="14.4" customHeight="1" thickBot="1" x14ac:dyDescent="0.35">
      <c r="A225" s="414" t="s">
        <v>462</v>
      </c>
      <c r="B225" s="398">
        <v>0</v>
      </c>
      <c r="C225" s="398">
        <v>255.25620000000001</v>
      </c>
      <c r="D225" s="399">
        <v>255.25620000000001</v>
      </c>
      <c r="E225" s="400" t="s">
        <v>246</v>
      </c>
      <c r="F225" s="398">
        <v>4.9406564584124654E-324</v>
      </c>
      <c r="G225" s="399">
        <v>0</v>
      </c>
      <c r="H225" s="401">
        <v>4.0061999999999998</v>
      </c>
      <c r="I225" s="398">
        <v>4.0061999999999998</v>
      </c>
      <c r="J225" s="399">
        <v>4.0061999999999998</v>
      </c>
      <c r="K225" s="402" t="s">
        <v>252</v>
      </c>
    </row>
    <row r="226" spans="1:11" ht="14.4" customHeight="1" thickBot="1" x14ac:dyDescent="0.35">
      <c r="A226" s="415" t="s">
        <v>463</v>
      </c>
      <c r="B226" s="393">
        <v>0</v>
      </c>
      <c r="C226" s="393">
        <v>255.25620000000001</v>
      </c>
      <c r="D226" s="394">
        <v>255.25620000000001</v>
      </c>
      <c r="E226" s="403" t="s">
        <v>246</v>
      </c>
      <c r="F226" s="393">
        <v>4.9406564584124654E-324</v>
      </c>
      <c r="G226" s="394">
        <v>0</v>
      </c>
      <c r="H226" s="396">
        <v>4.0061999999999998</v>
      </c>
      <c r="I226" s="393">
        <v>4.0061999999999998</v>
      </c>
      <c r="J226" s="394">
        <v>4.0061999999999998</v>
      </c>
      <c r="K226" s="404" t="s">
        <v>252</v>
      </c>
    </row>
    <row r="227" spans="1:11" ht="14.4" customHeight="1" thickBot="1" x14ac:dyDescent="0.35">
      <c r="A227" s="414" t="s">
        <v>464</v>
      </c>
      <c r="B227" s="398">
        <v>3940.99999999995</v>
      </c>
      <c r="C227" s="398">
        <v>3451.2523000000001</v>
      </c>
      <c r="D227" s="399">
        <v>-489.74769999994999</v>
      </c>
      <c r="E227" s="405">
        <v>0.87573009388400003</v>
      </c>
      <c r="F227" s="398">
        <v>3571</v>
      </c>
      <c r="G227" s="399">
        <v>595.16666666666697</v>
      </c>
      <c r="H227" s="401">
        <v>280.86047000000002</v>
      </c>
      <c r="I227" s="398">
        <v>573.89819999999997</v>
      </c>
      <c r="J227" s="399">
        <v>-21.268466666666001</v>
      </c>
      <c r="K227" s="406">
        <v>0.16071078129300001</v>
      </c>
    </row>
    <row r="228" spans="1:11" ht="14.4" customHeight="1" thickBot="1" x14ac:dyDescent="0.35">
      <c r="A228" s="415" t="s">
        <v>465</v>
      </c>
      <c r="B228" s="393">
        <v>3940.99999999995</v>
      </c>
      <c r="C228" s="393">
        <v>3451.2523000000001</v>
      </c>
      <c r="D228" s="394">
        <v>-489.74769999994999</v>
      </c>
      <c r="E228" s="395">
        <v>0.87573009388400003</v>
      </c>
      <c r="F228" s="393">
        <v>3571</v>
      </c>
      <c r="G228" s="394">
        <v>595.16666666666697</v>
      </c>
      <c r="H228" s="396">
        <v>280.86047000000002</v>
      </c>
      <c r="I228" s="393">
        <v>573.89819999999997</v>
      </c>
      <c r="J228" s="394">
        <v>-21.268466666666001</v>
      </c>
      <c r="K228" s="397">
        <v>0.16071078129300001</v>
      </c>
    </row>
    <row r="229" spans="1:11" ht="14.4" customHeight="1" thickBot="1" x14ac:dyDescent="0.35">
      <c r="A229" s="419" t="s">
        <v>466</v>
      </c>
      <c r="B229" s="398">
        <v>0</v>
      </c>
      <c r="C229" s="398">
        <v>471.93561</v>
      </c>
      <c r="D229" s="399">
        <v>471.93561</v>
      </c>
      <c r="E229" s="400" t="s">
        <v>246</v>
      </c>
      <c r="F229" s="398">
        <v>4.9406564584124654E-324</v>
      </c>
      <c r="G229" s="399">
        <v>0</v>
      </c>
      <c r="H229" s="401">
        <v>43.768720000000002</v>
      </c>
      <c r="I229" s="398">
        <v>88.365939999999995</v>
      </c>
      <c r="J229" s="399">
        <v>88.365939999999995</v>
      </c>
      <c r="K229" s="402" t="s">
        <v>252</v>
      </c>
    </row>
    <row r="230" spans="1:11" ht="14.4" customHeight="1" thickBot="1" x14ac:dyDescent="0.35">
      <c r="A230" s="417" t="s">
        <v>467</v>
      </c>
      <c r="B230" s="398">
        <v>0</v>
      </c>
      <c r="C230" s="398">
        <v>471.93561</v>
      </c>
      <c r="D230" s="399">
        <v>471.93561</v>
      </c>
      <c r="E230" s="400" t="s">
        <v>246</v>
      </c>
      <c r="F230" s="398">
        <v>4.9406564584124654E-324</v>
      </c>
      <c r="G230" s="399">
        <v>0</v>
      </c>
      <c r="H230" s="401">
        <v>43.768720000000002</v>
      </c>
      <c r="I230" s="398">
        <v>88.365939999999995</v>
      </c>
      <c r="J230" s="399">
        <v>88.365939999999995</v>
      </c>
      <c r="K230" s="402" t="s">
        <v>252</v>
      </c>
    </row>
    <row r="231" spans="1:11" ht="14.4" customHeight="1" thickBot="1" x14ac:dyDescent="0.35">
      <c r="A231" s="416" t="s">
        <v>468</v>
      </c>
      <c r="B231" s="398">
        <v>0</v>
      </c>
      <c r="C231" s="398">
        <v>471.93561</v>
      </c>
      <c r="D231" s="399">
        <v>471.93561</v>
      </c>
      <c r="E231" s="400" t="s">
        <v>246</v>
      </c>
      <c r="F231" s="398">
        <v>4.9406564584124654E-324</v>
      </c>
      <c r="G231" s="399">
        <v>0</v>
      </c>
      <c r="H231" s="401">
        <v>43.768720000000002</v>
      </c>
      <c r="I231" s="398">
        <v>88.365939999999995</v>
      </c>
      <c r="J231" s="399">
        <v>88.365939999999995</v>
      </c>
      <c r="K231" s="402" t="s">
        <v>252</v>
      </c>
    </row>
    <row r="232" spans="1:11" ht="14.4" customHeight="1" thickBot="1" x14ac:dyDescent="0.35">
      <c r="A232" s="414" t="s">
        <v>469</v>
      </c>
      <c r="B232" s="398">
        <v>0</v>
      </c>
      <c r="C232" s="398">
        <v>471.93561</v>
      </c>
      <c r="D232" s="399">
        <v>471.93561</v>
      </c>
      <c r="E232" s="400" t="s">
        <v>246</v>
      </c>
      <c r="F232" s="398">
        <v>4.9406564584124654E-324</v>
      </c>
      <c r="G232" s="399">
        <v>0</v>
      </c>
      <c r="H232" s="401">
        <v>43.768720000000002</v>
      </c>
      <c r="I232" s="398">
        <v>88.365939999999995</v>
      </c>
      <c r="J232" s="399">
        <v>88.365939999999995</v>
      </c>
      <c r="K232" s="402" t="s">
        <v>252</v>
      </c>
    </row>
    <row r="233" spans="1:11" ht="14.4" customHeight="1" thickBot="1" x14ac:dyDescent="0.35">
      <c r="A233" s="415" t="s">
        <v>470</v>
      </c>
      <c r="B233" s="393">
        <v>0</v>
      </c>
      <c r="C233" s="393">
        <v>459.92781000000002</v>
      </c>
      <c r="D233" s="394">
        <v>459.92781000000002</v>
      </c>
      <c r="E233" s="403" t="s">
        <v>246</v>
      </c>
      <c r="F233" s="393">
        <v>4.9406564584124654E-324</v>
      </c>
      <c r="G233" s="394">
        <v>0</v>
      </c>
      <c r="H233" s="396">
        <v>43.533320000000003</v>
      </c>
      <c r="I233" s="393">
        <v>88.130539999999996</v>
      </c>
      <c r="J233" s="394">
        <v>88.130539999999996</v>
      </c>
      <c r="K233" s="404" t="s">
        <v>252</v>
      </c>
    </row>
    <row r="234" spans="1:11" ht="14.4" customHeight="1" thickBot="1" x14ac:dyDescent="0.35">
      <c r="A234" s="415" t="s">
        <v>471</v>
      </c>
      <c r="B234" s="393">
        <v>0</v>
      </c>
      <c r="C234" s="393">
        <v>12.0078</v>
      </c>
      <c r="D234" s="394">
        <v>12.0078</v>
      </c>
      <c r="E234" s="403" t="s">
        <v>246</v>
      </c>
      <c r="F234" s="393">
        <v>4.9406564584124654E-324</v>
      </c>
      <c r="G234" s="394">
        <v>0</v>
      </c>
      <c r="H234" s="396">
        <v>0.2354</v>
      </c>
      <c r="I234" s="393">
        <v>0.2354</v>
      </c>
      <c r="J234" s="394">
        <v>0.2354</v>
      </c>
      <c r="K234" s="404" t="s">
        <v>252</v>
      </c>
    </row>
    <row r="235" spans="1:11" ht="14.4" customHeight="1" thickBot="1" x14ac:dyDescent="0.35">
      <c r="A235" s="420"/>
      <c r="B235" s="393">
        <v>31884.875358413999</v>
      </c>
      <c r="C235" s="393">
        <v>34791.830199999997</v>
      </c>
      <c r="D235" s="394">
        <v>2906.9548415859999</v>
      </c>
      <c r="E235" s="395">
        <v>1.0911703373120001</v>
      </c>
      <c r="F235" s="393">
        <v>38804.149245484303</v>
      </c>
      <c r="G235" s="394">
        <v>6467.3582075807199</v>
      </c>
      <c r="H235" s="396">
        <v>2857.0347299999999</v>
      </c>
      <c r="I235" s="393">
        <v>7466.7693399999898</v>
      </c>
      <c r="J235" s="394">
        <v>999.41113241927201</v>
      </c>
      <c r="K235" s="397">
        <v>0.192421931293</v>
      </c>
    </row>
    <row r="236" spans="1:11" ht="14.4" customHeight="1" thickBot="1" x14ac:dyDescent="0.35">
      <c r="A236" s="421" t="s">
        <v>69</v>
      </c>
      <c r="B236" s="407">
        <v>31884.875358413999</v>
      </c>
      <c r="C236" s="407">
        <v>34791.830199999997</v>
      </c>
      <c r="D236" s="408">
        <v>2906.9548415859999</v>
      </c>
      <c r="E236" s="409" t="s">
        <v>246</v>
      </c>
      <c r="F236" s="407">
        <v>38804.149245484303</v>
      </c>
      <c r="G236" s="408">
        <v>6467.3582075807199</v>
      </c>
      <c r="H236" s="407">
        <v>2857.0347299999999</v>
      </c>
      <c r="I236" s="407">
        <v>7466.7693399999898</v>
      </c>
      <c r="J236" s="408">
        <v>999.41113241927098</v>
      </c>
      <c r="K236" s="410">
        <v>0.192421931293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2" bestFit="1" customWidth="1"/>
    <col min="2" max="2" width="9.33203125" style="212" customWidth="1"/>
    <col min="3" max="3" width="28.88671875" style="133" bestFit="1" customWidth="1"/>
    <col min="4" max="4" width="12.77734375" style="213" bestFit="1" customWidth="1"/>
    <col min="5" max="5" width="11.109375" style="213" customWidth="1"/>
    <col min="6" max="6" width="6.6640625" style="214" customWidth="1"/>
    <col min="7" max="7" width="12.21875" style="211" bestFit="1" customWidth="1"/>
    <col min="8" max="8" width="0" style="133" hidden="1" customWidth="1"/>
    <col min="9" max="16384" width="8.88671875" style="133"/>
  </cols>
  <sheetData>
    <row r="1" spans="1:8" ht="18.600000000000001" customHeight="1" thickBot="1" x14ac:dyDescent="0.4">
      <c r="A1" s="337" t="s">
        <v>141</v>
      </c>
      <c r="B1" s="338"/>
      <c r="C1" s="338"/>
      <c r="D1" s="338"/>
      <c r="E1" s="338"/>
      <c r="F1" s="338"/>
      <c r="G1" s="314"/>
    </row>
    <row r="2" spans="1:8" ht="14.4" customHeight="1" thickBot="1" x14ac:dyDescent="0.35">
      <c r="A2" s="238" t="s">
        <v>245</v>
      </c>
      <c r="B2" s="210"/>
      <c r="C2" s="210"/>
      <c r="D2" s="210"/>
      <c r="E2" s="210"/>
      <c r="F2" s="210"/>
    </row>
    <row r="3" spans="1:8" ht="14.4" customHeight="1" thickBot="1" x14ac:dyDescent="0.35">
      <c r="A3" s="81" t="s">
        <v>0</v>
      </c>
      <c r="B3" s="82" t="s">
        <v>1</v>
      </c>
      <c r="C3" s="98" t="s">
        <v>2</v>
      </c>
      <c r="D3" s="99" t="s">
        <v>168</v>
      </c>
      <c r="E3" s="99" t="s">
        <v>4</v>
      </c>
      <c r="F3" s="99" t="s">
        <v>5</v>
      </c>
      <c r="G3" s="100" t="s">
        <v>146</v>
      </c>
    </row>
    <row r="4" spans="1:8" ht="14.4" customHeight="1" x14ac:dyDescent="0.3">
      <c r="A4" s="422" t="s">
        <v>472</v>
      </c>
      <c r="B4" s="423" t="s">
        <v>473</v>
      </c>
      <c r="C4" s="424" t="s">
        <v>474</v>
      </c>
      <c r="D4" s="424" t="s">
        <v>473</v>
      </c>
      <c r="E4" s="424" t="s">
        <v>473</v>
      </c>
      <c r="F4" s="425" t="s">
        <v>473</v>
      </c>
      <c r="G4" s="424" t="s">
        <v>473</v>
      </c>
      <c r="H4" s="424" t="s">
        <v>72</v>
      </c>
    </row>
    <row r="5" spans="1:8" ht="14.4" customHeight="1" x14ac:dyDescent="0.3">
      <c r="A5" s="422" t="s">
        <v>472</v>
      </c>
      <c r="B5" s="423" t="s">
        <v>475</v>
      </c>
      <c r="C5" s="424" t="s">
        <v>476</v>
      </c>
      <c r="D5" s="424">
        <v>33110.838833396832</v>
      </c>
      <c r="E5" s="424">
        <v>37603.057104500564</v>
      </c>
      <c r="F5" s="425">
        <v>1.1356721372631826</v>
      </c>
      <c r="G5" s="424">
        <v>4492.2182711037312</v>
      </c>
      <c r="H5" s="424" t="s">
        <v>2</v>
      </c>
    </row>
    <row r="6" spans="1:8" ht="14.4" customHeight="1" x14ac:dyDescent="0.3">
      <c r="A6" s="422" t="s">
        <v>472</v>
      </c>
      <c r="B6" s="423" t="s">
        <v>6</v>
      </c>
      <c r="C6" s="424" t="s">
        <v>474</v>
      </c>
      <c r="D6" s="424">
        <v>33110.838833396832</v>
      </c>
      <c r="E6" s="424">
        <v>37603.057104500564</v>
      </c>
      <c r="F6" s="425">
        <v>1.1356721372631826</v>
      </c>
      <c r="G6" s="424">
        <v>4492.2182711037312</v>
      </c>
      <c r="H6" s="424" t="s">
        <v>477</v>
      </c>
    </row>
    <row r="8" spans="1:8" ht="14.4" customHeight="1" x14ac:dyDescent="0.3">
      <c r="A8" s="422" t="s">
        <v>472</v>
      </c>
      <c r="B8" s="423" t="s">
        <v>473</v>
      </c>
      <c r="C8" s="424" t="s">
        <v>474</v>
      </c>
      <c r="D8" s="424" t="s">
        <v>473</v>
      </c>
      <c r="E8" s="424" t="s">
        <v>473</v>
      </c>
      <c r="F8" s="425" t="s">
        <v>473</v>
      </c>
      <c r="G8" s="424" t="s">
        <v>473</v>
      </c>
      <c r="H8" s="424" t="s">
        <v>72</v>
      </c>
    </row>
    <row r="9" spans="1:8" ht="14.4" customHeight="1" x14ac:dyDescent="0.3">
      <c r="A9" s="422" t="s">
        <v>478</v>
      </c>
      <c r="B9" s="423" t="s">
        <v>475</v>
      </c>
      <c r="C9" s="424" t="s">
        <v>476</v>
      </c>
      <c r="D9" s="424">
        <v>33110.838833396832</v>
      </c>
      <c r="E9" s="424">
        <v>37603.057104500564</v>
      </c>
      <c r="F9" s="425">
        <v>1.1356721372631826</v>
      </c>
      <c r="G9" s="424">
        <v>4492.2182711037312</v>
      </c>
      <c r="H9" s="424" t="s">
        <v>2</v>
      </c>
    </row>
    <row r="10" spans="1:8" ht="14.4" customHeight="1" x14ac:dyDescent="0.3">
      <c r="A10" s="422" t="s">
        <v>478</v>
      </c>
      <c r="B10" s="423" t="s">
        <v>6</v>
      </c>
      <c r="C10" s="424" t="s">
        <v>479</v>
      </c>
      <c r="D10" s="424">
        <v>33110.838833396832</v>
      </c>
      <c r="E10" s="424">
        <v>37603.057104500564</v>
      </c>
      <c r="F10" s="425">
        <v>1.1356721372631826</v>
      </c>
      <c r="G10" s="424">
        <v>4492.2182711037312</v>
      </c>
      <c r="H10" s="424" t="s">
        <v>480</v>
      </c>
    </row>
    <row r="11" spans="1:8" ht="14.4" customHeight="1" x14ac:dyDescent="0.3">
      <c r="A11" s="422" t="s">
        <v>473</v>
      </c>
      <c r="B11" s="423" t="s">
        <v>473</v>
      </c>
      <c r="C11" s="424" t="s">
        <v>473</v>
      </c>
      <c r="D11" s="424" t="s">
        <v>473</v>
      </c>
      <c r="E11" s="424" t="s">
        <v>473</v>
      </c>
      <c r="F11" s="425" t="s">
        <v>473</v>
      </c>
      <c r="G11" s="424" t="s">
        <v>473</v>
      </c>
      <c r="H11" s="424" t="s">
        <v>481</v>
      </c>
    </row>
    <row r="12" spans="1:8" ht="14.4" customHeight="1" x14ac:dyDescent="0.3">
      <c r="A12" s="422" t="s">
        <v>472</v>
      </c>
      <c r="B12" s="423" t="s">
        <v>6</v>
      </c>
      <c r="C12" s="424" t="s">
        <v>474</v>
      </c>
      <c r="D12" s="424">
        <v>33110.838833396832</v>
      </c>
      <c r="E12" s="424">
        <v>37603.057104500564</v>
      </c>
      <c r="F12" s="425">
        <v>1.1356721372631826</v>
      </c>
      <c r="G12" s="424">
        <v>4492.2182711037312</v>
      </c>
      <c r="H12" s="424" t="s">
        <v>477</v>
      </c>
    </row>
  </sheetData>
  <autoFilter ref="A3:G3"/>
  <mergeCells count="1">
    <mergeCell ref="A1:G1"/>
  </mergeCells>
  <conditionalFormatting sqref="F7 F13:F65536">
    <cfRule type="cellIs" dxfId="45" priority="15" stopIfTrue="1" operator="greaterThan">
      <formula>1</formula>
    </cfRule>
  </conditionalFormatting>
  <conditionalFormatting sqref="B4:B6">
    <cfRule type="expression" dxfId="44" priority="12">
      <formula>AND(LEFT(H4,6)&lt;&gt;"mezera",H4&lt;&gt;"")</formula>
    </cfRule>
  </conditionalFormatting>
  <conditionalFormatting sqref="A4:A6">
    <cfRule type="expression" dxfId="43" priority="10">
      <formula>AND(H4&lt;&gt;"",H4&lt;&gt;"mezeraKL")</formula>
    </cfRule>
  </conditionalFormatting>
  <conditionalFormatting sqref="G4:G6">
    <cfRule type="cellIs" dxfId="42" priority="9" operator="greaterThan">
      <formula>0</formula>
    </cfRule>
  </conditionalFormatting>
  <conditionalFormatting sqref="F4:F6">
    <cfRule type="cellIs" dxfId="41" priority="8" operator="greaterThan">
      <formula>1</formula>
    </cfRule>
  </conditionalFormatting>
  <conditionalFormatting sqref="B4:G6">
    <cfRule type="expression" dxfId="40" priority="11">
      <formula>OR($H4="KL",$H4="SumaKL")</formula>
    </cfRule>
    <cfRule type="expression" dxfId="39" priority="13">
      <formula>$H4="SumaNS"</formula>
    </cfRule>
  </conditionalFormatting>
  <conditionalFormatting sqref="A4:G6">
    <cfRule type="expression" dxfId="38" priority="14">
      <formula>$H4&lt;&gt;""</formula>
    </cfRule>
  </conditionalFormatting>
  <conditionalFormatting sqref="F8:F12">
    <cfRule type="cellIs" dxfId="37" priority="3" operator="greaterThan">
      <formula>1</formula>
    </cfRule>
  </conditionalFormatting>
  <conditionalFormatting sqref="B8:B12">
    <cfRule type="expression" dxfId="36" priority="6">
      <formula>AND(LEFT(H8,6)&lt;&gt;"mezera",H8&lt;&gt;"")</formula>
    </cfRule>
  </conditionalFormatting>
  <conditionalFormatting sqref="A8:A12">
    <cfRule type="expression" dxfId="35" priority="4">
      <formula>AND(H8&lt;&gt;"",H8&lt;&gt;"mezeraKL")</formula>
    </cfRule>
  </conditionalFormatting>
  <conditionalFormatting sqref="G8:G12">
    <cfRule type="cellIs" dxfId="34" priority="2" operator="greaterThan">
      <formula>0</formula>
    </cfRule>
  </conditionalFormatting>
  <conditionalFormatting sqref="B8:G12">
    <cfRule type="expression" dxfId="33" priority="5">
      <formula>OR($H8="KL",$H8="SumaKL")</formula>
    </cfRule>
    <cfRule type="expression" dxfId="32" priority="7">
      <formula>$H8="SumaNS"</formula>
    </cfRule>
  </conditionalFormatting>
  <conditionalFormatting sqref="A8:G12">
    <cfRule type="expression" dxfId="31" priority="1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43" t="s">
        <v>167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ht="14.4" customHeight="1" thickBot="1" x14ac:dyDescent="0.35">
      <c r="A2" s="238" t="s">
        <v>245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39"/>
      <c r="D3" s="340"/>
      <c r="E3" s="340"/>
      <c r="F3" s="340"/>
      <c r="G3" s="340"/>
      <c r="H3" s="340"/>
      <c r="I3" s="340"/>
      <c r="J3" s="341" t="s">
        <v>132</v>
      </c>
      <c r="K3" s="342"/>
      <c r="L3" s="101">
        <f>IF(M3&lt;&gt;0,N3/M3,0)</f>
        <v>48.708623192358246</v>
      </c>
      <c r="M3" s="101">
        <f>SUBTOTAL(9,M5:M1048576)</f>
        <v>772</v>
      </c>
      <c r="N3" s="102">
        <f>SUBTOTAL(9,N5:N1048576)</f>
        <v>37603.057104500564</v>
      </c>
    </row>
    <row r="4" spans="1:14" s="212" customFormat="1" ht="14.4" customHeight="1" thickBot="1" x14ac:dyDescent="0.35">
      <c r="A4" s="426" t="s">
        <v>7</v>
      </c>
      <c r="B4" s="427" t="s">
        <v>8</v>
      </c>
      <c r="C4" s="427" t="s">
        <v>0</v>
      </c>
      <c r="D4" s="427" t="s">
        <v>9</v>
      </c>
      <c r="E4" s="427" t="s">
        <v>10</v>
      </c>
      <c r="F4" s="427" t="s">
        <v>2</v>
      </c>
      <c r="G4" s="427" t="s">
        <v>11</v>
      </c>
      <c r="H4" s="427" t="s">
        <v>12</v>
      </c>
      <c r="I4" s="427" t="s">
        <v>13</v>
      </c>
      <c r="J4" s="428" t="s">
        <v>14</v>
      </c>
      <c r="K4" s="428" t="s">
        <v>15</v>
      </c>
      <c r="L4" s="429" t="s">
        <v>147</v>
      </c>
      <c r="M4" s="429" t="s">
        <v>16</v>
      </c>
      <c r="N4" s="430" t="s">
        <v>161</v>
      </c>
    </row>
    <row r="5" spans="1:14" ht="14.4" customHeight="1" x14ac:dyDescent="0.3">
      <c r="A5" s="431" t="s">
        <v>472</v>
      </c>
      <c r="B5" s="432" t="s">
        <v>474</v>
      </c>
      <c r="C5" s="433" t="s">
        <v>478</v>
      </c>
      <c r="D5" s="434" t="s">
        <v>479</v>
      </c>
      <c r="E5" s="433" t="s">
        <v>475</v>
      </c>
      <c r="F5" s="434" t="s">
        <v>476</v>
      </c>
      <c r="G5" s="433" t="s">
        <v>482</v>
      </c>
      <c r="H5" s="433" t="s">
        <v>483</v>
      </c>
      <c r="I5" s="433" t="s">
        <v>484</v>
      </c>
      <c r="J5" s="433" t="s">
        <v>485</v>
      </c>
      <c r="K5" s="433" t="s">
        <v>486</v>
      </c>
      <c r="L5" s="435">
        <v>60.26</v>
      </c>
      <c r="M5" s="435">
        <v>2</v>
      </c>
      <c r="N5" s="436">
        <v>120.52</v>
      </c>
    </row>
    <row r="6" spans="1:14" ht="14.4" customHeight="1" x14ac:dyDescent="0.3">
      <c r="A6" s="437" t="s">
        <v>472</v>
      </c>
      <c r="B6" s="438" t="s">
        <v>474</v>
      </c>
      <c r="C6" s="439" t="s">
        <v>478</v>
      </c>
      <c r="D6" s="440" t="s">
        <v>479</v>
      </c>
      <c r="E6" s="439" t="s">
        <v>475</v>
      </c>
      <c r="F6" s="440" t="s">
        <v>476</v>
      </c>
      <c r="G6" s="439" t="s">
        <v>482</v>
      </c>
      <c r="H6" s="439" t="s">
        <v>487</v>
      </c>
      <c r="I6" s="439" t="s">
        <v>488</v>
      </c>
      <c r="J6" s="439" t="s">
        <v>489</v>
      </c>
      <c r="K6" s="439" t="s">
        <v>490</v>
      </c>
      <c r="L6" s="441">
        <v>28.22</v>
      </c>
      <c r="M6" s="441">
        <v>3</v>
      </c>
      <c r="N6" s="442">
        <v>84.66</v>
      </c>
    </row>
    <row r="7" spans="1:14" ht="14.4" customHeight="1" x14ac:dyDescent="0.3">
      <c r="A7" s="437" t="s">
        <v>472</v>
      </c>
      <c r="B7" s="438" t="s">
        <v>474</v>
      </c>
      <c r="C7" s="439" t="s">
        <v>478</v>
      </c>
      <c r="D7" s="440" t="s">
        <v>479</v>
      </c>
      <c r="E7" s="439" t="s">
        <v>475</v>
      </c>
      <c r="F7" s="440" t="s">
        <v>476</v>
      </c>
      <c r="G7" s="439" t="s">
        <v>482</v>
      </c>
      <c r="H7" s="439" t="s">
        <v>491</v>
      </c>
      <c r="I7" s="439" t="s">
        <v>492</v>
      </c>
      <c r="J7" s="439" t="s">
        <v>493</v>
      </c>
      <c r="K7" s="439" t="s">
        <v>494</v>
      </c>
      <c r="L7" s="441">
        <v>79.896688194019234</v>
      </c>
      <c r="M7" s="441">
        <v>3</v>
      </c>
      <c r="N7" s="442">
        <v>239.69006458205769</v>
      </c>
    </row>
    <row r="8" spans="1:14" ht="14.4" customHeight="1" x14ac:dyDescent="0.3">
      <c r="A8" s="437" t="s">
        <v>472</v>
      </c>
      <c r="B8" s="438" t="s">
        <v>474</v>
      </c>
      <c r="C8" s="439" t="s">
        <v>478</v>
      </c>
      <c r="D8" s="440" t="s">
        <v>479</v>
      </c>
      <c r="E8" s="439" t="s">
        <v>475</v>
      </c>
      <c r="F8" s="440" t="s">
        <v>476</v>
      </c>
      <c r="G8" s="439" t="s">
        <v>482</v>
      </c>
      <c r="H8" s="439" t="s">
        <v>495</v>
      </c>
      <c r="I8" s="439" t="s">
        <v>496</v>
      </c>
      <c r="J8" s="439" t="s">
        <v>493</v>
      </c>
      <c r="K8" s="439" t="s">
        <v>497</v>
      </c>
      <c r="L8" s="441">
        <v>145.56000000000003</v>
      </c>
      <c r="M8" s="441">
        <v>2</v>
      </c>
      <c r="N8" s="442">
        <v>291.12000000000006</v>
      </c>
    </row>
    <row r="9" spans="1:14" ht="14.4" customHeight="1" x14ac:dyDescent="0.3">
      <c r="A9" s="437" t="s">
        <v>472</v>
      </c>
      <c r="B9" s="438" t="s">
        <v>474</v>
      </c>
      <c r="C9" s="439" t="s">
        <v>478</v>
      </c>
      <c r="D9" s="440" t="s">
        <v>479</v>
      </c>
      <c r="E9" s="439" t="s">
        <v>475</v>
      </c>
      <c r="F9" s="440" t="s">
        <v>476</v>
      </c>
      <c r="G9" s="439" t="s">
        <v>482</v>
      </c>
      <c r="H9" s="439" t="s">
        <v>498</v>
      </c>
      <c r="I9" s="439" t="s">
        <v>499</v>
      </c>
      <c r="J9" s="439" t="s">
        <v>500</v>
      </c>
      <c r="K9" s="439" t="s">
        <v>501</v>
      </c>
      <c r="L9" s="441">
        <v>210.45</v>
      </c>
      <c r="M9" s="441">
        <v>1</v>
      </c>
      <c r="N9" s="442">
        <v>210.45</v>
      </c>
    </row>
    <row r="10" spans="1:14" ht="14.4" customHeight="1" x14ac:dyDescent="0.3">
      <c r="A10" s="437" t="s">
        <v>472</v>
      </c>
      <c r="B10" s="438" t="s">
        <v>474</v>
      </c>
      <c r="C10" s="439" t="s">
        <v>478</v>
      </c>
      <c r="D10" s="440" t="s">
        <v>479</v>
      </c>
      <c r="E10" s="439" t="s">
        <v>475</v>
      </c>
      <c r="F10" s="440" t="s">
        <v>476</v>
      </c>
      <c r="G10" s="439" t="s">
        <v>482</v>
      </c>
      <c r="H10" s="439" t="s">
        <v>502</v>
      </c>
      <c r="I10" s="439" t="s">
        <v>193</v>
      </c>
      <c r="J10" s="439" t="s">
        <v>503</v>
      </c>
      <c r="K10" s="439"/>
      <c r="L10" s="441">
        <v>151.25871664451626</v>
      </c>
      <c r="M10" s="441">
        <v>18</v>
      </c>
      <c r="N10" s="442">
        <v>2722.6568996012925</v>
      </c>
    </row>
    <row r="11" spans="1:14" ht="14.4" customHeight="1" x14ac:dyDescent="0.3">
      <c r="A11" s="437" t="s">
        <v>472</v>
      </c>
      <c r="B11" s="438" t="s">
        <v>474</v>
      </c>
      <c r="C11" s="439" t="s">
        <v>478</v>
      </c>
      <c r="D11" s="440" t="s">
        <v>479</v>
      </c>
      <c r="E11" s="439" t="s">
        <v>475</v>
      </c>
      <c r="F11" s="440" t="s">
        <v>476</v>
      </c>
      <c r="G11" s="439" t="s">
        <v>482</v>
      </c>
      <c r="H11" s="439" t="s">
        <v>504</v>
      </c>
      <c r="I11" s="439" t="s">
        <v>193</v>
      </c>
      <c r="J11" s="439" t="s">
        <v>505</v>
      </c>
      <c r="K11" s="439"/>
      <c r="L11" s="441">
        <v>592.96768216795851</v>
      </c>
      <c r="M11" s="441">
        <v>30</v>
      </c>
      <c r="N11" s="442">
        <v>17789.030465038755</v>
      </c>
    </row>
    <row r="12" spans="1:14" ht="14.4" customHeight="1" x14ac:dyDescent="0.3">
      <c r="A12" s="437" t="s">
        <v>472</v>
      </c>
      <c r="B12" s="438" t="s">
        <v>474</v>
      </c>
      <c r="C12" s="439" t="s">
        <v>478</v>
      </c>
      <c r="D12" s="440" t="s">
        <v>479</v>
      </c>
      <c r="E12" s="439" t="s">
        <v>475</v>
      </c>
      <c r="F12" s="440" t="s">
        <v>476</v>
      </c>
      <c r="G12" s="439" t="s">
        <v>482</v>
      </c>
      <c r="H12" s="439" t="s">
        <v>506</v>
      </c>
      <c r="I12" s="439" t="s">
        <v>507</v>
      </c>
      <c r="J12" s="439" t="s">
        <v>508</v>
      </c>
      <c r="K12" s="439"/>
      <c r="L12" s="441">
        <v>61.71</v>
      </c>
      <c r="M12" s="441">
        <v>1</v>
      </c>
      <c r="N12" s="442">
        <v>61.71</v>
      </c>
    </row>
    <row r="13" spans="1:14" ht="14.4" customHeight="1" x14ac:dyDescent="0.3">
      <c r="A13" s="437" t="s">
        <v>472</v>
      </c>
      <c r="B13" s="438" t="s">
        <v>474</v>
      </c>
      <c r="C13" s="439" t="s">
        <v>478</v>
      </c>
      <c r="D13" s="440" t="s">
        <v>479</v>
      </c>
      <c r="E13" s="439" t="s">
        <v>475</v>
      </c>
      <c r="F13" s="440" t="s">
        <v>476</v>
      </c>
      <c r="G13" s="439" t="s">
        <v>482</v>
      </c>
      <c r="H13" s="439" t="s">
        <v>509</v>
      </c>
      <c r="I13" s="439" t="s">
        <v>193</v>
      </c>
      <c r="J13" s="439" t="s">
        <v>510</v>
      </c>
      <c r="K13" s="439" t="s">
        <v>511</v>
      </c>
      <c r="L13" s="441">
        <v>85.873632568194211</v>
      </c>
      <c r="M13" s="441">
        <v>1</v>
      </c>
      <c r="N13" s="442">
        <v>85.873632568194211</v>
      </c>
    </row>
    <row r="14" spans="1:14" ht="14.4" customHeight="1" x14ac:dyDescent="0.3">
      <c r="A14" s="437" t="s">
        <v>472</v>
      </c>
      <c r="B14" s="438" t="s">
        <v>474</v>
      </c>
      <c r="C14" s="439" t="s">
        <v>478</v>
      </c>
      <c r="D14" s="440" t="s">
        <v>479</v>
      </c>
      <c r="E14" s="439" t="s">
        <v>475</v>
      </c>
      <c r="F14" s="440" t="s">
        <v>476</v>
      </c>
      <c r="G14" s="439" t="s">
        <v>482</v>
      </c>
      <c r="H14" s="439" t="s">
        <v>512</v>
      </c>
      <c r="I14" s="439" t="s">
        <v>193</v>
      </c>
      <c r="J14" s="439" t="s">
        <v>513</v>
      </c>
      <c r="K14" s="439" t="s">
        <v>514</v>
      </c>
      <c r="L14" s="441">
        <v>206.99</v>
      </c>
      <c r="M14" s="441">
        <v>5</v>
      </c>
      <c r="N14" s="442">
        <v>1034.95</v>
      </c>
    </row>
    <row r="15" spans="1:14" ht="14.4" customHeight="1" x14ac:dyDescent="0.3">
      <c r="A15" s="437" t="s">
        <v>472</v>
      </c>
      <c r="B15" s="438" t="s">
        <v>474</v>
      </c>
      <c r="C15" s="439" t="s">
        <v>478</v>
      </c>
      <c r="D15" s="440" t="s">
        <v>479</v>
      </c>
      <c r="E15" s="439" t="s">
        <v>475</v>
      </c>
      <c r="F15" s="440" t="s">
        <v>476</v>
      </c>
      <c r="G15" s="439" t="s">
        <v>482</v>
      </c>
      <c r="H15" s="439" t="s">
        <v>515</v>
      </c>
      <c r="I15" s="439" t="s">
        <v>193</v>
      </c>
      <c r="J15" s="439" t="s">
        <v>516</v>
      </c>
      <c r="K15" s="439" t="s">
        <v>517</v>
      </c>
      <c r="L15" s="441">
        <v>212.89934045171069</v>
      </c>
      <c r="M15" s="441">
        <v>6</v>
      </c>
      <c r="N15" s="442">
        <v>1277.3960427102641</v>
      </c>
    </row>
    <row r="16" spans="1:14" ht="14.4" customHeight="1" thickBot="1" x14ac:dyDescent="0.35">
      <c r="A16" s="443" t="s">
        <v>472</v>
      </c>
      <c r="B16" s="444" t="s">
        <v>474</v>
      </c>
      <c r="C16" s="445" t="s">
        <v>478</v>
      </c>
      <c r="D16" s="446" t="s">
        <v>479</v>
      </c>
      <c r="E16" s="445" t="s">
        <v>475</v>
      </c>
      <c r="F16" s="446" t="s">
        <v>476</v>
      </c>
      <c r="G16" s="445" t="s">
        <v>482</v>
      </c>
      <c r="H16" s="445" t="s">
        <v>518</v>
      </c>
      <c r="I16" s="445" t="s">
        <v>518</v>
      </c>
      <c r="J16" s="445" t="s">
        <v>519</v>
      </c>
      <c r="K16" s="445" t="s">
        <v>520</v>
      </c>
      <c r="L16" s="447">
        <v>19.55</v>
      </c>
      <c r="M16" s="447">
        <v>700</v>
      </c>
      <c r="N16" s="448">
        <v>13685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5" t="s">
        <v>142</v>
      </c>
      <c r="B1" s="345"/>
      <c r="C1" s="345"/>
      <c r="D1" s="345"/>
      <c r="E1" s="345"/>
      <c r="F1" s="345"/>
      <c r="G1" s="345"/>
      <c r="H1" s="345"/>
      <c r="I1" s="314"/>
      <c r="J1" s="314"/>
      <c r="K1" s="314"/>
      <c r="L1" s="314"/>
    </row>
    <row r="2" spans="1:14" ht="14.4" customHeight="1" thickBot="1" x14ac:dyDescent="0.35">
      <c r="A2" s="238" t="s">
        <v>245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56" t="s">
        <v>18</v>
      </c>
      <c r="D3" s="355"/>
      <c r="E3" s="355" t="s">
        <v>19</v>
      </c>
      <c r="F3" s="355"/>
      <c r="G3" s="355"/>
      <c r="H3" s="355"/>
      <c r="I3" s="355" t="s">
        <v>150</v>
      </c>
      <c r="J3" s="355"/>
      <c r="K3" s="355"/>
      <c r="L3" s="357"/>
    </row>
    <row r="4" spans="1:14" ht="14.4" customHeight="1" thickBot="1" x14ac:dyDescent="0.35">
      <c r="A4" s="81" t="s">
        <v>20</v>
      </c>
      <c r="B4" s="82" t="s">
        <v>21</v>
      </c>
      <c r="C4" s="83" t="s">
        <v>22</v>
      </c>
      <c r="D4" s="83" t="s">
        <v>23</v>
      </c>
      <c r="E4" s="83" t="s">
        <v>22</v>
      </c>
      <c r="F4" s="83" t="s">
        <v>5</v>
      </c>
      <c r="G4" s="83" t="s">
        <v>23</v>
      </c>
      <c r="H4" s="83" t="s">
        <v>5</v>
      </c>
      <c r="I4" s="83" t="s">
        <v>22</v>
      </c>
      <c r="J4" s="83" t="s">
        <v>5</v>
      </c>
      <c r="K4" s="83" t="s">
        <v>23</v>
      </c>
      <c r="L4" s="84" t="s">
        <v>5</v>
      </c>
    </row>
    <row r="5" spans="1:14" ht="14.4" customHeight="1" x14ac:dyDescent="0.3">
      <c r="A5" s="422">
        <v>35</v>
      </c>
      <c r="B5" s="423" t="s">
        <v>474</v>
      </c>
      <c r="C5" s="424">
        <v>6249.0199999999986</v>
      </c>
      <c r="D5" s="424">
        <v>23</v>
      </c>
      <c r="E5" s="424">
        <v>6018.4199999999983</v>
      </c>
      <c r="F5" s="425">
        <v>0.96309821379992377</v>
      </c>
      <c r="G5" s="424">
        <v>22</v>
      </c>
      <c r="H5" s="425">
        <v>0.95652173913043481</v>
      </c>
      <c r="I5" s="424">
        <v>230.6</v>
      </c>
      <c r="J5" s="425">
        <v>3.6901786200076177E-2</v>
      </c>
      <c r="K5" s="424">
        <v>1</v>
      </c>
      <c r="L5" s="425">
        <v>4.3478260869565216E-2</v>
      </c>
      <c r="M5" s="424" t="s">
        <v>72</v>
      </c>
      <c r="N5" s="154"/>
    </row>
    <row r="6" spans="1:14" ht="14.4" customHeight="1" x14ac:dyDescent="0.3">
      <c r="A6" s="422">
        <v>35</v>
      </c>
      <c r="B6" s="423" t="s">
        <v>521</v>
      </c>
      <c r="C6" s="424">
        <v>6249.0199999999986</v>
      </c>
      <c r="D6" s="424">
        <v>21</v>
      </c>
      <c r="E6" s="424">
        <v>6018.4199999999983</v>
      </c>
      <c r="F6" s="425">
        <v>0.96309821379992377</v>
      </c>
      <c r="G6" s="424">
        <v>20</v>
      </c>
      <c r="H6" s="425">
        <v>0.95238095238095233</v>
      </c>
      <c r="I6" s="424">
        <v>230.6</v>
      </c>
      <c r="J6" s="425">
        <v>3.6901786200076177E-2</v>
      </c>
      <c r="K6" s="424">
        <v>1</v>
      </c>
      <c r="L6" s="425">
        <v>4.7619047619047616E-2</v>
      </c>
      <c r="M6" s="424" t="s">
        <v>2</v>
      </c>
      <c r="N6" s="154"/>
    </row>
    <row r="7" spans="1:14" ht="14.4" customHeight="1" x14ac:dyDescent="0.3">
      <c r="A7" s="422">
        <v>35</v>
      </c>
      <c r="B7" s="423" t="s">
        <v>522</v>
      </c>
      <c r="C7" s="424">
        <v>0</v>
      </c>
      <c r="D7" s="424">
        <v>2</v>
      </c>
      <c r="E7" s="424">
        <v>0</v>
      </c>
      <c r="F7" s="425" t="s">
        <v>473</v>
      </c>
      <c r="G7" s="424">
        <v>2</v>
      </c>
      <c r="H7" s="425">
        <v>1</v>
      </c>
      <c r="I7" s="424" t="s">
        <v>473</v>
      </c>
      <c r="J7" s="425" t="s">
        <v>473</v>
      </c>
      <c r="K7" s="424" t="s">
        <v>473</v>
      </c>
      <c r="L7" s="425">
        <v>0</v>
      </c>
      <c r="M7" s="424" t="s">
        <v>2</v>
      </c>
      <c r="N7" s="154"/>
    </row>
    <row r="8" spans="1:14" ht="14.4" customHeight="1" x14ac:dyDescent="0.3">
      <c r="A8" s="422" t="s">
        <v>472</v>
      </c>
      <c r="B8" s="423" t="s">
        <v>6</v>
      </c>
      <c r="C8" s="424">
        <v>6249.0199999999986</v>
      </c>
      <c r="D8" s="424">
        <v>23</v>
      </c>
      <c r="E8" s="424">
        <v>6018.4199999999983</v>
      </c>
      <c r="F8" s="425">
        <v>0.96309821379992377</v>
      </c>
      <c r="G8" s="424">
        <v>22</v>
      </c>
      <c r="H8" s="425">
        <v>0.95652173913043481</v>
      </c>
      <c r="I8" s="424">
        <v>230.6</v>
      </c>
      <c r="J8" s="425">
        <v>3.6901786200076177E-2</v>
      </c>
      <c r="K8" s="424">
        <v>1</v>
      </c>
      <c r="L8" s="425">
        <v>4.3478260869565216E-2</v>
      </c>
      <c r="M8" s="424" t="s">
        <v>477</v>
      </c>
      <c r="N8" s="154"/>
    </row>
    <row r="10" spans="1:14" ht="14.4" customHeight="1" x14ac:dyDescent="0.3">
      <c r="A10" s="422">
        <v>35</v>
      </c>
      <c r="B10" s="423" t="s">
        <v>474</v>
      </c>
      <c r="C10" s="424" t="s">
        <v>473</v>
      </c>
      <c r="D10" s="424" t="s">
        <v>473</v>
      </c>
      <c r="E10" s="424" t="s">
        <v>473</v>
      </c>
      <c r="F10" s="425" t="s">
        <v>473</v>
      </c>
      <c r="G10" s="424" t="s">
        <v>473</v>
      </c>
      <c r="H10" s="425" t="s">
        <v>473</v>
      </c>
      <c r="I10" s="424" t="s">
        <v>473</v>
      </c>
      <c r="J10" s="425" t="s">
        <v>473</v>
      </c>
      <c r="K10" s="424" t="s">
        <v>473</v>
      </c>
      <c r="L10" s="425" t="s">
        <v>473</v>
      </c>
      <c r="M10" s="424" t="s">
        <v>72</v>
      </c>
      <c r="N10" s="154"/>
    </row>
    <row r="11" spans="1:14" ht="14.4" customHeight="1" x14ac:dyDescent="0.3">
      <c r="A11" s="422">
        <v>89301356</v>
      </c>
      <c r="B11" s="423" t="s">
        <v>521</v>
      </c>
      <c r="C11" s="424">
        <v>6249.0199999999986</v>
      </c>
      <c r="D11" s="424">
        <v>21</v>
      </c>
      <c r="E11" s="424">
        <v>6018.4199999999983</v>
      </c>
      <c r="F11" s="425">
        <v>0.96309821379992377</v>
      </c>
      <c r="G11" s="424">
        <v>20</v>
      </c>
      <c r="H11" s="425">
        <v>0.95238095238095233</v>
      </c>
      <c r="I11" s="424">
        <v>230.6</v>
      </c>
      <c r="J11" s="425">
        <v>3.6901786200076177E-2</v>
      </c>
      <c r="K11" s="424">
        <v>1</v>
      </c>
      <c r="L11" s="425">
        <v>4.7619047619047616E-2</v>
      </c>
      <c r="M11" s="424" t="s">
        <v>2</v>
      </c>
      <c r="N11" s="154"/>
    </row>
    <row r="12" spans="1:14" ht="14.4" customHeight="1" x14ac:dyDescent="0.3">
      <c r="A12" s="422">
        <v>89301356</v>
      </c>
      <c r="B12" s="423" t="s">
        <v>522</v>
      </c>
      <c r="C12" s="424">
        <v>0</v>
      </c>
      <c r="D12" s="424">
        <v>2</v>
      </c>
      <c r="E12" s="424">
        <v>0</v>
      </c>
      <c r="F12" s="425" t="s">
        <v>473</v>
      </c>
      <c r="G12" s="424">
        <v>2</v>
      </c>
      <c r="H12" s="425">
        <v>1</v>
      </c>
      <c r="I12" s="424" t="s">
        <v>473</v>
      </c>
      <c r="J12" s="425" t="s">
        <v>473</v>
      </c>
      <c r="K12" s="424" t="s">
        <v>473</v>
      </c>
      <c r="L12" s="425">
        <v>0</v>
      </c>
      <c r="M12" s="424" t="s">
        <v>2</v>
      </c>
      <c r="N12" s="154"/>
    </row>
    <row r="13" spans="1:14" ht="14.4" customHeight="1" x14ac:dyDescent="0.3">
      <c r="A13" s="422" t="s">
        <v>523</v>
      </c>
      <c r="B13" s="423" t="s">
        <v>524</v>
      </c>
      <c r="C13" s="424">
        <v>6249.0199999999986</v>
      </c>
      <c r="D13" s="424">
        <v>23</v>
      </c>
      <c r="E13" s="424">
        <v>6018.4199999999983</v>
      </c>
      <c r="F13" s="425">
        <v>0.96309821379992377</v>
      </c>
      <c r="G13" s="424">
        <v>22</v>
      </c>
      <c r="H13" s="425">
        <v>0.95652173913043481</v>
      </c>
      <c r="I13" s="424">
        <v>230.6</v>
      </c>
      <c r="J13" s="425">
        <v>3.6901786200076177E-2</v>
      </c>
      <c r="K13" s="424">
        <v>1</v>
      </c>
      <c r="L13" s="425">
        <v>4.3478260869565216E-2</v>
      </c>
      <c r="M13" s="424" t="s">
        <v>480</v>
      </c>
      <c r="N13" s="154"/>
    </row>
    <row r="14" spans="1:14" ht="14.4" customHeight="1" x14ac:dyDescent="0.3">
      <c r="A14" s="422" t="s">
        <v>473</v>
      </c>
      <c r="B14" s="423" t="s">
        <v>473</v>
      </c>
      <c r="C14" s="424" t="s">
        <v>473</v>
      </c>
      <c r="D14" s="424" t="s">
        <v>473</v>
      </c>
      <c r="E14" s="424" t="s">
        <v>473</v>
      </c>
      <c r="F14" s="425" t="s">
        <v>473</v>
      </c>
      <c r="G14" s="424" t="s">
        <v>473</v>
      </c>
      <c r="H14" s="425" t="s">
        <v>473</v>
      </c>
      <c r="I14" s="424" t="s">
        <v>473</v>
      </c>
      <c r="J14" s="425" t="s">
        <v>473</v>
      </c>
      <c r="K14" s="424" t="s">
        <v>473</v>
      </c>
      <c r="L14" s="425" t="s">
        <v>473</v>
      </c>
      <c r="M14" s="424" t="s">
        <v>481</v>
      </c>
      <c r="N14" s="154"/>
    </row>
    <row r="15" spans="1:14" ht="14.4" customHeight="1" x14ac:dyDescent="0.3">
      <c r="A15" s="422" t="s">
        <v>472</v>
      </c>
      <c r="B15" s="423" t="s">
        <v>525</v>
      </c>
      <c r="C15" s="424">
        <v>6249.0199999999986</v>
      </c>
      <c r="D15" s="424">
        <v>23</v>
      </c>
      <c r="E15" s="424">
        <v>6018.4199999999983</v>
      </c>
      <c r="F15" s="425">
        <v>0.96309821379992377</v>
      </c>
      <c r="G15" s="424">
        <v>22</v>
      </c>
      <c r="H15" s="425">
        <v>0.95652173913043481</v>
      </c>
      <c r="I15" s="424">
        <v>230.6</v>
      </c>
      <c r="J15" s="425">
        <v>3.6901786200076177E-2</v>
      </c>
      <c r="K15" s="424">
        <v>1</v>
      </c>
      <c r="L15" s="425">
        <v>4.3478260869565216E-2</v>
      </c>
      <c r="M15" s="424" t="s">
        <v>477</v>
      </c>
      <c r="N15" s="154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0" priority="15" stopIfTrue="1" operator="lessThan">
      <formula>0.6</formula>
    </cfRule>
  </conditionalFormatting>
  <conditionalFormatting sqref="B5:B8">
    <cfRule type="expression" dxfId="29" priority="10">
      <formula>AND(LEFT(M5,6)&lt;&gt;"mezera",M5&lt;&gt;"")</formula>
    </cfRule>
  </conditionalFormatting>
  <conditionalFormatting sqref="A5:A8">
    <cfRule type="expression" dxfId="28" priority="8">
      <formula>AND(M5&lt;&gt;"",M5&lt;&gt;"mezeraKL")</formula>
    </cfRule>
  </conditionalFormatting>
  <conditionalFormatting sqref="F5:F8">
    <cfRule type="cellIs" dxfId="27" priority="7" operator="lessThan">
      <formula>0.6</formula>
    </cfRule>
  </conditionalFormatting>
  <conditionalFormatting sqref="B5:L8">
    <cfRule type="expression" dxfId="26" priority="9">
      <formula>OR($M5="KL",$M5="SumaKL")</formula>
    </cfRule>
    <cfRule type="expression" dxfId="25" priority="11">
      <formula>$M5="SumaNS"</formula>
    </cfRule>
  </conditionalFormatting>
  <conditionalFormatting sqref="A5:L8">
    <cfRule type="expression" dxfId="24" priority="12">
      <formula>$M5&lt;&gt;""</formula>
    </cfRule>
  </conditionalFormatting>
  <conditionalFormatting sqref="B10:B15">
    <cfRule type="expression" dxfId="23" priority="4">
      <formula>AND(LEFT(M10,6)&lt;&gt;"mezera",M10&lt;&gt;"")</formula>
    </cfRule>
  </conditionalFormatting>
  <conditionalFormatting sqref="A10:A15">
    <cfRule type="expression" dxfId="22" priority="2">
      <formula>AND(M10&lt;&gt;"",M10&lt;&gt;"mezeraKL")</formula>
    </cfRule>
  </conditionalFormatting>
  <conditionalFormatting sqref="F10:F15">
    <cfRule type="cellIs" dxfId="21" priority="1" operator="lessThan">
      <formula>0.6</formula>
    </cfRule>
  </conditionalFormatting>
  <conditionalFormatting sqref="B10:L15">
    <cfRule type="expression" dxfId="20" priority="3">
      <formula>OR($M10="KL",$M10="SumaKL")</formula>
    </cfRule>
    <cfRule type="expression" dxfId="19" priority="5">
      <formula>$M10="SumaNS"</formula>
    </cfRule>
  </conditionalFormatting>
  <conditionalFormatting sqref="A10:L15">
    <cfRule type="expression" dxfId="18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2014-03-27T10:30:09Z</dcterms:modified>
</cp:coreProperties>
</file>