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20" r:id="rId14"/>
    <sheet name="MŽ Detail" sheetId="403" r:id="rId15"/>
    <sheet name="Osobní náklady" sheetId="419" r:id="rId16"/>
    <sheet name="ON Data" sheetId="418" state="hidden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Žádanky'!$A$4:$I$4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13" hidden="1">'Materiál Žádanky'!$A$4:$I$4</definedName>
    <definedName name="_xlnm._FilterDatabase" localSheetId="14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8" i="383" l="1"/>
  <c r="A11" i="383"/>
  <c r="C14" i="414"/>
  <c r="D14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AH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17" i="414"/>
  <c r="C17" i="414"/>
  <c r="D4" i="414"/>
  <c r="D10" i="414" l="1"/>
  <c r="C13" i="414" l="1"/>
  <c r="C7" i="414"/>
  <c r="D9" i="414" l="1"/>
  <c r="E9" i="414" s="1"/>
  <c r="E19" i="414"/>
  <c r="E18" i="414"/>
  <c r="E13" i="414"/>
  <c r="E7" i="414"/>
  <c r="E10" i="414"/>
  <c r="A14" i="383" l="1"/>
  <c r="A17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N3" i="220"/>
  <c r="L3" i="220" s="1"/>
  <c r="D20" i="414"/>
  <c r="C20" i="414"/>
  <c r="F13" i="339" l="1"/>
  <c r="E13" i="339"/>
  <c r="E15" i="339" s="1"/>
  <c r="H12" i="339"/>
  <c r="G12" i="339"/>
  <c r="K3" i="390"/>
  <c r="A4" i="383"/>
  <c r="A26" i="383"/>
  <c r="A25" i="383"/>
  <c r="A24" i="383"/>
  <c r="A23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<sst xmlns="http://schemas.openxmlformats.org/spreadsheetml/2006/main" count="5872" uniqueCount="1265">
  <si>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</si>
  <si>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</si>
  <si>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</si>
  <si>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</si>
  <si>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</si>
  <si>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</si>
  <si>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</si>
  <si>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</si>
  <si>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</si>
  <si>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</si>
  <si>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</si>
  <si>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</si>
  <si>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</si>
  <si>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</si>
  <si>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</si>
  <si>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</si>
  <si>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</si>
  <si>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</si>
  <si>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</si>
  <si>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</si>
  <si>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</si>
  <si>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</si>
  <si>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</si>
  <si>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</si>
  <si>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</si>
  <si>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</si>
  <si>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</si>
  <si>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</si>
  <si>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</si>
  <si>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</si>
  <si>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</si>
  <si>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</si>
  <si>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</si>
  <si>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</si>
  <si>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</si>
  <si>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</si>
  <si>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</si>
  <si>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</si>
  <si>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</si>
  <si>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</si>
  <si>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</si>
  <si>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</si>
  <si>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</si>
  <si>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</si>
  <si>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</si>
  <si>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</si>
  <si>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</si>
  <si>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</si>
  <si>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</si>
  <si>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</si>
  <si>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</si>
  <si>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</si>
  <si>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</si>
  <si>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</si>
  <si>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</si>
  <si>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</si>
  <si>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</si>
  <si>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</si>
  <si>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</si>
  <si>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</si>
  <si>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</si>
  <si>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</si>
  <si>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</si>
  <si>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</si>
  <si>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</si>
  <si>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</si>
  <si>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</si>
  <si>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</si>
  <si>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</si>
  <si>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</si>
  <si>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</si>
  <si>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</si>
  <si>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</si>
  <si>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</si>
  <si>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</si>
  <si>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</si>
  <si>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</si>
  <si>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</si>
  <si>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</si>
  <si>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</si>
  <si>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</si>
  <si>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</si>
  <si>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</si>
  <si>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</si>
  <si>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</si>
  <si>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</si>
  <si>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</si>
  <si>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</si>
  <si>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</si>
  <si>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</si>
  <si>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</si>
  <si>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</si>
  <si>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</si>
  <si>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</si>
  <si>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</si>
  <si>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</si>
  <si>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</si>
  <si>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</si>
  <si>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</si>
  <si>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</si>
  <si>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</si>
  <si>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</si>
  <si>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</si>
  <si>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</si>
  <si>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</si>
  <si>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</si>
  <si>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</si>
  <si>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</si>
  <si>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</si>
  <si>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</si>
  <si>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</si>
  <si>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</si>
  <si>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</si>
  <si>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</si>
  <si>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</si>
  <si>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</si>
  <si>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</si>
  <si>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</si>
  <si>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</si>
  <si>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</si>
  <si>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</si>
  <si>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</si>
  <si>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</si>
  <si>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</si>
  <si>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</si>
  <si>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</si>
  <si>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</si>
  <si>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</si>
  <si>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</si>
  <si>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</si>
  <si>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</si>
  <si>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</si>
  <si>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</si>
  <si>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</si>
  <si>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</si>
  <si>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</si>
  <si>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</si>
  <si>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</si>
  <si>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</si>
  <si>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</si>
  <si>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</si>
  <si>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</si>
  <si>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</si>
  <si>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</si>
  <si>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</si>
  <si>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</si>
  <si>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</si>
  <si>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</si>
  <si>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</si>
  <si>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</si>
  <si>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</si>
  <si>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</si>
  <si>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</si>
  <si>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</si>
  <si>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</si>
  <si>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</si>
  <si>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</si>
  <si>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</si>
  <si>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</si>
  <si>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</si>
  <si>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</si>
  <si>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</si>
  <si>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</si>
  <si>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</si>
  <si>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</si>
  <si>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</si>
  <si>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</si>
  <si>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</si>
  <si>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</si>
  <si>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</si>
  <si>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</si>
  <si>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</si>
  <si>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</si>
  <si>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</si>
  <si>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</si>
  <si>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</si>
  <si>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</si>
  <si>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</si>
  <si>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</si>
  <si>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</si>
  <si>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</si>
  <si>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</si>
  <si>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</si>
  <si>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</si>
  <si>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</si>
  <si>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</si>
  <si>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</si>
  <si>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</si>
  <si>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</si>
  <si>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</si>
  <si>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</si>
  <si>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</si>
  <si>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</si>
  <si>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</si>
  <si>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</si>
  <si>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</si>
  <si>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</si>
  <si>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</si>
  <si>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</si>
  <si>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</si>
  <si>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</si>
  <si>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</si>
  <si>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</si>
  <si>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</si>
  <si>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</si>
  <si>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</si>
  <si>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</si>
  <si>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</si>
  <si>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</si>
  <si>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</si>
  <si>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</si>
  <si>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</si>
  <si>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</si>
  <si>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</si>
  <si>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</si>
  <si>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</si>
  <si>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</si>
  <si>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</si>
  <si>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</si>
  <si>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</si>
  <si>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</si>
  <si>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</si>
  <si>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</si>
  <si>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</si>
  <si>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</si>
  <si>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</si>
  <si>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</si>
  <si>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</si>
  <si>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</si>
  <si>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</si>
  <si>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</si>
  <si>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</si>
  <si>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</si>
  <si>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</si>
  <si>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</si>
  <si>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</si>
  <si>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</si>
  <si>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</si>
  <si>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</si>
  <si>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</si>
  <si>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</si>
  <si>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</si>
  <si>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</si>
  <si>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</si>
  <si>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</si>
  <si>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</si>
  <si>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</si>
  <si>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</si>
  <si>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</si>
  <si>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</si>
  <si>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</si>
  <si>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</si>
  <si>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</si>
  <si>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</si>
  <si>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</si>
  <si>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</si>
  <si>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</si>
  <si>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</si>
  <si>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</si>
  <si>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</si>
  <si>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</si>
  <si>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</si>
  <si>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</si>
  <si>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</si>
  <si>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</si>
  <si>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</si>
  <si>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</si>
  <si>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</si>
  <si>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</si>
  <si>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</si>
  <si>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</si>
  <si>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</si>
  <si>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</si>
  <si>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</si>
  <si>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</si>
  <si>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</si>
  <si>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</si>
  <si>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</si>
  <si>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</si>
  <si>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</si>
  <si>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</si>
  <si>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</si>
  <si>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</si>
  <si>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</si>
  <si>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</si>
  <si>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</si>
  <si>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</si>
  <si>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</si>
  <si>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</si>
  <si>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</si>
  <si>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</si>
  <si>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</si>
  <si>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</si>
  <si>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</si>
  <si>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</si>
  <si>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</si>
  <si>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</si>
  <si>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</si>
  <si>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</si>
  <si>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</si>
  <si>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</si>
  <si>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</si>
  <si>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</si>
  <si>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</si>
  <si>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</si>
  <si>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</si>
  <si>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</si>
  <si>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</si>
  <si>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</si>
  <si>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</si>
  <si>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</si>
  <si>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</si>
  <si>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</si>
  <si>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</si>
  <si>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</si>
  <si>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</si>
  <si>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</si>
  <si>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</si>
  <si>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</si>
  <si>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</si>
  <si>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</si>
  <si>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</si>
  <si>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</si>
  <si>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</si>
  <si>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</si>
  <si>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</si>
  <si>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</si>
  <si>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</si>
  <si>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</si>
  <si>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</si>
  <si>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</si>
  <si>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</si>
  <si>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</si>
  <si>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</si>
  <si>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</si>
  <si>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</si>
  <si>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</si>
  <si>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</si>
  <si>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</si>
  <si>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</si>
  <si>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</si>
  <si>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</si>
  <si>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</si>
  <si>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</si>
  <si>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</si>
  <si>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</si>
  <si>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</si>
  <si>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</si>
  <si>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</si>
  <si>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</si>
  <si>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</si>
  <si>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</si>
  <si>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</si>
  <si>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</si>
  <si>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</si>
  <si>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</si>
  <si>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</si>
  <si>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</si>
  <si>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</si>
  <si>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</si>
  <si>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</si>
  <si>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</si>
  <si>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</si>
  <si>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</si>
  <si>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</si>
  <si>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</si>
  <si>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</si>
  <si>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</si>
  <si>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</si>
  <si>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</si>
  <si>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</si>
  <si>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</si>
  <si>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</si>
  <si>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</si>
  <si>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</si>
  <si>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</si>
  <si>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</si>
  <si>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</si>
  <si>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</si>
  <si>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</si>
  <si>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</si>
  <si>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</si>
  <si>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</si>
  <si>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</si>
  <si>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</si>
  <si>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</si>
  <si>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</si>
  <si>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</si>
  <si>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54910004     vyřazení expirovaných léků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</si>
  <si>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</si>
  <si>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</si>
  <si>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</si>
  <si>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</si>
  <si>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</si>
  <si>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</si>
  <si>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</si>
  <si>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</si>
  <si>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</si>
  <si>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</si>
  <si>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</si>
  <si>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</si>
  <si>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</si>
  <si>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</si>
  <si>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</si>
  <si>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</si>
  <si>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</si>
  <si>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</si>
  <si>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</si>
  <si>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</si>
  <si>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</si>
  <si>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</si>
  <si>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</si>
  <si>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</si>
  <si>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</si>
  <si>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</si>
  <si>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</si>
  <si>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</si>
  <si>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</si>
  <si>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</si>
  <si>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</si>
  <si>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</si>
  <si>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</si>
  <si>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</si>
  <si>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</si>
  <si>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</si>
  <si>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</si>
  <si>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</si>
  <si>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</si>
  <si>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</si>
  <si>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</si>
  <si>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</si>
  <si>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</si>
  <si>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</si>
  <si>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</si>
  <si>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</si>
  <si>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</si>
  <si>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</si>
  <si>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</si>
  <si>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</si>
  <si>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</si>
  <si>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</si>
  <si>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</si>
  <si>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</si>
  <si>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</si>
  <si>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</si>
  <si>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</si>
  <si>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</si>
  <si>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</si>
  <si>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</si>
  <si>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</si>
  <si>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</si>
  <si>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</si>
  <si>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</si>
  <si>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</si>
  <si>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</si>
  <si>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</si>
  <si>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</si>
  <si>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</si>
  <si>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</si>
  <si>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</si>
  <si>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</si>
  <si>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</si>
  <si>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</si>
  <si>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</si>
  <si>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</si>
  <si>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</si>
  <si>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</si>
  <si>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</si>
  <si>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</si>
  <si>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</si>
  <si>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</si>
  <si>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</si>
  <si>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</si>
  <si>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</si>
  <si>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</si>
  <si>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</si>
  <si>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</si>
  <si>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</si>
  <si>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</si>
  <si>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</si>
  <si>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</si>
  <si>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</si>
  <si>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</si>
  <si>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</si>
  <si>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</si>
  <si>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</si>
  <si>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</si>
  <si>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</si>
  <si>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</si>
  <si>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</si>
  <si>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</si>
  <si>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</si>
  <si>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</si>
  <si>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</si>
  <si>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</si>
  <si>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</si>
  <si>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</si>
  <si>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</si>
  <si>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</si>
  <si>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</si>
  <si>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</si>
  <si>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</si>
  <si>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</si>
  <si>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</si>
  <si>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</si>
  <si>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</si>
  <si>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</si>
  <si>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</si>
  <si>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</si>
  <si>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</si>
  <si>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</si>
  <si>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</si>
  <si>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</si>
  <si>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</si>
  <si>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</si>
  <si>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</si>
  <si>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</si>
  <si>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</si>
  <si>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</si>
  <si>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</si>
  <si>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</si>
  <si>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849941</t>
  </si>
  <si>
    <t>162142</t>
  </si>
  <si>
    <t>PARALEN 500</t>
  </si>
  <si>
    <t>POR TBL NOB 24X500MG</t>
  </si>
  <si>
    <t>106091</t>
  </si>
  <si>
    <t>6091</t>
  </si>
  <si>
    <t>GUTRON 2.5MG</t>
  </si>
  <si>
    <t>TBL 20X2.5MG</t>
  </si>
  <si>
    <t>106093</t>
  </si>
  <si>
    <t>6093</t>
  </si>
  <si>
    <t>TBL 50X2.5MG</t>
  </si>
  <si>
    <t>198880</t>
  </si>
  <si>
    <t>98880</t>
  </si>
  <si>
    <t>FYZIOLOGICKÝ ROZTOK VIAFLO</t>
  </si>
  <si>
    <t>INF SOL 10X1000ML</t>
  </si>
  <si>
    <t>921012</t>
  </si>
  <si>
    <t>KL Ethanolum 70% 140,0 g v sirokohrdle lahvi</t>
  </si>
  <si>
    <t>920056</t>
  </si>
  <si>
    <t>KL ETHANOLUM 70% 800 g</t>
  </si>
  <si>
    <t>842161</t>
  </si>
  <si>
    <t>31950</t>
  </si>
  <si>
    <t>Carbocit tbl.20</t>
  </si>
  <si>
    <t>930224</t>
  </si>
  <si>
    <t>KL BENZINUM 900 ml</t>
  </si>
  <si>
    <t>UN 3295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</si>
  <si>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</si>
  <si>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</si>
  <si>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</si>
  <si>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</si>
  <si>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</si>
  <si>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</si>
  <si>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</si>
  <si>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905047</t>
  </si>
  <si>
    <t>DZ SPITADERM 1 l</t>
  </si>
  <si>
    <t>UN 1219</t>
  </si>
  <si>
    <t>200863</t>
  </si>
  <si>
    <t>OPH GTT SOL 1X10ML PLAST</t>
  </si>
  <si>
    <t>107291</t>
  </si>
  <si>
    <t>0.9% SODIUM CHLORIDE IN WATER FOR INJECTION 'FRESE</t>
  </si>
  <si>
    <t>INF SOL 1X500ML-PE</t>
  </si>
  <si>
    <t>Transfůzní oddělení</t>
  </si>
  <si>
    <t>Transfuzní oddělení, výroba</t>
  </si>
  <si>
    <t>Lékárna - léčiva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</si>
  <si>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</si>
  <si>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</si>
  <si>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</si>
  <si>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</si>
  <si>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</si>
  <si>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</si>
  <si>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</si>
  <si>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</si>
  <si>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Budesonid</t>
  </si>
  <si>
    <t>54267</t>
  </si>
  <si>
    <t>RHINOCORT AQUA 64 MCG</t>
  </si>
  <si>
    <t>NAS SPR SUS 120X64RG</t>
  </si>
  <si>
    <t>Diosmin, kombinace</t>
  </si>
  <si>
    <t>201992</t>
  </si>
  <si>
    <t>DETRALEX</t>
  </si>
  <si>
    <t>POR TBL FLM 120X500MG</t>
  </si>
  <si>
    <t>Klindamycin, kombinace</t>
  </si>
  <si>
    <t>169740</t>
  </si>
  <si>
    <t>DUAC GEL</t>
  </si>
  <si>
    <t>DRM GEL 15 GM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</si>
  <si>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</si>
  <si>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</si>
  <si>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</si>
  <si>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</si>
  <si>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</si>
  <si>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14815</t>
  </si>
  <si>
    <t>KREON 10 000</t>
  </si>
  <si>
    <t>POR CPS ETD 100</t>
  </si>
  <si>
    <t>Nystatin, kombinace</t>
  </si>
  <si>
    <t>107744</t>
  </si>
  <si>
    <t>MACMIROR COMPLEX</t>
  </si>
  <si>
    <t>VAG UNG 1X30GM+APL</t>
  </si>
  <si>
    <t>Prokinetika</t>
  </si>
  <si>
    <t>166760</t>
  </si>
  <si>
    <t>KINITO 50 MG, POTAHOVANÉ TABLETY</t>
  </si>
  <si>
    <t>POR TBL FLM 100X50MG</t>
  </si>
  <si>
    <t>Rosuvastatin</t>
  </si>
  <si>
    <t>148074</t>
  </si>
  <si>
    <t>ROSUCARD 20 MG POTAHOVANÉ TABLETY</t>
  </si>
  <si>
    <t>POR TBL FLM 90X20MG</t>
  </si>
  <si>
    <t>Sulfamethoxazol a trimethoprim</t>
  </si>
  <si>
    <t>6264</t>
  </si>
  <si>
    <t>SUMETROLIM</t>
  </si>
  <si>
    <t>POR TBL NOB 20X480MG</t>
  </si>
  <si>
    <t>Jiná</t>
  </si>
  <si>
    <t>*2001</t>
  </si>
  <si>
    <t>Jiný</t>
  </si>
  <si>
    <t>*2002</t>
  </si>
  <si>
    <t>*4013</t>
  </si>
  <si>
    <t>Amoxicilin a enzymový inhibitor</t>
  </si>
  <si>
    <t>5951</t>
  </si>
  <si>
    <t>AMOKSIKLAV 1 G</t>
  </si>
  <si>
    <t>POR TBL FLM 14X1GM</t>
  </si>
  <si>
    <t>Diklofenak</t>
  </si>
  <si>
    <t>125121</t>
  </si>
  <si>
    <t>APO-DICLO SR 100</t>
  </si>
  <si>
    <t>POR TBL RET 30X100MG</t>
  </si>
  <si>
    <t>Gestoden a ethinylestradiol</t>
  </si>
  <si>
    <t>46707</t>
  </si>
  <si>
    <t>LOGEST</t>
  </si>
  <si>
    <t>POR TBL OBD 3X21</t>
  </si>
  <si>
    <t>97557</t>
  </si>
  <si>
    <t>LINDYNETTE 20</t>
  </si>
  <si>
    <t>Hořčík (různé sole v kombinaci)</t>
  </si>
  <si>
    <t>66555</t>
  </si>
  <si>
    <t>MAGNOSOLV</t>
  </si>
  <si>
    <t>POR GRA SOL 30</t>
  </si>
  <si>
    <t>Levocetirizin</t>
  </si>
  <si>
    <t>85142</t>
  </si>
  <si>
    <t>XYZAL</t>
  </si>
  <si>
    <t>POR TBL FLM 90X5MG</t>
  </si>
  <si>
    <t>Loratadin</t>
  </si>
  <si>
    <t>57580</t>
  </si>
  <si>
    <t>CLARITINE</t>
  </si>
  <si>
    <t>POR TBL NOB 60X10MG</t>
  </si>
  <si>
    <t>Nitrofurantoin</t>
  </si>
  <si>
    <t>154748</t>
  </si>
  <si>
    <t>NITROFURANTOIN - RATIOPHARM 100 MG</t>
  </si>
  <si>
    <t>POR CPS PRO 50X100MG</t>
  </si>
  <si>
    <t>Norethisteron</t>
  </si>
  <si>
    <t>125226</t>
  </si>
  <si>
    <t>NORETHISTERON ZENTIVA</t>
  </si>
  <si>
    <t>POR TBL NOB 30X5MG</t>
  </si>
  <si>
    <t>Dabigatran-etexilát</t>
  </si>
  <si>
    <t>29328</t>
  </si>
  <si>
    <t>PRADAXA 110 MG</t>
  </si>
  <si>
    <t>POR CPS DUR 60X1X110MG</t>
  </si>
  <si>
    <t>14075</t>
  </si>
  <si>
    <t>POR TBL FLM 60X500MG</t>
  </si>
  <si>
    <t>132632</t>
  </si>
  <si>
    <t>Erdostein</t>
  </si>
  <si>
    <t>87076</t>
  </si>
  <si>
    <t>ERDOMED</t>
  </si>
  <si>
    <t>POR CPS DUR 20X300MG</t>
  </si>
  <si>
    <t>95560</t>
  </si>
  <si>
    <t>POR CPS DUR 30X300MG</t>
  </si>
  <si>
    <t>199680</t>
  </si>
  <si>
    <t>POR CPS DUR 60X300MG</t>
  </si>
  <si>
    <t>Klíšťová encefalitida, inaktivovaný celý virus</t>
  </si>
  <si>
    <t>55111</t>
  </si>
  <si>
    <t>FSME-IMMUN 0,5 ML BAXTER</t>
  </si>
  <si>
    <t>INJ SUS ISP 1X0.5ML/DÁV+ INTJ</t>
  </si>
  <si>
    <t>Kombinace různých antibiotik</t>
  </si>
  <si>
    <t>1076</t>
  </si>
  <si>
    <t>OPHTHALMO-FRAMYKOIN</t>
  </si>
  <si>
    <t>OPH UNG 1X5GM</t>
  </si>
  <si>
    <t>Omeprazol</t>
  </si>
  <si>
    <t>10246</t>
  </si>
  <si>
    <t>OMEPRAZOL AL 20</t>
  </si>
  <si>
    <t>POR CPS ETD 100X20MG</t>
  </si>
  <si>
    <t>122114</t>
  </si>
  <si>
    <t>APO-OME 20</t>
  </si>
  <si>
    <t>Perindopril a amlodipin</t>
  </si>
  <si>
    <t>124091</t>
  </si>
  <si>
    <t>PRESTANCE 5 MG/5 MG</t>
  </si>
  <si>
    <t>POR TBL NOB 90</t>
  </si>
  <si>
    <t>Perindopril a diuretika</t>
  </si>
  <si>
    <t>122685</t>
  </si>
  <si>
    <t>PRESTARIUM NEO COMBI 5 MG/1,25 MG</t>
  </si>
  <si>
    <t>POR TBL FLM 30</t>
  </si>
  <si>
    <t>Pitofenon a analgetika</t>
  </si>
  <si>
    <t>50335</t>
  </si>
  <si>
    <t>ALGIFEN NEO</t>
  </si>
  <si>
    <t>POR GTT SOL 1X25ML</t>
  </si>
  <si>
    <t>Simvastatin</t>
  </si>
  <si>
    <t>125086</t>
  </si>
  <si>
    <t>APO-SIMVA 20</t>
  </si>
  <si>
    <t>POR TBL FLM 100X20MG</t>
  </si>
  <si>
    <t>Tolterodin</t>
  </si>
  <si>
    <t>32641</t>
  </si>
  <si>
    <t>DETRUSITOL SR 4 MG</t>
  </si>
  <si>
    <t>POR CPS PRO 28X4MG</t>
  </si>
  <si>
    <t>Zolpidem</t>
  </si>
  <si>
    <t>94292</t>
  </si>
  <si>
    <t>ZOLPIDEM-RATIOPHARM 10 MG</t>
  </si>
  <si>
    <t>POR TBL FLM 20X10MG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</si>
  <si>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</si>
  <si>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</si>
  <si>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</si>
  <si>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</si>
  <si>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</si>
  <si>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</si>
  <si>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B01AE07 - Dabigatran-etexilát</t>
  </si>
  <si>
    <t>J01CR02 - Amoxicilin a enzymový inhibitor</t>
  </si>
  <si>
    <t>A03FA - Prokinetika</t>
  </si>
  <si>
    <t>C10AA01 - Simvastatin</t>
  </si>
  <si>
    <t>C10AA07 - Rosuvastatin</t>
  </si>
  <si>
    <t>A03FA</t>
  </si>
  <si>
    <t>C10AA07</t>
  </si>
  <si>
    <t>J01CR02</t>
  </si>
  <si>
    <t>R06AE09</t>
  </si>
  <si>
    <t>R06AX13</t>
  </si>
  <si>
    <t>B01AE07</t>
  </si>
  <si>
    <t>C10AA01</t>
  </si>
  <si>
    <t>Přehled plnění PL - Preskripce léčivých přípravků - orientační přehled</t>
  </si>
  <si>
    <t>ZA446</t>
  </si>
  <si>
    <t>Vata buničitá přířezy 20 x 30 cm 1230200129</t>
  </si>
  <si>
    <t>ZA450</t>
  </si>
  <si>
    <t>Náplast omniplast hospital 1,25 cm x 9,1 m 9004520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</si>
  <si>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</si>
  <si>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</si>
  <si>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</si>
  <si>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</si>
  <si>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</si>
  <si>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</si>
  <si>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</si>
  <si>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</si>
  <si>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</si>
  <si>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</si>
  <si>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</si>
  <si>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</si>
  <si>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</si>
  <si>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</si>
  <si>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</si>
  <si>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</si>
  <si>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ZA844</t>
  </si>
  <si>
    <t>Destička mikrotitr. U steril bal. á 240 ks 400916</t>
  </si>
  <si>
    <t>ZB845</t>
  </si>
  <si>
    <t>Zkumavka 5 ml PP 12 x 86 mm 1032</t>
  </si>
  <si>
    <t>ZB426</t>
  </si>
  <si>
    <t>Mikrozkumavka eppendorf 1,5 ml BSA 0220</t>
  </si>
  <si>
    <t>ZC716</t>
  </si>
  <si>
    <t>Špička pipetovací žlutá dlouhá manžeta 1123</t>
  </si>
  <si>
    <t>ZE719</t>
  </si>
  <si>
    <t>Špička pipetovací 0.5-10ul á 1000 ks 3110</t>
  </si>
  <si>
    <t>ZB628</t>
  </si>
  <si>
    <t>Špička pipetovací bílá nester. 10-200ul 1121</t>
  </si>
  <si>
    <t>ZK663</t>
  </si>
  <si>
    <t>Deska s jamkami (KS) 7047206000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</si>
  <si>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</si>
  <si>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</si>
  <si>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</si>
  <si>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</si>
  <si>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</si>
  <si>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</si>
  <si>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396095</t>
  </si>
  <si>
    <t>-Anti-JKb (polyclonal human IgG) Coombs 5 ml 213184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</si>
  <si>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</si>
  <si>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</si>
  <si>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</si>
  <si>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</si>
  <si>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</si>
  <si>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</si>
  <si>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</si>
  <si>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</si>
  <si>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800237</t>
  </si>
  <si>
    <t>-WEAK D CELLS 0002995</t>
  </si>
  <si>
    <t>800681</t>
  </si>
  <si>
    <t>-DG PAPAIN 210357</t>
  </si>
  <si>
    <t>803198</t>
  </si>
  <si>
    <t>-MAKROPANEL 16 16*3 ML 1385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</si>
  <si>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</si>
  <si>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</si>
  <si>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</si>
  <si>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</si>
  <si>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</si>
  <si>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</si>
  <si>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</si>
  <si>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</si>
  <si>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</si>
  <si>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</si>
  <si>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</si>
  <si>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</si>
  <si>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</si>
  <si>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</si>
  <si>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</si>
  <si>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</si>
  <si>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</si>
  <si>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</si>
  <si>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DA503</t>
  </si>
  <si>
    <t>RPR Positive control 0,5 ml</t>
  </si>
  <si>
    <t>DB638</t>
  </si>
  <si>
    <t>DIAGN.ERYTROCYTY A2 10ML</t>
  </si>
  <si>
    <t>DB490</t>
  </si>
  <si>
    <t>SERASCAN DIANA I+II+III+IV</t>
  </si>
  <si>
    <t>DB492</t>
  </si>
  <si>
    <t>IDENTISERA DIANA</t>
  </si>
  <si>
    <t>DF561</t>
  </si>
  <si>
    <t>DIAGN. Anti-Wra pol. 3ml</t>
  </si>
  <si>
    <t>DE314</t>
  </si>
  <si>
    <t>DIAGN.ANTI-k MON. 2 ML</t>
  </si>
  <si>
    <t>DB639</t>
  </si>
  <si>
    <t>DIAGN.ERYTROCYTY B 10ML</t>
  </si>
  <si>
    <t>DB493</t>
  </si>
  <si>
    <t>IDENTISERA DIANA P</t>
  </si>
  <si>
    <t>DB853</t>
  </si>
  <si>
    <t>GAMMA QUIN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</si>
  <si>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</si>
  <si>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</si>
  <si>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</si>
  <si>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</si>
  <si>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</si>
  <si>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</si>
  <si>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</si>
  <si>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</si>
  <si>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DA505</t>
  </si>
  <si>
    <t>RPR Negative control 0,5 ml</t>
  </si>
  <si>
    <t>DC915</t>
  </si>
  <si>
    <t>ID-ANTI-IGG DILUTION</t>
  </si>
  <si>
    <t>DC700</t>
  </si>
  <si>
    <t>DIAGN.ANTI-KELL MON. 5 ML</t>
  </si>
  <si>
    <t>DF040</t>
  </si>
  <si>
    <t>ANTI-Jka 1x12</t>
  </si>
  <si>
    <t>DA600</t>
  </si>
  <si>
    <t>ANTI-Fya 1x12 (bez sera)</t>
  </si>
  <si>
    <t>DE087</t>
  </si>
  <si>
    <t>ANTI-Lea 1x12</t>
  </si>
  <si>
    <t>DB016</t>
  </si>
  <si>
    <t>ID-interní kontrola kvality</t>
  </si>
  <si>
    <t>DB542</t>
  </si>
  <si>
    <t>WEAK D CELLS</t>
  </si>
  <si>
    <t>DA189</t>
  </si>
  <si>
    <t>Microcide SQ</t>
  </si>
  <si>
    <t>DE090</t>
  </si>
  <si>
    <t>ANTI-Cw 1x12</t>
  </si>
  <si>
    <t>DD779</t>
  </si>
  <si>
    <t>MAKROPANEL 16 16*3 ML</t>
  </si>
  <si>
    <t>DE928</t>
  </si>
  <si>
    <t>NOVACLONE Anti-C3b,-C3d 3ml</t>
  </si>
  <si>
    <t>DC945</t>
  </si>
  <si>
    <t>DIAGNOSTIKUM ANTI-A MONOKL.</t>
  </si>
  <si>
    <t>DC946</t>
  </si>
  <si>
    <t>DIAGNOSTIKUM ANTI-B MONOKL.</t>
  </si>
  <si>
    <t>DB554</t>
  </si>
  <si>
    <t>LEKTIN ANTI-H 3ML</t>
  </si>
  <si>
    <t>DA049</t>
  </si>
  <si>
    <t>ImmuClone Rh-Hr Control</t>
  </si>
  <si>
    <t>DE086</t>
  </si>
  <si>
    <t>ANTI-Dia Clon Anti-P1 1x12</t>
  </si>
  <si>
    <t>921091</t>
  </si>
  <si>
    <t>-HCl 0,2M 50 ml 50 ml</t>
  </si>
  <si>
    <t>DC967</t>
  </si>
  <si>
    <t>DG Gel Sol (2x100ml)</t>
  </si>
  <si>
    <t>DF034</t>
  </si>
  <si>
    <t>ID-FLASCHEN-Anti-Fyb 1x4 ml</t>
  </si>
  <si>
    <t>DE088</t>
  </si>
  <si>
    <t>ANTI-Leb 1x12</t>
  </si>
  <si>
    <t>DF041</t>
  </si>
  <si>
    <t>ANTI-Jkb 1x12</t>
  </si>
  <si>
    <t>DB479</t>
  </si>
  <si>
    <t>AHG</t>
  </si>
  <si>
    <t>DA619</t>
  </si>
  <si>
    <t>DG Gel Coombs ( 2 x 25 cards )</t>
  </si>
  <si>
    <t>DF628</t>
  </si>
  <si>
    <t>DG Gel Newborn</t>
  </si>
  <si>
    <t>DF033</t>
  </si>
  <si>
    <t>ID-FLASCHEN-Anti-Fya 1x4 ml</t>
  </si>
  <si>
    <t>DG592</t>
  </si>
  <si>
    <t>NOVACLONE Anti-D, IgM+IgG  10x10ml</t>
  </si>
  <si>
    <t>DB951</t>
  </si>
  <si>
    <t>GAMMA ELU-KIT II</t>
  </si>
  <si>
    <t>DD510</t>
  </si>
  <si>
    <t>DIAGN.ANTI-E MON.5ML</t>
  </si>
  <si>
    <t>DB163</t>
  </si>
  <si>
    <t>DG Gel NEUTRAL ( 2 x 25 cards )</t>
  </si>
  <si>
    <t>DG074</t>
  </si>
  <si>
    <t>DG Gel Rh Kell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</si>
  <si>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</si>
  <si>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</si>
  <si>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</si>
  <si>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</si>
  <si>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</si>
  <si>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</si>
  <si>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ZA419</t>
  </si>
  <si>
    <t>Náplast betaplast bílá 10 cm x 5 m 510W</t>
  </si>
  <si>
    <t>ZA444</t>
  </si>
  <si>
    <t>Tampon nesterilní stáčený 20 x 19 cm 1320300404</t>
  </si>
  <si>
    <t>ZA466</t>
  </si>
  <si>
    <t>Tyčinka vatová sterilní 14 cm 9679501</t>
  </si>
  <si>
    <t>ZB404</t>
  </si>
  <si>
    <t>Náplast cosmos 8 cm x 1m 5403353</t>
  </si>
  <si>
    <t>ZC128</t>
  </si>
  <si>
    <t>Tampon nesterilní stáčený 30 x 30 cm karton á 2500 ks 1320300405</t>
  </si>
  <si>
    <t>ZD104</t>
  </si>
  <si>
    <t>Náplast omniplast 10,0 cm x 10,0 m 9004472 (900535)</t>
  </si>
  <si>
    <t>ZA790</t>
  </si>
  <si>
    <t>Stříkačka injekční   5 ml 4606051V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</si>
  <si>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</si>
  <si>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</si>
  <si>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</si>
  <si>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</si>
  <si>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</si>
  <si>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</si>
  <si>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</si>
  <si>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</si>
  <si>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</si>
  <si>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</si>
  <si>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ZF192</t>
  </si>
  <si>
    <t>Nádoba na kontaminovaný odpad 4 l 15-0004</t>
  </si>
  <si>
    <t>ZI179</t>
  </si>
  <si>
    <t>Zkumavka s mediem+ flovakovaný tampon eSwab růžový 490CE.A</t>
  </si>
  <si>
    <t>ZB967</t>
  </si>
  <si>
    <t>Zkumavka 3 ml PP 13 x 75 mm 1058</t>
  </si>
  <si>
    <t>ZF599</t>
  </si>
  <si>
    <t>Replacement Caps 4D19-01</t>
  </si>
  <si>
    <t>ZB640</t>
  </si>
  <si>
    <t>Zkumavka Kep ARC reaction vessels 8 x 500 á 4000 ks 7C1502</t>
  </si>
  <si>
    <t>ZB500</t>
  </si>
  <si>
    <t>Zkumavka vacutainer BD 3 ml Est 75 x 13 H bal . á 100 ks čirá 362725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</si>
  <si>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</si>
  <si>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</si>
  <si>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</si>
  <si>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</si>
  <si>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</si>
  <si>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</si>
  <si>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</si>
  <si>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</si>
  <si>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</si>
  <si>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</si>
  <si>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</si>
  <si>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</si>
  <si>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</si>
  <si>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</si>
  <si>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</si>
  <si>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</si>
  <si>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</si>
  <si>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</si>
  <si>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</si>
  <si>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</si>
  <si>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</si>
  <si>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</si>
  <si>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</si>
  <si>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</si>
  <si>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</si>
  <si>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</si>
  <si>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</si>
  <si>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</si>
  <si>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</si>
  <si>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</si>
  <si>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</si>
  <si>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</si>
  <si>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</si>
  <si>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</si>
  <si>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</si>
  <si>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</si>
  <si>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</si>
  <si>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 xml:space="preserve">Souprava na sběr deleukotizovaných trombocytů v náhradním roztoku bal. á 8 ks 999F-E </t>
  </si>
  <si>
    <t>ZF767</t>
  </si>
  <si>
    <t xml:space="preserve">Souprava na sběr deleukotizovaných trombocytů bal. á 8 ks 997CF-E 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</si>
  <si>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</si>
  <si>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</si>
  <si>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</si>
  <si>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</si>
  <si>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</si>
  <si>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 xml:space="preserve">Set trima accel na PA plazma 80700 </t>
  </si>
  <si>
    <t>ZL461</t>
  </si>
  <si>
    <t>Souprava pro separ.plazmy W/NACL ADAP 401323</t>
  </si>
  <si>
    <t>ZK830</t>
  </si>
  <si>
    <t>SAG Manitol 100 ml bal. á 48 ks 777968100</t>
  </si>
  <si>
    <t>ZF619</t>
  </si>
  <si>
    <t>Vak transfer 600 ml 720433</t>
  </si>
  <si>
    <t>ZF083</t>
  </si>
  <si>
    <t>Souprava na léčení erytrocytaferézy 00944</t>
  </si>
  <si>
    <t>ZB138</t>
  </si>
  <si>
    <t>SAG Manitol 350 ml bal. á 20 ks 411C</t>
  </si>
  <si>
    <t>ZD135</t>
  </si>
  <si>
    <t>Vak odběrový WBT434CEL</t>
  </si>
  <si>
    <t>ZG782</t>
  </si>
  <si>
    <t>Set na separaci LRS Plt,Plasma,RBC+TRL (pův.777800450) 80450</t>
  </si>
  <si>
    <t>ZL460</t>
  </si>
  <si>
    <t>Roztok antiko.na citr. 4% 250 ml 400945</t>
  </si>
  <si>
    <t>ZB556</t>
  </si>
  <si>
    <t>Jehla injekční 1,2 x   40 mm růžová 4665120</t>
  </si>
  <si>
    <t>ZB768</t>
  </si>
  <si>
    <t>Jehla vakuová 216/38 mm zelená 450076</t>
  </si>
  <si>
    <t>800554</t>
  </si>
  <si>
    <t>-GAMMA QUIN 0007890</t>
  </si>
  <si>
    <t>500357</t>
  </si>
  <si>
    <t>-ID-interní kontrola kvality 009930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</si>
  <si>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</si>
  <si>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</si>
  <si>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</si>
  <si>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</si>
  <si>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</si>
  <si>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</si>
  <si>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800323</t>
  </si>
  <si>
    <t>-ID-DIACELL I+II+IIIP,3X10ML 005310</t>
  </si>
  <si>
    <t>800817</t>
  </si>
  <si>
    <t>-ID-PAPAIN 1X10 ML 005510</t>
  </si>
  <si>
    <t>804162</t>
  </si>
  <si>
    <t>-ID-DIACELL Pool 3X10 ml 003631</t>
  </si>
  <si>
    <t>804164</t>
  </si>
  <si>
    <t>-DiaCell MP ABO A1-B 109897</t>
  </si>
  <si>
    <t>804296</t>
  </si>
  <si>
    <t>-EIGHTCHECK-3WP (N) 12x1,5 ml TJ904-0611-6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</si>
  <si>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</si>
  <si>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</si>
  <si>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</si>
  <si>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</si>
  <si>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</si>
  <si>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</si>
  <si>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</si>
  <si>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</si>
  <si>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</si>
  <si>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</si>
  <si>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</si>
  <si>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</si>
  <si>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</si>
  <si>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</si>
  <si>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DC533</t>
  </si>
  <si>
    <t>ACCURUN 1 Series 2600 3x5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</si>
  <si>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</si>
  <si>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</si>
  <si>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</si>
  <si>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</si>
  <si>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</si>
  <si>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</si>
  <si>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</si>
  <si>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</si>
  <si>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</si>
  <si>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</si>
  <si>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</si>
  <si>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</si>
  <si>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</si>
  <si>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</si>
  <si>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</si>
  <si>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DiaMed MP Test, CcEeK-ctl, 1x12</t>
  </si>
  <si>
    <t>DC235</t>
  </si>
  <si>
    <t>DILUENT 2 1X500</t>
  </si>
  <si>
    <t>DE783</t>
  </si>
  <si>
    <t>MP A-B-AB-D-D-ctl/A1-B, 12 STK</t>
  </si>
  <si>
    <t>DE784</t>
  </si>
  <si>
    <t>MP A-B-D-ctl/A-B-D-ctl</t>
  </si>
  <si>
    <t>DD102</t>
  </si>
  <si>
    <t>DILUENT 1 1x500 ML</t>
  </si>
  <si>
    <t>DD182</t>
  </si>
  <si>
    <t>LISS/COOMBS 112X12</t>
  </si>
  <si>
    <t>DC999</t>
  </si>
  <si>
    <t>Waschlosung A 10x100 ml</t>
  </si>
  <si>
    <t>DC943</t>
  </si>
  <si>
    <t>NACL/ENZYM/KALTE 112X12</t>
  </si>
  <si>
    <t>DC856</t>
  </si>
  <si>
    <t>ARC Probe Conditioning Solution</t>
  </si>
  <si>
    <t>DB619</t>
  </si>
  <si>
    <t>ID-DIAPANEL 11X4</t>
  </si>
  <si>
    <t>DC098</t>
  </si>
  <si>
    <t>ID-PAPAIN 1X10 ML</t>
  </si>
  <si>
    <t>DF035</t>
  </si>
  <si>
    <t>ANTI-S 1x12 (+diag. serum)</t>
  </si>
  <si>
    <t>DB622</t>
  </si>
  <si>
    <t>DC-SCREENING II 1X12</t>
  </si>
  <si>
    <t>DC694</t>
  </si>
  <si>
    <t>ARC HIV COMBO CONTROL</t>
  </si>
  <si>
    <t>DB530</t>
  </si>
  <si>
    <t>STROMATOLYSER-WH 3x500 ml</t>
  </si>
  <si>
    <t>DD067</t>
  </si>
  <si>
    <t>GEGENPROBE 112X12</t>
  </si>
  <si>
    <t>DC458</t>
  </si>
  <si>
    <t>Waschlosung B 10x100 ml</t>
  </si>
  <si>
    <t>DG542</t>
  </si>
  <si>
    <t>Diagnostické sérum anti-s</t>
  </si>
  <si>
    <t>DB621</t>
  </si>
  <si>
    <t>ID-DIACELL I-II-III 3X10</t>
  </si>
  <si>
    <t>DB620</t>
  </si>
  <si>
    <t>ID PANEL P</t>
  </si>
  <si>
    <t>DA601</t>
  </si>
  <si>
    <t>ANTI-Fyb 1x12 (bez sera)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</si>
  <si>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</si>
  <si>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</si>
  <si>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</si>
  <si>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</si>
  <si>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</si>
  <si>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</si>
  <si>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</si>
  <si>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</si>
  <si>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</si>
  <si>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</si>
  <si>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DG595</t>
  </si>
  <si>
    <t>Promývací roztok A ředěný</t>
  </si>
  <si>
    <t>DD058</t>
  </si>
  <si>
    <t>ARC ANTI HCV CONTROL</t>
  </si>
  <si>
    <t>DB248</t>
  </si>
  <si>
    <t>ARC Syphilis TP Controls</t>
  </si>
  <si>
    <t>DE085</t>
  </si>
  <si>
    <t>ANTI-N 1x12</t>
  </si>
  <si>
    <t>DE868</t>
  </si>
  <si>
    <t>EIGHTCHECK-3WP (N) 12x1,5 ml</t>
  </si>
  <si>
    <t>DE084</t>
  </si>
  <si>
    <t>ANTI-M  1x12</t>
  </si>
  <si>
    <t>DB700</t>
  </si>
  <si>
    <t>CELLPACK 20 l</t>
  </si>
  <si>
    <t>DB957</t>
  </si>
  <si>
    <t>CELLCLEAN 50 ml</t>
  </si>
  <si>
    <t>Transfuzní oddělení,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</si>
  <si>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</si>
  <si>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</si>
  <si>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</si>
  <si>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</si>
  <si>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</si>
  <si>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</si>
  <si>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</si>
  <si>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</si>
  <si>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</si>
  <si>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</si>
  <si>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</si>
  <si>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</si>
  <si>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</si>
  <si>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</si>
  <si>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</si>
  <si>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</si>
  <si>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</si>
  <si>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</si>
  <si>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</si>
  <si>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</si>
  <si>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</si>
  <si>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</si>
  <si>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202</t>
  </si>
  <si>
    <t>V</t>
  </si>
  <si>
    <t>09511</t>
  </si>
  <si>
    <t>MINIMÁLNÍ KONTAKT LÉKAŘE S PACIENTEM</t>
  </si>
  <si>
    <t>09543</t>
  </si>
  <si>
    <t>REGULAČNÍ POPLATEK ZA NÁVŠTĚVU -- POPLATEK UHRAZEN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</si>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</sst>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80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1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9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60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3" fillId="8" borderId="74" xfId="0" applyNumberFormat="1" applyFont="1" applyFill="1" applyBorder="1"/>
    <xf numFmtId="3" fontId="53" fillId="8" borderId="73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5" fillId="2" borderId="98" xfId="0" applyNumberFormat="1" applyFont="1" applyFill="1" applyBorder="1" applyAlignment="1">
      <alignment horizontal="center" vertical="center" wrapText="1"/>
    </xf>
    <xf numFmtId="174" fontId="40" fillId="4" borderId="84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90" xfId="0" applyNumberFormat="1" applyFont="1" applyBorder="1"/>
    <xf numFmtId="174" fontId="33" fillId="0" borderId="88" xfId="0" applyNumberFormat="1" applyFont="1" applyBorder="1"/>
    <xf numFmtId="174" fontId="40" fillId="0" borderId="97" xfId="0" applyNumberFormat="1" applyFont="1" applyBorder="1"/>
    <xf numFmtId="174" fontId="33" fillId="0" borderId="98" xfId="0" applyNumberFormat="1" applyFont="1" applyBorder="1"/>
    <xf numFmtId="174" fontId="33" fillId="0" borderId="81" xfId="0" applyNumberFormat="1" applyFont="1" applyBorder="1"/>
    <xf numFmtId="174" fontId="40" fillId="2" borderId="99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40" fillId="0" borderId="84" xfId="0" applyNumberFormat="1" applyFont="1" applyBorder="1"/>
    <xf numFmtId="174" fontId="33" fillId="0" borderId="100" xfId="0" applyNumberFormat="1" applyFont="1" applyBorder="1"/>
    <xf numFmtId="174" fontId="33" fillId="0" borderId="78" xfId="0" applyNumberFormat="1" applyFont="1" applyBorder="1"/>
    <xf numFmtId="175" fontId="40" fillId="2" borderId="84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40" fillId="0" borderId="86" xfId="0" applyNumberFormat="1" applyFont="1" applyBorder="1"/>
    <xf numFmtId="175" fontId="33" fillId="0" borderId="87" xfId="0" applyNumberFormat="1" applyFont="1" applyBorder="1"/>
    <xf numFmtId="175" fontId="33" fillId="0" borderId="88" xfId="0" applyNumberFormat="1" applyFont="1" applyBorder="1"/>
    <xf numFmtId="175" fontId="33" fillId="0" borderId="90" xfId="0" applyNumberFormat="1" applyFont="1" applyBorder="1"/>
    <xf numFmtId="175" fontId="40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4" xfId="0" applyNumberFormat="1" applyFont="1" applyFill="1" applyBorder="1" applyAlignment="1">
      <alignment horizontal="center"/>
    </xf>
    <xf numFmtId="176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10" xfId="0" applyNumberFormat="1" applyFont="1" applyFill="1" applyBorder="1" applyAlignment="1">
      <alignment horizontal="right" vertical="top"/>
    </xf>
    <xf numFmtId="3" fontId="34" fillId="9" borderId="111" xfId="0" applyNumberFormat="1" applyFont="1" applyFill="1" applyBorder="1" applyAlignment="1">
      <alignment horizontal="right" vertical="top"/>
    </xf>
    <xf numFmtId="177" fontId="34" fillId="9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7" fontId="34" fillId="9" borderId="113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177" fontId="36" fillId="9" borderId="117" xfId="0" applyNumberFormat="1" applyFont="1" applyFill="1" applyBorder="1" applyAlignment="1">
      <alignment horizontal="right" vertical="top"/>
    </xf>
    <xf numFmtId="177" fontId="36" fillId="9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0" fontId="38" fillId="10" borderId="109" xfId="0" applyFont="1" applyFill="1" applyBorder="1" applyAlignment="1">
      <alignment vertical="top"/>
    </xf>
    <xf numFmtId="0" fontId="38" fillId="10" borderId="109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4"/>
    </xf>
    <xf numFmtId="0" fontId="39" fillId="10" borderId="11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8"/>
    </xf>
    <xf numFmtId="0" fontId="39" fillId="10" borderId="114" xfId="0" applyFont="1" applyFill="1" applyBorder="1" applyAlignment="1">
      <alignment vertical="top" indent="4"/>
    </xf>
    <xf numFmtId="0" fontId="39" fillId="10" borderId="114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6"/>
    </xf>
    <xf numFmtId="0" fontId="39" fillId="10" borderId="114" xfId="0" applyFont="1" applyFill="1" applyBorder="1" applyAlignment="1">
      <alignment vertical="top"/>
    </xf>
    <xf numFmtId="0" fontId="33" fillId="10" borderId="109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3" xfId="53" applyNumberFormat="1" applyFont="1" applyFill="1" applyBorder="1" applyAlignment="1">
      <alignment horizontal="left"/>
    </xf>
    <xf numFmtId="165" fontId="32" fillId="2" borderId="124" xfId="53" applyNumberFormat="1" applyFont="1" applyFill="1" applyBorder="1" applyAlignment="1">
      <alignment horizontal="left"/>
    </xf>
    <xf numFmtId="165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5" fontId="33" fillId="0" borderId="78" xfId="0" applyNumberFormat="1" applyFont="1" applyFill="1" applyBorder="1"/>
    <xf numFmtId="165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5" fontId="33" fillId="0" borderId="88" xfId="0" applyNumberFormat="1" applyFont="1" applyFill="1" applyBorder="1"/>
    <xf numFmtId="165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5" fontId="33" fillId="0" borderId="81" xfId="0" applyNumberFormat="1" applyFont="1" applyFill="1" applyBorder="1"/>
    <xf numFmtId="165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9" fontId="30" fillId="0" borderId="0" xfId="0" applyNumberFormat="1" applyFont="1" applyFill="1" applyBorder="1"/>
    <xf numFmtId="0" fontId="3" fillId="2" borderId="123" xfId="79" applyFont="1" applyFill="1" applyBorder="1" applyAlignment="1">
      <alignment horizontal="left"/>
    </xf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3" fontId="3" fillId="2" borderId="94" xfId="80" applyNumberFormat="1" applyFont="1" applyFill="1" applyBorder="1"/>
    <xf numFmtId="0" fontId="3" fillId="2" borderId="94" xfId="80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5" fontId="33" fillId="0" borderId="28" xfId="0" applyNumberFormat="1" applyFont="1" applyFill="1" applyBorder="1"/>
    <xf numFmtId="166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5" fontId="33" fillId="0" borderId="131" xfId="0" applyNumberFormat="1" applyFont="1" applyFill="1" applyBorder="1"/>
    <xf numFmtId="166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5" fontId="33" fillId="0" borderId="134" xfId="0" applyNumberFormat="1" applyFont="1" applyFill="1" applyBorder="1"/>
    <xf numFmtId="166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1" xfId="0" applyFont="1" applyFill="1" applyBorder="1"/>
    <xf numFmtId="3" fontId="40" fillId="2" borderId="125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4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23" xfId="0" applyFont="1" applyFill="1" applyBorder="1"/>
    <xf numFmtId="0" fontId="40" fillId="0" borderId="130" xfId="0" applyFont="1" applyFill="1" applyBorder="1"/>
    <xf numFmtId="0" fontId="40" fillId="0" borderId="136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165" fontId="32" fillId="2" borderId="51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right"/>
    </xf>
    <xf numFmtId="165" fontId="33" fillId="0" borderId="131" xfId="0" applyNumberFormat="1" applyFont="1" applyFill="1" applyBorder="1" applyAlignment="1">
      <alignment horizontal="right"/>
    </xf>
    <xf numFmtId="165" fontId="33" fillId="0" borderId="134" xfId="0" applyNumberFormat="1" applyFont="1" applyFill="1" applyBorder="1" applyAlignment="1">
      <alignment horizontal="right"/>
    </xf>
    <xf numFmtId="174" fontId="40" fillId="4" borderId="142" xfId="0" applyNumberFormat="1" applyFont="1" applyFill="1" applyBorder="1" applyAlignment="1">
      <alignment horizontal="center"/>
    </xf>
    <xf numFmtId="174" fontId="40" fillId="4" borderId="143" xfId="0" applyNumberFormat="1" applyFont="1" applyFill="1" applyBorder="1" applyAlignment="1">
      <alignment horizontal="center"/>
    </xf>
    <xf numFmtId="174" fontId="33" fillId="0" borderId="144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 wrapText="1"/>
    </xf>
    <xf numFmtId="176" fontId="33" fillId="0" borderId="144" xfId="0" applyNumberFormat="1" applyFont="1" applyBorder="1" applyAlignment="1">
      <alignment horizontal="right"/>
    </xf>
    <xf numFmtId="176" fontId="33" fillId="0" borderId="145" xfId="0" applyNumberFormat="1" applyFont="1" applyBorder="1" applyAlignment="1">
      <alignment horizontal="right"/>
    </xf>
    <xf numFmtId="174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0" fontId="40" fillId="2" borderId="56" xfId="0" applyFont="1" applyFill="1" applyBorder="1" applyAlignment="1">
      <alignment horizontal="center" vertical="center"/>
    </xf>
    <xf numFmtId="0" fontId="55" fillId="2" borderId="141" xfId="0" applyFont="1" applyFill="1" applyBorder="1" applyAlignment="1">
      <alignment horizontal="center" vertical="center" wrapText="1"/>
    </xf>
    <xf numFmtId="175" fontId="33" fillId="2" borderId="56" xfId="0" applyNumberFormat="1" applyFont="1" applyFill="1" applyBorder="1" applyAlignment="1"/>
    <xf numFmtId="175" fontId="33" fillId="0" borderId="140" xfId="0" applyNumberFormat="1" applyFont="1" applyBorder="1"/>
    <xf numFmtId="175" fontId="33" fillId="0" borderId="149" xfId="0" applyNumberFormat="1" applyFont="1" applyBorder="1"/>
    <xf numFmtId="174" fontId="40" fillId="4" borderId="56" xfId="0" applyNumberFormat="1" applyFont="1" applyFill="1" applyBorder="1" applyAlignment="1"/>
    <xf numFmtId="174" fontId="33" fillId="0" borderId="140" xfId="0" applyNumberFormat="1" applyFont="1" applyBorder="1"/>
    <xf numFmtId="174" fontId="33" fillId="0" borderId="141" xfId="0" applyNumberFormat="1" applyFont="1" applyBorder="1"/>
    <xf numFmtId="174" fontId="40" fillId="2" borderId="56" xfId="0" applyNumberFormat="1" applyFont="1" applyFill="1" applyBorder="1" applyAlignment="1"/>
    <xf numFmtId="174" fontId="33" fillId="0" borderId="149" xfId="0" applyNumberFormat="1" applyFont="1" applyBorder="1"/>
    <xf numFmtId="174" fontId="33" fillId="0" borderId="56" xfId="0" applyNumberFormat="1" applyFont="1" applyBorder="1"/>
    <xf numFmtId="174" fontId="40" fillId="4" borderId="150" xfId="0" applyNumberFormat="1" applyFont="1" applyFill="1" applyBorder="1" applyAlignment="1">
      <alignment horizontal="center"/>
    </xf>
    <xf numFmtId="0" fontId="0" fillId="0" borderId="151" xfId="0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176" fontId="33" fillId="0" borderId="151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0" fontId="0" fillId="0" borderId="148" xfId="0" applyBorder="1"/>
    <xf numFmtId="174" fontId="40" fillId="4" borderId="32" xfId="0" applyNumberFormat="1" applyFont="1" applyFill="1" applyBorder="1" applyAlignment="1">
      <alignment horizontal="center"/>
    </xf>
    <xf numFmtId="174" fontId="33" fillId="0" borderId="153" xfId="0" applyNumberFormat="1" applyFont="1" applyBorder="1" applyAlignment="1">
      <alignment horizontal="right"/>
    </xf>
    <xf numFmtId="176" fontId="33" fillId="0" borderId="153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28" xfId="0" applyNumberFormat="1" applyFont="1" applyFill="1" applyBorder="1"/>
    <xf numFmtId="170" fontId="33" fillId="0" borderId="134" xfId="0" applyNumberFormat="1" applyFont="1" applyFill="1" applyBorder="1"/>
    <xf numFmtId="0" fontId="40" fillId="0" borderId="13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170" fontId="33" fillId="0" borderId="131" xfId="0" applyNumberFormat="1" applyFont="1" applyFill="1" applyBorder="1"/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0.73446078380470592</c:v>
                </c:pt>
                <c:pt idx="1">
                  <c:v>1.3967621677113007</c:v>
                </c:pt>
                <c:pt idx="2">
                  <c:v>0.55690203069523669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645120"/>
        <c:axId val="884716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0.43484929850633486</c:v>
                </c:pt>
                <c:pt idx="1">
                  <c:v>0.43484929850633486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18976"/>
        <c:axId val="884754688"/>
      </c:scatterChart>
      <c:catAx>
        <c:axId val="8686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7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71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8645120"/>
        <c:crosses val="autoZero"/>
        <c:crossBetween val="between"/>
      </c:valAx>
      <c:valAx>
        <c:axId val="884718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754688"/>
        <c:crosses val="max"/>
        <c:crossBetween val="midCat"/>
      </c:valAx>
      <c:valAx>
        <c:axId val="884754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718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98.6640625" style="130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05" t="s">
        <v>109</v>
      </c>
      <c r="B1" s="305"/>
    </row>
    <row r="2" spans="1:3" ht="14.4" customHeight="1" thickBot="1" x14ac:dyDescent="0.35">
      <c r="A2" s="235" t="s">
        <v>264</v>
      </c>
      <c r="B2" s="46"/>
    </row>
    <row r="3" spans="1:3" ht="14.4" customHeight="1" thickBot="1" x14ac:dyDescent="0.35">
      <c r="A3" s="301" t="s">
        <v>141</v>
      </c>
      <c r="B3" s="30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266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03" t="s">
        <v>110</v>
      </c>
      <c r="B10" s="30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115</v>
      </c>
    </row>
    <row r="12" spans="1:3" ht="14.4" customHeight="1" x14ac:dyDescent="0.3">
      <c r="A12" s="147" t="str">
        <f t="shared" ref="A12:A20" si="2">HYPERLINK("#'"&amp;C12&amp;"'!A1",C12)</f>
        <v>LŽ Detail</v>
      </c>
      <c r="B12" s="90" t="s">
        <v>163</v>
      </c>
      <c r="C12" s="47" t="s">
        <v>116</v>
      </c>
    </row>
    <row r="13" spans="1:3" ht="14.4" customHeight="1" x14ac:dyDescent="0.3">
      <c r="A13" s="147" t="str">
        <f t="shared" si="2"/>
        <v>Léky Recepty</v>
      </c>
      <c r="B13" s="90" t="s">
        <v>139</v>
      </c>
      <c r="C13" s="47" t="s">
        <v>117</v>
      </c>
    </row>
    <row r="14" spans="1:3" ht="14.4" customHeight="1" x14ac:dyDescent="0.3">
      <c r="A14" s="147" t="str">
        <f t="shared" si="2"/>
        <v>LRp Lékaři</v>
      </c>
      <c r="B14" s="90" t="s">
        <v>147</v>
      </c>
      <c r="C14" s="47" t="s">
        <v>148</v>
      </c>
    </row>
    <row r="15" spans="1:3" ht="14.4" customHeight="1" x14ac:dyDescent="0.3">
      <c r="A15" s="147" t="str">
        <f t="shared" si="2"/>
        <v>LRp Detail</v>
      </c>
      <c r="B15" s="90" t="s">
        <v>702</v>
      </c>
      <c r="C15" s="47" t="s">
        <v>118</v>
      </c>
    </row>
    <row r="16" spans="1:3" ht="28.8" customHeight="1" x14ac:dyDescent="0.3">
      <c r="A16" s="147" t="str">
        <f t="shared" si="2"/>
        <v>LRp PL</v>
      </c>
      <c r="B16" s="518" t="s">
        <v>703</v>
      </c>
      <c r="C16" s="47" t="s">
        <v>144</v>
      </c>
    </row>
    <row r="17" spans="1:3" ht="14.4" customHeight="1" x14ac:dyDescent="0.3">
      <c r="A17" s="147" t="str">
        <f>HYPERLINK("#'"&amp;C17&amp;"'!A1",C17)</f>
        <v>LRp PL Detail</v>
      </c>
      <c r="B17" s="90" t="s">
        <v>718</v>
      </c>
      <c r="C17" s="47" t="s">
        <v>145</v>
      </c>
    </row>
    <row r="18" spans="1:3" ht="14.4" customHeight="1" x14ac:dyDescent="0.3">
      <c r="A18" s="149" t="str">
        <f t="shared" ref="A18" si="3">HYPERLINK("#'"&amp;C18&amp;"'!A1",C18)</f>
        <v>Materiál Žádanky</v>
      </c>
      <c r="B18" s="90" t="s">
        <v>140</v>
      </c>
      <c r="C18" s="47" t="s">
        <v>119</v>
      </c>
    </row>
    <row r="19" spans="1:3" ht="14.4" customHeight="1" x14ac:dyDescent="0.3">
      <c r="A19" s="147" t="str">
        <f t="shared" si="2"/>
        <v>MŽ Detail</v>
      </c>
      <c r="B19" s="90" t="s">
        <v>1122</v>
      </c>
      <c r="C19" s="47" t="s">
        <v>120</v>
      </c>
    </row>
    <row r="20" spans="1:3" ht="14.4" customHeight="1" thickBot="1" x14ac:dyDescent="0.35">
      <c r="A20" s="149" t="str">
        <f t="shared" si="2"/>
        <v>Osobní náklady</v>
      </c>
      <c r="B20" s="90" t="s">
        <v>107</v>
      </c>
      <c r="C20" s="47" t="s">
        <v>121</v>
      </c>
    </row>
    <row r="21" spans="1:3" ht="14.4" customHeight="1" thickBot="1" x14ac:dyDescent="0.35">
      <c r="A21" s="93"/>
      <c r="B21" s="93"/>
    </row>
    <row r="22" spans="1:3" ht="14.4" customHeight="1" thickBot="1" x14ac:dyDescent="0.35">
      <c r="A22" s="304" t="s">
        <v>111</v>
      </c>
      <c r="B22" s="302"/>
    </row>
    <row r="23" spans="1:3" ht="14.4" customHeight="1" x14ac:dyDescent="0.3">
      <c r="A23" s="150" t="str">
        <f t="shared" ref="A23:A26" si="4">HYPERLINK("#'"&amp;C23&amp;"'!A1",C23)</f>
        <v>ZV Vykáz.-A</v>
      </c>
      <c r="B23" s="89" t="s">
        <v>1129</v>
      </c>
      <c r="C23" s="47" t="s">
        <v>124</v>
      </c>
    </row>
    <row r="24" spans="1:3" ht="14.4" customHeight="1" x14ac:dyDescent="0.3">
      <c r="A24" s="147" t="str">
        <f t="shared" si="4"/>
        <v>ZV Vykáz.-A Detail</v>
      </c>
      <c r="B24" s="90" t="s">
        <v>1207</v>
      </c>
      <c r="C24" s="47" t="s">
        <v>125</v>
      </c>
    </row>
    <row r="25" spans="1:3" ht="14.4" customHeight="1" x14ac:dyDescent="0.3">
      <c r="A25" s="147" t="str">
        <f t="shared" si="4"/>
        <v>ZV Vykáz.-H</v>
      </c>
      <c r="B25" s="90" t="s">
        <v>128</v>
      </c>
      <c r="C25" s="47" t="s">
        <v>126</v>
      </c>
    </row>
    <row r="26" spans="1:3" ht="14.4" customHeight="1" x14ac:dyDescent="0.3">
      <c r="A26" s="147" t="str">
        <f t="shared" si="4"/>
        <v>ZV Vykáz.-H Detail</v>
      </c>
      <c r="B26" s="90" t="s">
        <v>1264</v>
      </c>
      <c r="C26" s="47" t="s">
        <v>127</v>
      </c>
    </row>
  </sheetData>
  <mergeCells count="4">
    <mergeCell ref="A3:B3"/>
    <mergeCell ref="A10:B10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05" t="s">
        <v>122</v>
      </c>
      <c r="B1" s="305"/>
      <c r="C1" s="306"/>
      <c r="D1" s="306"/>
      <c r="E1" s="306"/>
    </row>
    <row r="2" spans="1:5" ht="14.4" customHeight="1" thickBot="1" x14ac:dyDescent="0.35">
      <c r="A2" s="235" t="s">
        <v>264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9925.25</v>
      </c>
      <c r="D4" s="161">
        <f ca="1">IF(ISERROR(VLOOKUP("Náklady celkem",INDIRECT("HI!$A:$G"),5,0)),0,VLOOKUP("Náklady celkem",INDIRECT("HI!$A:$G"),5,0))</f>
        <v>7043.5512600000038</v>
      </c>
      <c r="E4" s="162">
        <f ca="1">IF(C4=0,0,D4/C4)</f>
        <v>0.70965983325357085</v>
      </c>
    </row>
    <row r="5" spans="1:5" ht="14.4" customHeight="1" x14ac:dyDescent="0.3">
      <c r="A5" s="163" t="s">
        <v>150</v>
      </c>
      <c r="B5" s="164"/>
      <c r="C5" s="165"/>
      <c r="D5" s="165"/>
      <c r="E5" s="166"/>
    </row>
    <row r="6" spans="1:5" ht="14.4" customHeight="1" x14ac:dyDescent="0.3">
      <c r="A6" s="167" t="s">
        <v>155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49.75</v>
      </c>
      <c r="D7" s="169">
        <f>IF(ISERROR(HI!E5),"",HI!E5)</f>
        <v>58.134950000000003</v>
      </c>
      <c r="E7" s="166">
        <f t="shared" ref="E7:E13" si="0">IF(C7=0,0,D7/C7)</f>
        <v>1.1685417085427137</v>
      </c>
    </row>
    <row r="8" spans="1:5" ht="14.4" customHeight="1" x14ac:dyDescent="0.3">
      <c r="A8" s="172" t="s">
        <v>151</v>
      </c>
      <c r="B8" s="168"/>
      <c r="C8" s="169"/>
      <c r="D8" s="169"/>
      <c r="E8" s="166"/>
    </row>
    <row r="9" spans="1:5" ht="14.4" customHeight="1" x14ac:dyDescent="0.3">
      <c r="A9" s="170" t="str">
        <f>HYPERLINK("#'Léky Recepty'!A1","% záchytu v lékárně (Úhrada Kč)")</f>
        <v>% záchytu v lékárně (Úhrada Kč)</v>
      </c>
      <c r="B9" s="168" t="s">
        <v>117</v>
      </c>
      <c r="C9" s="171">
        <v>0.6</v>
      </c>
      <c r="D9" s="171">
        <f>IF(ISERROR(VLOOKUP("Celkem",'Léky Recepty'!B:H,5,0)),0,VLOOKUP("Celkem",'Léky Recepty'!B:H,5,0))</f>
        <v>0.95166616537255921</v>
      </c>
      <c r="E9" s="166">
        <f t="shared" si="0"/>
        <v>1.586110275620932</v>
      </c>
    </row>
    <row r="10" spans="1:5" ht="14.4" customHeight="1" x14ac:dyDescent="0.3">
      <c r="A10" s="170" t="str">
        <f>HYPERLINK("#'LRp PL'!A1","% plnění pozitivního listu")</f>
        <v>% plnění pozitivního listu</v>
      </c>
      <c r="B10" s="168" t="s">
        <v>144</v>
      </c>
      <c r="C10" s="171">
        <v>0.8</v>
      </c>
      <c r="D10" s="171">
        <f>IF(ISERROR(VLOOKUP("Celkem",'LRp PL'!A:F,5,0)),0,VLOOKUP("Celkem",'LRp PL'!A:F,5,0))</f>
        <v>0.84953387617951048</v>
      </c>
      <c r="E10" s="166">
        <f t="shared" si="0"/>
        <v>1.061917345224388</v>
      </c>
    </row>
    <row r="11" spans="1:5" ht="14.4" customHeight="1" x14ac:dyDescent="0.3">
      <c r="A11" s="172" t="s">
        <v>152</v>
      </c>
      <c r="B11" s="168"/>
      <c r="C11" s="169"/>
      <c r="D11" s="169"/>
      <c r="E11" s="166"/>
    </row>
    <row r="12" spans="1:5" ht="14.4" customHeight="1" x14ac:dyDescent="0.3">
      <c r="A12" s="173" t="s">
        <v>156</v>
      </c>
      <c r="B12" s="168"/>
      <c r="C12" s="165"/>
      <c r="D12" s="165"/>
      <c r="E12" s="166"/>
    </row>
    <row r="13" spans="1:5" ht="14.4" customHeight="1" x14ac:dyDescent="0.3">
      <c r="A13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112</v>
      </c>
      <c r="C13" s="169">
        <f>IF(ISERROR(HI!F6),"",HI!F6)</f>
        <v>10182.5</v>
      </c>
      <c r="D13" s="169">
        <f>IF(ISERROR(HI!E6),"",HI!E6)</f>
        <v>9770.7573700000121</v>
      </c>
      <c r="E13" s="166">
        <f t="shared" si="0"/>
        <v>0.95956369948441067</v>
      </c>
    </row>
    <row r="14" spans="1:5" ht="14.4" customHeight="1" thickBot="1" x14ac:dyDescent="0.35">
      <c r="A14" s="175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8092.5</v>
      </c>
      <c r="D14" s="165">
        <f ca="1">IF(ISERROR(VLOOKUP("Osobní náklady (Kč) *",INDIRECT("HI!$A:$G"),5,0)),0,VLOOKUP("Osobní náklady (Kč) *",INDIRECT("HI!$A:$G"),5,0))</f>
        <v>7533.277320000012</v>
      </c>
      <c r="E14" s="166">
        <f ca="1">IF(C14=0,0,D14/C14)</f>
        <v>0.93089617794254087</v>
      </c>
    </row>
    <row r="15" spans="1:5" ht="14.4" customHeight="1" thickBot="1" x14ac:dyDescent="0.35">
      <c r="A15" s="179"/>
      <c r="B15" s="180"/>
      <c r="C15" s="181"/>
      <c r="D15" s="181"/>
      <c r="E15" s="182"/>
    </row>
    <row r="16" spans="1:5" ht="14.4" customHeight="1" thickBot="1" x14ac:dyDescent="0.35">
      <c r="A16" s="183" t="str">
        <f>HYPERLINK("#HI!A1","VÝNOSY CELKEM (v tisících)")</f>
        <v>VÝNOSY CELKEM (v tisících)</v>
      </c>
      <c r="B16" s="184"/>
      <c r="C16" s="185">
        <f ca="1">IF(ISERROR(VLOOKUP("Výnosy celkem",INDIRECT("HI!$A:$G"),6,0)),0,VLOOKUP("Výnosy celkem",INDIRECT("HI!$A:$G"),6,0))</f>
        <v>4315.9880000000003</v>
      </c>
      <c r="D16" s="185">
        <f ca="1">IF(ISERROR(VLOOKUP("Výnosy celkem",INDIRECT("HI!$A:$G"),5,0)),0,VLOOKUP("Výnosy celkem",INDIRECT("HI!$A:$G"),5,0))</f>
        <v>3922.5680000000002</v>
      </c>
      <c r="E16" s="186">
        <f t="shared" ref="E16:E19" ca="1" si="1">IF(C16=0,0,D16/C16)</f>
        <v>0.90884590040565449</v>
      </c>
    </row>
    <row r="17" spans="1:5" ht="14.4" customHeight="1" x14ac:dyDescent="0.3">
      <c r="A17" s="187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4315.9880000000003</v>
      </c>
      <c r="D17" s="165">
        <f ca="1">IF(ISERROR(VLOOKUP("Ambulance *",INDIRECT("HI!$A:$G"),5,0)),0,VLOOKUP("Ambulance *",INDIRECT("HI!$A:$G"),5,0))</f>
        <v>3922.5680000000002</v>
      </c>
      <c r="E17" s="166">
        <f t="shared" ca="1" si="1"/>
        <v>0.90884590040565449</v>
      </c>
    </row>
    <row r="18" spans="1:5" ht="14.4" customHeight="1" x14ac:dyDescent="0.3">
      <c r="A18" s="188" t="str">
        <f>HYPERLINK("#'ZV Vykáz.-A'!A1","Zdravotní výkony vykázané u ambulantních pacientů (min. 100 %)")</f>
        <v>Zdravotní výkony vykázané u ambulantních pacientů (min. 100 %)</v>
      </c>
      <c r="B18" s="151" t="s">
        <v>124</v>
      </c>
      <c r="C18" s="171">
        <v>1</v>
      </c>
      <c r="D18" s="171">
        <f>IF(ISERROR(VLOOKUP("Celkem:",'ZV Vykáz.-A'!$A:$S,7,0)),"",VLOOKUP("Celkem:",'ZV Vykáz.-A'!$A:$S,7,0))</f>
        <v>0.90884590040565449</v>
      </c>
      <c r="E18" s="166">
        <f t="shared" si="1"/>
        <v>0.90884590040565449</v>
      </c>
    </row>
    <row r="19" spans="1:5" ht="14.4" customHeight="1" x14ac:dyDescent="0.3">
      <c r="A19" s="188" t="str">
        <f>HYPERLINK("#'ZV Vykáz.-H'!A1","Zdravotní výkony vykázané u hospitalizovaných pacientů (max. 85 %)")</f>
        <v>Zdravotní výkony vykázané u hospitalizovaných pacientů (max. 85 %)</v>
      </c>
      <c r="B19" s="151" t="s">
        <v>126</v>
      </c>
      <c r="C19" s="171">
        <v>0.85</v>
      </c>
      <c r="D19" s="171">
        <f>IF(ISERROR(VLOOKUP("Celkem:",'ZV Vykáz.-H'!$A:$S,7,0)),"",VLOOKUP("Celkem:",'ZV Vykáz.-H'!$A:$S,7,0))</f>
        <v>1.105258881325083</v>
      </c>
      <c r="E19" s="166">
        <f t="shared" si="1"/>
        <v>1.3003045662648036</v>
      </c>
    </row>
    <row r="20" spans="1:5" ht="14.4" customHeight="1" x14ac:dyDescent="0.3">
      <c r="A20" s="189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90" t="s">
        <v>153</v>
      </c>
      <c r="B21" s="176"/>
      <c r="C21" s="177"/>
      <c r="D21" s="177"/>
      <c r="E21" s="178"/>
    </row>
    <row r="22" spans="1:5" ht="14.4" customHeight="1" thickBot="1" x14ac:dyDescent="0.35">
      <c r="A22" s="191"/>
      <c r="B22" s="192"/>
      <c r="C22" s="193"/>
      <c r="D22" s="193"/>
      <c r="E22" s="194"/>
    </row>
    <row r="23" spans="1:5" ht="14.4" customHeight="1" thickBot="1" x14ac:dyDescent="0.35">
      <c r="A23" s="195" t="s">
        <v>154</v>
      </c>
      <c r="B23" s="196"/>
      <c r="C23" s="197"/>
      <c r="D23" s="197"/>
      <c r="E23" s="198"/>
    </row>
  </sheetData>
  <mergeCells count="1">
    <mergeCell ref="A1:E1"/>
  </mergeCells>
  <conditionalFormatting sqref="E5">
    <cfRule type="cellIs" dxfId="6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5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55" priority="16" operator="lessThan">
      <formula>1</formula>
    </cfRule>
  </conditionalFormatting>
  <conditionalFormatting sqref="E16 E18 E9:E10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4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05" t="s">
        <v>137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35" t="s">
        <v>264</v>
      </c>
      <c r="B2" s="111"/>
      <c r="C2" s="111"/>
      <c r="D2" s="111"/>
      <c r="E2" s="111"/>
      <c r="F2" s="111"/>
    </row>
    <row r="3" spans="1:8" ht="14.4" customHeight="1" x14ac:dyDescent="0.3">
      <c r="A3" s="307"/>
      <c r="B3" s="107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73</v>
      </c>
      <c r="C4" s="31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78.151320000000013</v>
      </c>
      <c r="C5" s="29">
        <v>45.72166</v>
      </c>
      <c r="D5" s="8"/>
      <c r="E5" s="117">
        <v>58.134950000000003</v>
      </c>
      <c r="F5" s="28">
        <v>49.75</v>
      </c>
      <c r="G5" s="116">
        <f>E5-F5</f>
        <v>8.3849500000000035</v>
      </c>
      <c r="H5" s="122">
        <f>IF(F5&lt;0.00000001,"",E5/F5)</f>
        <v>1.1685417085427137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8994.2380299999986</v>
      </c>
      <c r="C6" s="31">
        <v>9787.0056000000004</v>
      </c>
      <c r="D6" s="8"/>
      <c r="E6" s="118">
        <v>9770.7573700000121</v>
      </c>
      <c r="F6" s="30">
        <v>10182.5</v>
      </c>
      <c r="G6" s="119">
        <f>E6-F6</f>
        <v>-411.74262999998791</v>
      </c>
      <c r="H6" s="123">
        <f>IF(F6&lt;0.00000001,"",E6/F6)</f>
        <v>0.95956369948441067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8162.3636299999998</v>
      </c>
      <c r="C7" s="31">
        <v>7539.7091</v>
      </c>
      <c r="D7" s="8"/>
      <c r="E7" s="118">
        <v>7533.277320000012</v>
      </c>
      <c r="F7" s="30">
        <v>8092.5</v>
      </c>
      <c r="G7" s="119">
        <f>E7-F7</f>
        <v>-559.22267999998803</v>
      </c>
      <c r="H7" s="123">
        <f>IF(F7&lt;0.00000001,"",E7/F7)</f>
        <v>0.93089617794254087</v>
      </c>
    </row>
    <row r="8" spans="1:8" ht="14.4" customHeight="1" thickBot="1" x14ac:dyDescent="0.35">
      <c r="A8" s="1" t="s">
        <v>76</v>
      </c>
      <c r="B8" s="11">
        <v>-13283.483789999998</v>
      </c>
      <c r="C8" s="33">
        <v>-11348.564</v>
      </c>
      <c r="D8" s="8"/>
      <c r="E8" s="120">
        <v>-10318.618380000018</v>
      </c>
      <c r="F8" s="32">
        <v>-8399.5</v>
      </c>
      <c r="G8" s="121">
        <f>E8-F8</f>
        <v>-1919.1183800000181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3951.2691899999991</v>
      </c>
      <c r="C9" s="35">
        <v>6023.8723599999994</v>
      </c>
      <c r="D9" s="8"/>
      <c r="E9" s="3">
        <v>7043.5512600000038</v>
      </c>
      <c r="F9" s="34">
        <v>9925.25</v>
      </c>
      <c r="G9" s="34">
        <f>E9-F9</f>
        <v>-2881.6987399999962</v>
      </c>
      <c r="H9" s="125">
        <f>IF(F9&lt;0.00000001,"",E9/F9)</f>
        <v>0.70965983325357085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4315.9880000000003</v>
      </c>
      <c r="C11" s="29">
        <f>IF(ISERROR(VLOOKUP("Celkem:",'ZV Vykáz.-A'!A:F,4,0)),0,VLOOKUP("Celkem:",'ZV Vykáz.-A'!A:F,4,0)/1000)</f>
        <v>4086.7280000000001</v>
      </c>
      <c r="D11" s="8"/>
      <c r="E11" s="117">
        <f>IF(ISERROR(VLOOKUP("Celkem:",'ZV Vykáz.-A'!A:F,6,0)),0,VLOOKUP("Celkem:",'ZV Vykáz.-A'!A:F,6,0)/1000)</f>
        <v>3922.5680000000002</v>
      </c>
      <c r="F11" s="28">
        <f>B11</f>
        <v>4315.9880000000003</v>
      </c>
      <c r="G11" s="116">
        <f>E11-F11</f>
        <v>-393.42000000000007</v>
      </c>
      <c r="H11" s="122">
        <f>IF(F11&lt;0.00000001,"",E11/F11)</f>
        <v>0.90884590040565449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4315.9880000000003</v>
      </c>
      <c r="C13" s="37">
        <f>SUM(C11:C12)</f>
        <v>4086.7280000000001</v>
      </c>
      <c r="D13" s="8"/>
      <c r="E13" s="5">
        <f>SUM(E11:E12)</f>
        <v>3922.5680000000002</v>
      </c>
      <c r="F13" s="36">
        <f>SUM(F11:F12)</f>
        <v>4315.9880000000003</v>
      </c>
      <c r="G13" s="36">
        <f>E13-F13</f>
        <v>-393.42000000000007</v>
      </c>
      <c r="H13" s="126">
        <f>IF(F13&lt;0.00000001,"",E13/F13)</f>
        <v>0.90884590040565449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1.0923042173190942</v>
      </c>
      <c r="C15" s="39">
        <f>IF(C9=0,"",C13/C9)</f>
        <v>0.67842207732303283</v>
      </c>
      <c r="D15" s="8"/>
      <c r="E15" s="6">
        <f>IF(E9=0,"",E13/E9)</f>
        <v>0.55690203069523736</v>
      </c>
      <c r="F15" s="38">
        <f>IF(F9=0,"",F13/F9)</f>
        <v>0.43484929850633486</v>
      </c>
      <c r="G15" s="38">
        <f>IF(ISERROR(F15-E15),"",E15-F15)</f>
        <v>0.1220527321889025</v>
      </c>
      <c r="H15" s="127">
        <f>IF(ISERROR(F15-E15),"",IF(F15&lt;0.00000001,"",E15/F15))</f>
        <v>1.2806782317647558</v>
      </c>
    </row>
    <row r="17" spans="1:8" ht="14.4" customHeight="1" x14ac:dyDescent="0.3">
      <c r="A17" s="113" t="s">
        <v>158</v>
      </c>
    </row>
    <row r="18" spans="1:8" ht="14.4" customHeight="1" x14ac:dyDescent="0.3">
      <c r="A18" s="288" t="s">
        <v>221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220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159</v>
      </c>
    </row>
    <row r="21" spans="1:8" ht="14.4" customHeight="1" x14ac:dyDescent="0.3">
      <c r="A21" s="114" t="s">
        <v>160</v>
      </c>
    </row>
    <row r="22" spans="1:8" ht="14.4" customHeight="1" x14ac:dyDescent="0.3">
      <c r="A22" s="115" t="s">
        <v>161</v>
      </c>
    </row>
    <row r="23" spans="1:8" ht="14.4" customHeight="1" x14ac:dyDescent="0.3">
      <c r="A23" s="115" t="s">
        <v>162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3" priority="4" operator="greaterThan">
      <formula>0</formula>
    </cfRule>
  </conditionalFormatting>
  <conditionalFormatting sqref="G11:G13 G15">
    <cfRule type="cellIs" dxfId="52" priority="3" operator="lessThan">
      <formula>0</formula>
    </cfRule>
  </conditionalFormatting>
  <conditionalFormatting sqref="H5:H9">
    <cfRule type="cellIs" dxfId="51" priority="2" operator="greaterThan">
      <formula>1</formula>
    </cfRule>
  </conditionalFormatting>
  <conditionalFormatting sqref="H11:H13 H15">
    <cfRule type="cellIs" dxfId="5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05" t="s">
        <v>105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35" t="s">
        <v>264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0.73446078380470592</v>
      </c>
      <c r="C4" s="202">
        <f t="shared" ref="C4:M4" si="0">(C10+C8)/C6</f>
        <v>1.3967621677113007</v>
      </c>
      <c r="D4" s="202">
        <f t="shared" si="0"/>
        <v>0.55690203069523669</v>
      </c>
      <c r="E4" s="202">
        <f t="shared" si="0"/>
        <v>0.55690203069523669</v>
      </c>
      <c r="F4" s="202">
        <f t="shared" si="0"/>
        <v>0.55690203069523669</v>
      </c>
      <c r="G4" s="202">
        <f t="shared" si="0"/>
        <v>0.55690203069523669</v>
      </c>
      <c r="H4" s="202">
        <f t="shared" si="0"/>
        <v>0.55690203069523669</v>
      </c>
      <c r="I4" s="202">
        <f t="shared" si="0"/>
        <v>0.55690203069523669</v>
      </c>
      <c r="J4" s="202">
        <f t="shared" si="0"/>
        <v>0.55690203069523669</v>
      </c>
      <c r="K4" s="202">
        <f t="shared" si="0"/>
        <v>0.55690203069523669</v>
      </c>
      <c r="L4" s="202">
        <f t="shared" si="0"/>
        <v>0.55690203069523669</v>
      </c>
      <c r="M4" s="202">
        <f t="shared" si="0"/>
        <v>0.55690203069523669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1991.5399600000101</v>
      </c>
      <c r="C5" s="202">
        <f>IF(ISERROR(VLOOKUP($A5,'Man Tab'!$A:$Q,COLUMN()+2,0)),0,VLOOKUP($A5,'Man Tab'!$A:$Q,COLUMN()+2,0))</f>
        <v>-60.442409999996997</v>
      </c>
      <c r="D5" s="202">
        <f>IF(ISERROR(VLOOKUP($A5,'Man Tab'!$A:$Q,COLUMN()+2,0)),0,VLOOKUP($A5,'Man Tab'!$A:$Q,COLUMN()+2,0))</f>
        <v>5112.4537099999998</v>
      </c>
      <c r="E5" s="202">
        <f>IF(ISERROR(VLOOKUP($A5,'Man Tab'!$A:$Q,COLUMN()+2,0)),0,VLOOKUP($A5,'Man Tab'!$A:$Q,COLUMN()+2,0))</f>
        <v>4.9406564584124654E-324</v>
      </c>
      <c r="F5" s="202">
        <f>IF(ISERROR(VLOOKUP($A5,'Man Tab'!$A:$Q,COLUMN()+2,0)),0,VLOOKUP($A5,'Man Tab'!$A:$Q,COLUMN()+2,0))</f>
        <v>4.9406564584124654E-324</v>
      </c>
      <c r="G5" s="202">
        <f>IF(ISERROR(VLOOKUP($A5,'Man Tab'!$A:$Q,COLUMN()+2,0)),0,VLOOKUP($A5,'Man Tab'!$A:$Q,COLUMN()+2,0))</f>
        <v>4.9406564584124654E-324</v>
      </c>
      <c r="H5" s="202">
        <f>IF(ISERROR(VLOOKUP($A5,'Man Tab'!$A:$Q,COLUMN()+2,0)),0,VLOOKUP($A5,'Man Tab'!$A:$Q,COLUMN()+2,0))</f>
        <v>4.9406564584124654E-324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1991.5399600000101</v>
      </c>
      <c r="C6" s="204">
        <f t="shared" ref="C6:M6" si="1">C5+B6</f>
        <v>1931.0975500000131</v>
      </c>
      <c r="D6" s="204">
        <f t="shared" si="1"/>
        <v>7043.5512600000129</v>
      </c>
      <c r="E6" s="204">
        <f t="shared" si="1"/>
        <v>7043.5512600000129</v>
      </c>
      <c r="F6" s="204">
        <f t="shared" si="1"/>
        <v>7043.5512600000129</v>
      </c>
      <c r="G6" s="204">
        <f t="shared" si="1"/>
        <v>7043.5512600000129</v>
      </c>
      <c r="H6" s="204">
        <f t="shared" si="1"/>
        <v>7043.5512600000129</v>
      </c>
      <c r="I6" s="204">
        <f t="shared" si="1"/>
        <v>7043.5512600000129</v>
      </c>
      <c r="J6" s="204">
        <f t="shared" si="1"/>
        <v>7043.5512600000129</v>
      </c>
      <c r="K6" s="204">
        <f t="shared" si="1"/>
        <v>7043.5512600000129</v>
      </c>
      <c r="L6" s="204">
        <f t="shared" si="1"/>
        <v>7043.5512600000129</v>
      </c>
      <c r="M6" s="204">
        <f t="shared" si="1"/>
        <v>7043.5512600000129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1462708</v>
      </c>
      <c r="C9" s="203">
        <v>1234576</v>
      </c>
      <c r="D9" s="203">
        <v>1225284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1462.7080000000001</v>
      </c>
      <c r="C10" s="204">
        <f t="shared" ref="C10:M10" si="3">C9/1000+B10</f>
        <v>2697.2840000000001</v>
      </c>
      <c r="D10" s="204">
        <f t="shared" si="3"/>
        <v>3922.5680000000002</v>
      </c>
      <c r="E10" s="204">
        <f t="shared" si="3"/>
        <v>3922.5680000000002</v>
      </c>
      <c r="F10" s="204">
        <f t="shared" si="3"/>
        <v>3922.5680000000002</v>
      </c>
      <c r="G10" s="204">
        <f t="shared" si="3"/>
        <v>3922.5680000000002</v>
      </c>
      <c r="H10" s="204">
        <f t="shared" si="3"/>
        <v>3922.5680000000002</v>
      </c>
      <c r="I10" s="204">
        <f t="shared" si="3"/>
        <v>3922.5680000000002</v>
      </c>
      <c r="J10" s="204">
        <f t="shared" si="3"/>
        <v>3922.5680000000002</v>
      </c>
      <c r="K10" s="204">
        <f t="shared" si="3"/>
        <v>3922.5680000000002</v>
      </c>
      <c r="L10" s="204">
        <f t="shared" si="3"/>
        <v>3922.5680000000002</v>
      </c>
      <c r="M10" s="204">
        <f t="shared" si="3"/>
        <v>3922.5680000000002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3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0.43484929850633486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0.43484929850633486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14" t="s">
        <v>266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5" customFormat="1" ht="14.4" customHeight="1" thickBot="1" x14ac:dyDescent="0.3">
      <c r="A2" s="235" t="s">
        <v>264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15" t="s">
        <v>29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164</v>
      </c>
      <c r="E4" s="129" t="s">
        <v>165</v>
      </c>
      <c r="F4" s="129" t="s">
        <v>166</v>
      </c>
      <c r="G4" s="129" t="s">
        <v>167</v>
      </c>
      <c r="H4" s="129" t="s">
        <v>168</v>
      </c>
      <c r="I4" s="129" t="s">
        <v>169</v>
      </c>
      <c r="J4" s="129" t="s">
        <v>170</v>
      </c>
      <c r="K4" s="129" t="s">
        <v>171</v>
      </c>
      <c r="L4" s="129" t="s">
        <v>172</v>
      </c>
      <c r="M4" s="129" t="s">
        <v>173</v>
      </c>
      <c r="N4" s="129" t="s">
        <v>174</v>
      </c>
      <c r="O4" s="129" t="s">
        <v>175</v>
      </c>
      <c r="P4" s="317" t="s">
        <v>3</v>
      </c>
      <c r="Q4" s="31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1.4821969375237396E-323</v>
      </c>
      <c r="Q6" s="94" t="s">
        <v>265</v>
      </c>
    </row>
    <row r="7" spans="1:17" ht="14.4" customHeight="1" x14ac:dyDescent="0.3">
      <c r="A7" s="15" t="s">
        <v>35</v>
      </c>
      <c r="B7" s="51">
        <v>198.66503300038099</v>
      </c>
      <c r="C7" s="52">
        <v>16.555419416698001</v>
      </c>
      <c r="D7" s="52">
        <v>10.7058</v>
      </c>
      <c r="E7" s="52">
        <v>26.897269999999999</v>
      </c>
      <c r="F7" s="52">
        <v>20.531880000000001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58.134950000000003</v>
      </c>
      <c r="Q7" s="95">
        <v>1.170511974291</v>
      </c>
    </row>
    <row r="8" spans="1:17" ht="14.4" customHeight="1" x14ac:dyDescent="0.3">
      <c r="A8" s="15" t="s">
        <v>36</v>
      </c>
      <c r="B8" s="51">
        <v>1254.9925639841499</v>
      </c>
      <c r="C8" s="52">
        <v>104.58271366534601</v>
      </c>
      <c r="D8" s="52">
        <v>124.871350000001</v>
      </c>
      <c r="E8" s="52">
        <v>109.90734999999999</v>
      </c>
      <c r="F8" s="52">
        <v>94.431060000000002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329.20976000000098</v>
      </c>
      <c r="Q8" s="95">
        <v>1.049280352562</v>
      </c>
    </row>
    <row r="9" spans="1:17" ht="14.4" customHeight="1" x14ac:dyDescent="0.3">
      <c r="A9" s="15" t="s">
        <v>37</v>
      </c>
      <c r="B9" s="51">
        <v>40729.015259770102</v>
      </c>
      <c r="C9" s="52">
        <v>3394.0846049808401</v>
      </c>
      <c r="D9" s="52">
        <v>3006.3785500000099</v>
      </c>
      <c r="E9" s="52">
        <v>3245.4625299999998</v>
      </c>
      <c r="F9" s="52">
        <v>3518.9162900000001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9770.7573700000103</v>
      </c>
      <c r="Q9" s="95">
        <v>0.95958689967599997</v>
      </c>
    </row>
    <row r="10" spans="1:17" ht="14.4" customHeight="1" x14ac:dyDescent="0.3">
      <c r="A10" s="15" t="s">
        <v>38</v>
      </c>
      <c r="B10" s="51">
        <v>999.99647320872998</v>
      </c>
      <c r="C10" s="52">
        <v>83.333039434059998</v>
      </c>
      <c r="D10" s="52">
        <v>162.826920000001</v>
      </c>
      <c r="E10" s="52">
        <v>140.12162000000001</v>
      </c>
      <c r="F10" s="52">
        <v>153.45819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456.40673000000101</v>
      </c>
      <c r="Q10" s="95">
        <v>1.8256333586269999</v>
      </c>
    </row>
    <row r="11" spans="1:17" ht="14.4" customHeight="1" x14ac:dyDescent="0.3">
      <c r="A11" s="15" t="s">
        <v>39</v>
      </c>
      <c r="B11" s="51">
        <v>737.919746395988</v>
      </c>
      <c r="C11" s="52">
        <v>61.493312199664999</v>
      </c>
      <c r="D11" s="52">
        <v>49.56617</v>
      </c>
      <c r="E11" s="52">
        <v>70.980710000000002</v>
      </c>
      <c r="F11" s="52">
        <v>37.180979999999998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157.72785999999999</v>
      </c>
      <c r="Q11" s="95">
        <v>0.85498652540599995</v>
      </c>
    </row>
    <row r="12" spans="1:17" ht="14.4" customHeight="1" x14ac:dyDescent="0.3">
      <c r="A12" s="15" t="s">
        <v>40</v>
      </c>
      <c r="B12" s="51">
        <v>18.281094411110001</v>
      </c>
      <c r="C12" s="52">
        <v>1.523424534259</v>
      </c>
      <c r="D12" s="52">
        <v>0.14369999999999999</v>
      </c>
      <c r="E12" s="52">
        <v>64.831339999999997</v>
      </c>
      <c r="F12" s="52">
        <v>64.136259999999993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129.1113</v>
      </c>
      <c r="Q12" s="95">
        <v>28.250234279524999</v>
      </c>
    </row>
    <row r="13" spans="1:17" ht="14.4" customHeight="1" x14ac:dyDescent="0.3">
      <c r="A13" s="15" t="s">
        <v>41</v>
      </c>
      <c r="B13" s="51">
        <v>129.08926005445099</v>
      </c>
      <c r="C13" s="52">
        <v>10.757438337869999</v>
      </c>
      <c r="D13" s="52">
        <v>3.1866500000000002</v>
      </c>
      <c r="E13" s="52">
        <v>2.8101699999999998</v>
      </c>
      <c r="F13" s="52">
        <v>9.2426700000000004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15.23949</v>
      </c>
      <c r="Q13" s="95">
        <v>0.472215581484</v>
      </c>
    </row>
    <row r="14" spans="1:17" ht="14.4" customHeight="1" x14ac:dyDescent="0.3">
      <c r="A14" s="15" t="s">
        <v>42</v>
      </c>
      <c r="B14" s="51">
        <v>1507.0553428726901</v>
      </c>
      <c r="C14" s="52">
        <v>125.587945239391</v>
      </c>
      <c r="D14" s="52">
        <v>144.33600000000101</v>
      </c>
      <c r="E14" s="52">
        <v>120.96299999999999</v>
      </c>
      <c r="F14" s="52">
        <v>113.821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379.12000000000103</v>
      </c>
      <c r="Q14" s="95">
        <v>1.0062536901320001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1.4821969375237396E-323</v>
      </c>
      <c r="Q15" s="95" t="s">
        <v>265</v>
      </c>
    </row>
    <row r="16" spans="1:17" ht="14.4" customHeight="1" x14ac:dyDescent="0.3">
      <c r="A16" s="15" t="s">
        <v>44</v>
      </c>
      <c r="B16" s="51">
        <v>-95399.999999998297</v>
      </c>
      <c r="C16" s="52">
        <v>-7949.9999999998599</v>
      </c>
      <c r="D16" s="52">
        <v>-8843.8654500000393</v>
      </c>
      <c r="E16" s="52">
        <v>-7715.8639700000003</v>
      </c>
      <c r="F16" s="52">
        <v>-9101.4099800000004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-25661.1394</v>
      </c>
      <c r="Q16" s="95">
        <v>1.0759387589089999</v>
      </c>
    </row>
    <row r="17" spans="1:17" ht="14.4" customHeight="1" x14ac:dyDescent="0.3">
      <c r="A17" s="15" t="s">
        <v>45</v>
      </c>
      <c r="B17" s="51">
        <v>399.89706003019597</v>
      </c>
      <c r="C17" s="52">
        <v>33.324755002516</v>
      </c>
      <c r="D17" s="52">
        <v>9.2569999999999997</v>
      </c>
      <c r="E17" s="52">
        <v>37.324039999999997</v>
      </c>
      <c r="F17" s="52">
        <v>41.912190000000002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88.493229999999997</v>
      </c>
      <c r="Q17" s="95">
        <v>0.88516009588300004</v>
      </c>
    </row>
    <row r="18" spans="1:17" ht="14.4" customHeight="1" x14ac:dyDescent="0.3">
      <c r="A18" s="15" t="s">
        <v>46</v>
      </c>
      <c r="B18" s="51">
        <v>649.99999999998795</v>
      </c>
      <c r="C18" s="52">
        <v>54.166666666665002</v>
      </c>
      <c r="D18" s="52">
        <v>56.401000000000003</v>
      </c>
      <c r="E18" s="52">
        <v>46.296999999999997</v>
      </c>
      <c r="F18" s="52">
        <v>72.372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175.07</v>
      </c>
      <c r="Q18" s="95">
        <v>1.0773538461529999</v>
      </c>
    </row>
    <row r="19" spans="1:17" ht="14.4" customHeight="1" x14ac:dyDescent="0.3">
      <c r="A19" s="15" t="s">
        <v>47</v>
      </c>
      <c r="B19" s="51">
        <v>1494.54069802649</v>
      </c>
      <c r="C19" s="52">
        <v>124.54505816887399</v>
      </c>
      <c r="D19" s="52">
        <v>91.112369999999999</v>
      </c>
      <c r="E19" s="52">
        <v>103.92917</v>
      </c>
      <c r="F19" s="52">
        <v>125.04612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320.08766000000003</v>
      </c>
      <c r="Q19" s="95">
        <v>0.85668502817600001</v>
      </c>
    </row>
    <row r="20" spans="1:17" ht="14.4" customHeight="1" x14ac:dyDescent="0.3">
      <c r="A20" s="15" t="s">
        <v>48</v>
      </c>
      <c r="B20" s="51">
        <v>32372.1600595011</v>
      </c>
      <c r="C20" s="52">
        <v>2697.6800049584199</v>
      </c>
      <c r="D20" s="52">
        <v>2502.3154600000098</v>
      </c>
      <c r="E20" s="52">
        <v>2455.8025699999998</v>
      </c>
      <c r="F20" s="52">
        <v>2575.1592900000001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7533.2773200000101</v>
      </c>
      <c r="Q20" s="95">
        <v>0.93083406311500005</v>
      </c>
    </row>
    <row r="21" spans="1:17" ht="14.4" customHeight="1" x14ac:dyDescent="0.3">
      <c r="A21" s="16" t="s">
        <v>49</v>
      </c>
      <c r="B21" s="51">
        <v>4565.9840702248403</v>
      </c>
      <c r="C21" s="52">
        <v>380.49867251873701</v>
      </c>
      <c r="D21" s="52">
        <v>384.60700000000202</v>
      </c>
      <c r="E21" s="52">
        <v>384.60599999999999</v>
      </c>
      <c r="F21" s="52">
        <v>380.1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1149.3130000000001</v>
      </c>
      <c r="Q21" s="95">
        <v>1.0068480155190001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1.4821969375237396E-323</v>
      </c>
      <c r="Q22" s="95" t="s">
        <v>265</v>
      </c>
    </row>
    <row r="23" spans="1:17" ht="14.4" customHeight="1" x14ac:dyDescent="0.3">
      <c r="A23" s="16" t="s">
        <v>51</v>
      </c>
      <c r="B23" s="51">
        <v>47399.999999999098</v>
      </c>
      <c r="C23" s="52">
        <v>3949.99999999993</v>
      </c>
      <c r="D23" s="52">
        <v>4262.8978200000201</v>
      </c>
      <c r="E23" s="52">
        <v>819.38900000000001</v>
      </c>
      <c r="F23" s="52">
        <v>6935.8980600000004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12018.184880000001</v>
      </c>
      <c r="Q23" s="95">
        <v>1.014192816877</v>
      </c>
    </row>
    <row r="24" spans="1:17" ht="14.4" customHeight="1" x14ac:dyDescent="0.3">
      <c r="A24" s="16" t="s">
        <v>52</v>
      </c>
      <c r="B24" s="51">
        <v>476.12117109492101</v>
      </c>
      <c r="C24" s="52">
        <v>39.676764257910001</v>
      </c>
      <c r="D24" s="52">
        <v>26.799620000000001</v>
      </c>
      <c r="E24" s="52">
        <v>26.099790000001001</v>
      </c>
      <c r="F24" s="52">
        <v>71.657699999998997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124.557110000002</v>
      </c>
      <c r="Q24" s="95"/>
    </row>
    <row r="25" spans="1:17" ht="14.4" customHeight="1" x14ac:dyDescent="0.3">
      <c r="A25" s="17" t="s">
        <v>53</v>
      </c>
      <c r="B25" s="54">
        <v>37533.717832576003</v>
      </c>
      <c r="C25" s="55">
        <v>3127.8098193813298</v>
      </c>
      <c r="D25" s="55">
        <v>1991.5399600000101</v>
      </c>
      <c r="E25" s="55">
        <v>-60.442409999996997</v>
      </c>
      <c r="F25" s="55">
        <v>5112.4537099999998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7043.5512600000102</v>
      </c>
      <c r="Q25" s="96">
        <v>0.75063720480999996</v>
      </c>
    </row>
    <row r="26" spans="1:17" ht="14.4" customHeight="1" x14ac:dyDescent="0.3">
      <c r="A26" s="15" t="s">
        <v>54</v>
      </c>
      <c r="B26" s="51">
        <v>4951.0340232492199</v>
      </c>
      <c r="C26" s="52">
        <v>412.586168604102</v>
      </c>
      <c r="D26" s="52">
        <v>381.46767999999997</v>
      </c>
      <c r="E26" s="52">
        <v>364.32168999999999</v>
      </c>
      <c r="F26" s="52">
        <v>392.24628000000001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1138.03565</v>
      </c>
      <c r="Q26" s="95">
        <v>0.91943270408199995</v>
      </c>
    </row>
    <row r="27" spans="1:17" ht="14.4" customHeight="1" x14ac:dyDescent="0.3">
      <c r="A27" s="18" t="s">
        <v>55</v>
      </c>
      <c r="B27" s="54">
        <v>42484.751855825198</v>
      </c>
      <c r="C27" s="55">
        <v>3540.3959879854301</v>
      </c>
      <c r="D27" s="55">
        <v>2373.0076400000098</v>
      </c>
      <c r="E27" s="55">
        <v>303.87928000000198</v>
      </c>
      <c r="F27" s="55">
        <v>5504.6999900000001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8181.58691000001</v>
      </c>
      <c r="Q27" s="96">
        <v>0.77030808020300001</v>
      </c>
    </row>
    <row r="28" spans="1:17" ht="14.4" customHeight="1" x14ac:dyDescent="0.3">
      <c r="A28" s="16" t="s">
        <v>56</v>
      </c>
      <c r="B28" s="51">
        <v>130.84553814617499</v>
      </c>
      <c r="C28" s="52">
        <v>10.903794845514</v>
      </c>
      <c r="D28" s="52">
        <v>12.2979</v>
      </c>
      <c r="E28" s="52">
        <v>32.037300000000002</v>
      </c>
      <c r="F28" s="52">
        <v>16.339289999999998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60.674489999999999</v>
      </c>
      <c r="Q28" s="95">
        <v>1.854843225367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2.9643938750474793E-323</v>
      </c>
      <c r="Q29" s="95" t="s">
        <v>265</v>
      </c>
    </row>
    <row r="30" spans="1:17" ht="14.4" customHeight="1" x14ac:dyDescent="0.3">
      <c r="A30" s="16" t="s">
        <v>58</v>
      </c>
      <c r="B30" s="51">
        <v>51520</v>
      </c>
      <c r="C30" s="52">
        <v>4293.3333333333303</v>
      </c>
      <c r="D30" s="52">
        <v>4635.7265500000003</v>
      </c>
      <c r="E30" s="52">
        <v>867.76199999999994</v>
      </c>
      <c r="F30" s="52">
        <v>7576.6519500000004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13080.1405</v>
      </c>
      <c r="Q30" s="95">
        <v>1.015538858695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7.4109846876186982E-323</v>
      </c>
      <c r="Q31" s="97" t="s">
        <v>265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14" t="s">
        <v>61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35" t="s">
        <v>264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15" t="s">
        <v>62</v>
      </c>
      <c r="C3" s="316"/>
      <c r="D3" s="316"/>
      <c r="E3" s="316"/>
      <c r="F3" s="322" t="s">
        <v>63</v>
      </c>
      <c r="G3" s="316"/>
      <c r="H3" s="316"/>
      <c r="I3" s="316"/>
      <c r="J3" s="316"/>
      <c r="K3" s="323"/>
    </row>
    <row r="4" spans="1:11" ht="14.4" customHeight="1" x14ac:dyDescent="0.3">
      <c r="A4" s="77"/>
      <c r="B4" s="320"/>
      <c r="C4" s="321"/>
      <c r="D4" s="321"/>
      <c r="E4" s="321"/>
      <c r="F4" s="324" t="s">
        <v>180</v>
      </c>
      <c r="G4" s="326" t="s">
        <v>64</v>
      </c>
      <c r="H4" s="141" t="s">
        <v>142</v>
      </c>
      <c r="I4" s="324" t="s">
        <v>65</v>
      </c>
      <c r="J4" s="326" t="s">
        <v>182</v>
      </c>
      <c r="K4" s="327" t="s">
        <v>183</v>
      </c>
    </row>
    <row r="5" spans="1:11" ht="42" thickBot="1" x14ac:dyDescent="0.35">
      <c r="A5" s="78"/>
      <c r="B5" s="24" t="s">
        <v>176</v>
      </c>
      <c r="C5" s="25" t="s">
        <v>177</v>
      </c>
      <c r="D5" s="26" t="s">
        <v>178</v>
      </c>
      <c r="E5" s="26" t="s">
        <v>179</v>
      </c>
      <c r="F5" s="325"/>
      <c r="G5" s="325"/>
      <c r="H5" s="25" t="s">
        <v>181</v>
      </c>
      <c r="I5" s="325"/>
      <c r="J5" s="325"/>
      <c r="K5" s="328"/>
    </row>
    <row r="6" spans="1:11" ht="14.4" customHeight="1" thickBot="1" x14ac:dyDescent="0.35">
      <c r="A6" s="405" t="s">
        <v>267</v>
      </c>
      <c r="B6" s="387">
        <v>38785.365666930003</v>
      </c>
      <c r="C6" s="387">
        <v>37914.322670000001</v>
      </c>
      <c r="D6" s="388">
        <v>-871.04299692997301</v>
      </c>
      <c r="E6" s="389">
        <v>0.97754196764800005</v>
      </c>
      <c r="F6" s="387">
        <v>37533.717832576003</v>
      </c>
      <c r="G6" s="388">
        <v>9383.4294581439899</v>
      </c>
      <c r="H6" s="390">
        <v>5112.4537099999998</v>
      </c>
      <c r="I6" s="387">
        <v>7043.5512600000102</v>
      </c>
      <c r="J6" s="388">
        <v>-2339.8781981439802</v>
      </c>
      <c r="K6" s="391">
        <v>0.187659301202</v>
      </c>
    </row>
    <row r="7" spans="1:11" ht="14.4" customHeight="1" thickBot="1" x14ac:dyDescent="0.35">
      <c r="A7" s="406" t="s">
        <v>268</v>
      </c>
      <c r="B7" s="387">
        <v>-40962.4292214382</v>
      </c>
      <c r="C7" s="387">
        <v>-48879.342129999997</v>
      </c>
      <c r="D7" s="388">
        <v>-7916.9129085618097</v>
      </c>
      <c r="E7" s="389">
        <v>1.1932725441100001</v>
      </c>
      <c r="F7" s="387">
        <v>-49824.985226300698</v>
      </c>
      <c r="G7" s="388">
        <v>-12456.2463065752</v>
      </c>
      <c r="H7" s="390">
        <v>-5089.6913500000001</v>
      </c>
      <c r="I7" s="387">
        <v>-14365.43223</v>
      </c>
      <c r="J7" s="388">
        <v>-1909.18592342485</v>
      </c>
      <c r="K7" s="391">
        <v>0.288317842238</v>
      </c>
    </row>
    <row r="8" spans="1:11" ht="14.4" customHeight="1" thickBot="1" x14ac:dyDescent="0.35">
      <c r="A8" s="407" t="s">
        <v>269</v>
      </c>
      <c r="B8" s="387">
        <v>45317.9545520553</v>
      </c>
      <c r="C8" s="387">
        <v>44986.735719999997</v>
      </c>
      <c r="D8" s="388">
        <v>-331.21883205527399</v>
      </c>
      <c r="E8" s="389">
        <v>0.99269122282</v>
      </c>
      <c r="F8" s="387">
        <v>44067.9594308249</v>
      </c>
      <c r="G8" s="388">
        <v>11016.989857706199</v>
      </c>
      <c r="H8" s="390">
        <v>3897.8976299999999</v>
      </c>
      <c r="I8" s="387">
        <v>10916.587170000001</v>
      </c>
      <c r="J8" s="388">
        <v>-100.402687706202</v>
      </c>
      <c r="K8" s="391">
        <v>0.247721639735</v>
      </c>
    </row>
    <row r="9" spans="1:11" ht="14.4" customHeight="1" thickBot="1" x14ac:dyDescent="0.35">
      <c r="A9" s="408" t="s">
        <v>270</v>
      </c>
      <c r="B9" s="392">
        <v>4.9406564584124654E-324</v>
      </c>
      <c r="C9" s="392">
        <v>-4.6000000000000001E-4</v>
      </c>
      <c r="D9" s="393">
        <v>-4.6000000000000001E-4</v>
      </c>
      <c r="E9" s="394" t="s">
        <v>271</v>
      </c>
      <c r="F9" s="392">
        <v>0</v>
      </c>
      <c r="G9" s="393">
        <v>0</v>
      </c>
      <c r="H9" s="395">
        <v>2.9999999999999997E-4</v>
      </c>
      <c r="I9" s="392">
        <v>-2.9E-4</v>
      </c>
      <c r="J9" s="393">
        <v>-2.9E-4</v>
      </c>
      <c r="K9" s="396" t="s">
        <v>265</v>
      </c>
    </row>
    <row r="10" spans="1:11" ht="14.4" customHeight="1" thickBot="1" x14ac:dyDescent="0.35">
      <c r="A10" s="409" t="s">
        <v>272</v>
      </c>
      <c r="B10" s="387">
        <v>4.9406564584124654E-324</v>
      </c>
      <c r="C10" s="387">
        <v>-4.6000000000000001E-4</v>
      </c>
      <c r="D10" s="388">
        <v>-4.6000000000000001E-4</v>
      </c>
      <c r="E10" s="397" t="s">
        <v>271</v>
      </c>
      <c r="F10" s="387">
        <v>0</v>
      </c>
      <c r="G10" s="388">
        <v>0</v>
      </c>
      <c r="H10" s="390">
        <v>2.9999999999999997E-4</v>
      </c>
      <c r="I10" s="387">
        <v>-2.9E-4</v>
      </c>
      <c r="J10" s="388">
        <v>-2.9E-4</v>
      </c>
      <c r="K10" s="398" t="s">
        <v>265</v>
      </c>
    </row>
    <row r="11" spans="1:11" ht="14.4" customHeight="1" thickBot="1" x14ac:dyDescent="0.35">
      <c r="A11" s="408" t="s">
        <v>273</v>
      </c>
      <c r="B11" s="392">
        <v>291.99944385508098</v>
      </c>
      <c r="C11" s="392">
        <v>198.51465999999999</v>
      </c>
      <c r="D11" s="393">
        <v>-93.484783855081005</v>
      </c>
      <c r="E11" s="399">
        <v>0.67984602086599999</v>
      </c>
      <c r="F11" s="392">
        <v>198.66503300038099</v>
      </c>
      <c r="G11" s="393">
        <v>49.666258250094998</v>
      </c>
      <c r="H11" s="395">
        <v>20.531880000000001</v>
      </c>
      <c r="I11" s="392">
        <v>58.134950000000003</v>
      </c>
      <c r="J11" s="393">
        <v>8.468691749904</v>
      </c>
      <c r="K11" s="400">
        <v>0.29262799357199998</v>
      </c>
    </row>
    <row r="12" spans="1:11" ht="14.4" customHeight="1" thickBot="1" x14ac:dyDescent="0.35">
      <c r="A12" s="409" t="s">
        <v>274</v>
      </c>
      <c r="B12" s="387">
        <v>291.99944385508098</v>
      </c>
      <c r="C12" s="387">
        <v>198.51465999999999</v>
      </c>
      <c r="D12" s="388">
        <v>-93.484783855081005</v>
      </c>
      <c r="E12" s="389">
        <v>0.67984602086599999</v>
      </c>
      <c r="F12" s="387">
        <v>198.66503300038099</v>
      </c>
      <c r="G12" s="388">
        <v>49.666258250094998</v>
      </c>
      <c r="H12" s="390">
        <v>20.531880000000001</v>
      </c>
      <c r="I12" s="387">
        <v>58.134950000000003</v>
      </c>
      <c r="J12" s="388">
        <v>8.468691749904</v>
      </c>
      <c r="K12" s="391">
        <v>0.29262799357199998</v>
      </c>
    </row>
    <row r="13" spans="1:11" ht="14.4" customHeight="1" thickBot="1" x14ac:dyDescent="0.35">
      <c r="A13" s="408" t="s">
        <v>275</v>
      </c>
      <c r="B13" s="392">
        <v>1582.02841592865</v>
      </c>
      <c r="C13" s="392">
        <v>1167.0083400000001</v>
      </c>
      <c r="D13" s="393">
        <v>-415.020075928648</v>
      </c>
      <c r="E13" s="399">
        <v>0.737665852427</v>
      </c>
      <c r="F13" s="392">
        <v>1254.9925639841499</v>
      </c>
      <c r="G13" s="393">
        <v>313.74814099603901</v>
      </c>
      <c r="H13" s="395">
        <v>94.431060000000002</v>
      </c>
      <c r="I13" s="392">
        <v>329.20976000000098</v>
      </c>
      <c r="J13" s="393">
        <v>15.461619003961999</v>
      </c>
      <c r="K13" s="400">
        <v>0.26232008814000002</v>
      </c>
    </row>
    <row r="14" spans="1:11" ht="14.4" customHeight="1" thickBot="1" x14ac:dyDescent="0.35">
      <c r="A14" s="409" t="s">
        <v>276</v>
      </c>
      <c r="B14" s="387">
        <v>1582.02841592865</v>
      </c>
      <c r="C14" s="387">
        <v>1167.0083400000001</v>
      </c>
      <c r="D14" s="388">
        <v>-415.020075928648</v>
      </c>
      <c r="E14" s="389">
        <v>0.737665852427</v>
      </c>
      <c r="F14" s="387">
        <v>1254.9925639841499</v>
      </c>
      <c r="G14" s="388">
        <v>313.74814099603901</v>
      </c>
      <c r="H14" s="390">
        <v>94.431060000000002</v>
      </c>
      <c r="I14" s="387">
        <v>329.20976000000098</v>
      </c>
      <c r="J14" s="388">
        <v>15.461619003961999</v>
      </c>
      <c r="K14" s="391">
        <v>0.26232008814000002</v>
      </c>
    </row>
    <row r="15" spans="1:11" ht="14.4" customHeight="1" thickBot="1" x14ac:dyDescent="0.35">
      <c r="A15" s="408" t="s">
        <v>277</v>
      </c>
      <c r="B15" s="392">
        <v>40999.107146035101</v>
      </c>
      <c r="C15" s="392">
        <v>41169.032579999999</v>
      </c>
      <c r="D15" s="393">
        <v>169.925433964912</v>
      </c>
      <c r="E15" s="399">
        <v>1.0041446130359999</v>
      </c>
      <c r="F15" s="392">
        <v>40729.015259770102</v>
      </c>
      <c r="G15" s="393">
        <v>10182.2538149425</v>
      </c>
      <c r="H15" s="395">
        <v>3518.9162900000001</v>
      </c>
      <c r="I15" s="392">
        <v>9770.7573700000103</v>
      </c>
      <c r="J15" s="393">
        <v>-411.496444942501</v>
      </c>
      <c r="K15" s="400">
        <v>0.23989672491899999</v>
      </c>
    </row>
    <row r="16" spans="1:11" ht="14.4" customHeight="1" thickBot="1" x14ac:dyDescent="0.35">
      <c r="A16" s="409" t="s">
        <v>278</v>
      </c>
      <c r="B16" s="387">
        <v>18960.881695857599</v>
      </c>
      <c r="C16" s="387">
        <v>18707.046429999999</v>
      </c>
      <c r="D16" s="388">
        <v>-253.83526585758599</v>
      </c>
      <c r="E16" s="389">
        <v>0.98661268658599999</v>
      </c>
      <c r="F16" s="387">
        <v>18707.026616397601</v>
      </c>
      <c r="G16" s="388">
        <v>4676.7566540994003</v>
      </c>
      <c r="H16" s="390">
        <v>1696.5269800000001</v>
      </c>
      <c r="I16" s="387">
        <v>4176.6658900000102</v>
      </c>
      <c r="J16" s="388">
        <v>-500.09076409939598</v>
      </c>
      <c r="K16" s="391">
        <v>0.22326722336099999</v>
      </c>
    </row>
    <row r="17" spans="1:11" ht="14.4" customHeight="1" thickBot="1" x14ac:dyDescent="0.35">
      <c r="A17" s="409" t="s">
        <v>279</v>
      </c>
      <c r="B17" s="387">
        <v>283.513351277879</v>
      </c>
      <c r="C17" s="387">
        <v>356.73752000000002</v>
      </c>
      <c r="D17" s="388">
        <v>73.224168722119998</v>
      </c>
      <c r="E17" s="389">
        <v>1.258274146145</v>
      </c>
      <c r="F17" s="387">
        <v>359.02269534178401</v>
      </c>
      <c r="G17" s="388">
        <v>89.755673835446004</v>
      </c>
      <c r="H17" s="390">
        <v>41.455100000000002</v>
      </c>
      <c r="I17" s="387">
        <v>85.063360000000003</v>
      </c>
      <c r="J17" s="388">
        <v>-4.6923138354449998</v>
      </c>
      <c r="K17" s="391">
        <v>0.23693031416499999</v>
      </c>
    </row>
    <row r="18" spans="1:11" ht="14.4" customHeight="1" thickBot="1" x14ac:dyDescent="0.35">
      <c r="A18" s="409" t="s">
        <v>280</v>
      </c>
      <c r="B18" s="387">
        <v>192.92283506681599</v>
      </c>
      <c r="C18" s="387">
        <v>186.74610000000001</v>
      </c>
      <c r="D18" s="388">
        <v>-6.1767350668149996</v>
      </c>
      <c r="E18" s="389">
        <v>0.967983390537</v>
      </c>
      <c r="F18" s="387">
        <v>199.170763780708</v>
      </c>
      <c r="G18" s="388">
        <v>49.792690945175998</v>
      </c>
      <c r="H18" s="390">
        <v>20.821670000000001</v>
      </c>
      <c r="I18" s="387">
        <v>62.288710000000002</v>
      </c>
      <c r="J18" s="388">
        <v>12.496019054823</v>
      </c>
      <c r="K18" s="391">
        <v>0.312740227619</v>
      </c>
    </row>
    <row r="19" spans="1:11" ht="14.4" customHeight="1" thickBot="1" x14ac:dyDescent="0.35">
      <c r="A19" s="409" t="s">
        <v>281</v>
      </c>
      <c r="B19" s="387">
        <v>374.826793229072</v>
      </c>
      <c r="C19" s="387">
        <v>390.65859999999998</v>
      </c>
      <c r="D19" s="388">
        <v>15.831806770928001</v>
      </c>
      <c r="E19" s="389">
        <v>1.042237660319</v>
      </c>
      <c r="F19" s="387">
        <v>390.65565703586401</v>
      </c>
      <c r="G19" s="388">
        <v>97.663914258966003</v>
      </c>
      <c r="H19" s="390">
        <v>46.173960000000001</v>
      </c>
      <c r="I19" s="387">
        <v>107.0939</v>
      </c>
      <c r="J19" s="388">
        <v>9.4299857410340007</v>
      </c>
      <c r="K19" s="391">
        <v>0.27413886903000001</v>
      </c>
    </row>
    <row r="20" spans="1:11" ht="14.4" customHeight="1" thickBot="1" x14ac:dyDescent="0.35">
      <c r="A20" s="409" t="s">
        <v>282</v>
      </c>
      <c r="B20" s="387">
        <v>21096.0343705839</v>
      </c>
      <c r="C20" s="387">
        <v>21444.129929999999</v>
      </c>
      <c r="D20" s="388">
        <v>348.095559416161</v>
      </c>
      <c r="E20" s="389">
        <v>1.01650052106</v>
      </c>
      <c r="F20" s="387">
        <v>20988.232873103701</v>
      </c>
      <c r="G20" s="388">
        <v>5247.0582182759399</v>
      </c>
      <c r="H20" s="390">
        <v>1707.69958</v>
      </c>
      <c r="I20" s="387">
        <v>5320.0395100000096</v>
      </c>
      <c r="J20" s="388">
        <v>72.981291724071994</v>
      </c>
      <c r="K20" s="391">
        <v>0.25347724804400001</v>
      </c>
    </row>
    <row r="21" spans="1:11" ht="14.4" customHeight="1" thickBot="1" x14ac:dyDescent="0.35">
      <c r="A21" s="409" t="s">
        <v>283</v>
      </c>
      <c r="B21" s="387">
        <v>0</v>
      </c>
      <c r="C21" s="387">
        <v>0.69099999999999995</v>
      </c>
      <c r="D21" s="388">
        <v>0.69099999999999995</v>
      </c>
      <c r="E21" s="397" t="s">
        <v>265</v>
      </c>
      <c r="F21" s="387">
        <v>0.70883869388700005</v>
      </c>
      <c r="G21" s="388">
        <v>0.177209673471</v>
      </c>
      <c r="H21" s="390">
        <v>0.31</v>
      </c>
      <c r="I21" s="387">
        <v>0.34100000000000003</v>
      </c>
      <c r="J21" s="388">
        <v>0.16379032652799999</v>
      </c>
      <c r="K21" s="391">
        <v>0.481068546258</v>
      </c>
    </row>
    <row r="22" spans="1:11" ht="14.4" customHeight="1" thickBot="1" x14ac:dyDescent="0.35">
      <c r="A22" s="409" t="s">
        <v>284</v>
      </c>
      <c r="B22" s="387">
        <v>90.928100019903994</v>
      </c>
      <c r="C22" s="387">
        <v>83.022999999999996</v>
      </c>
      <c r="D22" s="388">
        <v>-7.9051000199040002</v>
      </c>
      <c r="E22" s="389">
        <v>0.91306207851900001</v>
      </c>
      <c r="F22" s="387">
        <v>84.197815416449004</v>
      </c>
      <c r="G22" s="388">
        <v>21.049453854111999</v>
      </c>
      <c r="H22" s="390">
        <v>5.9290000000000003</v>
      </c>
      <c r="I22" s="387">
        <v>19.265000000000001</v>
      </c>
      <c r="J22" s="388">
        <v>-1.7844538541120001</v>
      </c>
      <c r="K22" s="391">
        <v>0.228806411481</v>
      </c>
    </row>
    <row r="23" spans="1:11" ht="14.4" customHeight="1" thickBot="1" x14ac:dyDescent="0.35">
      <c r="A23" s="408" t="s">
        <v>285</v>
      </c>
      <c r="B23" s="392">
        <v>1009.99999999994</v>
      </c>
      <c r="C23" s="392">
        <v>1080.7498499999999</v>
      </c>
      <c r="D23" s="393">
        <v>70.749850000055005</v>
      </c>
      <c r="E23" s="399">
        <v>1.070049356435</v>
      </c>
      <c r="F23" s="392">
        <v>999.99647320872998</v>
      </c>
      <c r="G23" s="393">
        <v>249.99911830218301</v>
      </c>
      <c r="H23" s="395">
        <v>153.45819</v>
      </c>
      <c r="I23" s="392">
        <v>456.40673000000101</v>
      </c>
      <c r="J23" s="393">
        <v>206.407611697818</v>
      </c>
      <c r="K23" s="400">
        <v>0.45640833965599997</v>
      </c>
    </row>
    <row r="24" spans="1:11" ht="14.4" customHeight="1" thickBot="1" x14ac:dyDescent="0.35">
      <c r="A24" s="409" t="s">
        <v>286</v>
      </c>
      <c r="B24" s="387">
        <v>1009.99999999994</v>
      </c>
      <c r="C24" s="387">
        <v>1074.1421499999999</v>
      </c>
      <c r="D24" s="388">
        <v>64.142150000054997</v>
      </c>
      <c r="E24" s="389">
        <v>1.0635070792070001</v>
      </c>
      <c r="F24" s="387">
        <v>999.99647320872998</v>
      </c>
      <c r="G24" s="388">
        <v>249.99911830218301</v>
      </c>
      <c r="H24" s="390">
        <v>153.45819</v>
      </c>
      <c r="I24" s="387">
        <v>456.40673000000101</v>
      </c>
      <c r="J24" s="388">
        <v>206.407611697818</v>
      </c>
      <c r="K24" s="391">
        <v>0.45640833965599997</v>
      </c>
    </row>
    <row r="25" spans="1:11" ht="14.4" customHeight="1" thickBot="1" x14ac:dyDescent="0.35">
      <c r="A25" s="409" t="s">
        <v>287</v>
      </c>
      <c r="B25" s="387">
        <v>0</v>
      </c>
      <c r="C25" s="387">
        <v>6.6077000000000004</v>
      </c>
      <c r="D25" s="388">
        <v>6.6077000000000004</v>
      </c>
      <c r="E25" s="397" t="s">
        <v>265</v>
      </c>
      <c r="F25" s="387">
        <v>0</v>
      </c>
      <c r="G25" s="388">
        <v>0</v>
      </c>
      <c r="H25" s="390">
        <v>4.9406564584124654E-324</v>
      </c>
      <c r="I25" s="387">
        <v>1.4821969375237396E-323</v>
      </c>
      <c r="J25" s="388">
        <v>1.4821969375237396E-323</v>
      </c>
      <c r="K25" s="398" t="s">
        <v>265</v>
      </c>
    </row>
    <row r="26" spans="1:11" ht="14.4" customHeight="1" thickBot="1" x14ac:dyDescent="0.35">
      <c r="A26" s="408" t="s">
        <v>288</v>
      </c>
      <c r="B26" s="392">
        <v>793.73183286609901</v>
      </c>
      <c r="C26" s="392">
        <v>737.75348000000099</v>
      </c>
      <c r="D26" s="393">
        <v>-55.978352866098</v>
      </c>
      <c r="E26" s="399">
        <v>0.92947447670799999</v>
      </c>
      <c r="F26" s="392">
        <v>737.919746395988</v>
      </c>
      <c r="G26" s="393">
        <v>184.479936598997</v>
      </c>
      <c r="H26" s="395">
        <v>37.180979999999998</v>
      </c>
      <c r="I26" s="392">
        <v>157.72785999999999</v>
      </c>
      <c r="J26" s="393">
        <v>-26.752076598995998</v>
      </c>
      <c r="K26" s="400">
        <v>0.213746631351</v>
      </c>
    </row>
    <row r="27" spans="1:11" ht="14.4" customHeight="1" thickBot="1" x14ac:dyDescent="0.35">
      <c r="A27" s="409" t="s">
        <v>289</v>
      </c>
      <c r="B27" s="387">
        <v>218.30663374103199</v>
      </c>
      <c r="C27" s="387">
        <v>9.1024999999999991</v>
      </c>
      <c r="D27" s="388">
        <v>-209.204133741032</v>
      </c>
      <c r="E27" s="389">
        <v>4.1695938616000003E-2</v>
      </c>
      <c r="F27" s="387">
        <v>10.505242445286999</v>
      </c>
      <c r="G27" s="388">
        <v>2.6263106113210002</v>
      </c>
      <c r="H27" s="390">
        <v>0.35199999999999998</v>
      </c>
      <c r="I27" s="387">
        <v>0.35199999999999998</v>
      </c>
      <c r="J27" s="388">
        <v>-2.2743106113209999</v>
      </c>
      <c r="K27" s="391">
        <v>3.3507080091000001E-2</v>
      </c>
    </row>
    <row r="28" spans="1:11" ht="14.4" customHeight="1" thickBot="1" x14ac:dyDescent="0.35">
      <c r="A28" s="409" t="s">
        <v>290</v>
      </c>
      <c r="B28" s="387">
        <v>23.972951812167999</v>
      </c>
      <c r="C28" s="387">
        <v>32.141120000000001</v>
      </c>
      <c r="D28" s="388">
        <v>8.1681681878310002</v>
      </c>
      <c r="E28" s="389">
        <v>1.3407243401569999</v>
      </c>
      <c r="F28" s="387">
        <v>32.351901273137997</v>
      </c>
      <c r="G28" s="388">
        <v>8.0879753182840002</v>
      </c>
      <c r="H28" s="390">
        <v>3.0972499999999998</v>
      </c>
      <c r="I28" s="387">
        <v>7.2456100000000001</v>
      </c>
      <c r="J28" s="388">
        <v>-0.84236531828399996</v>
      </c>
      <c r="K28" s="391">
        <v>0.22396241688599999</v>
      </c>
    </row>
    <row r="29" spans="1:11" ht="14.4" customHeight="1" thickBot="1" x14ac:dyDescent="0.35">
      <c r="A29" s="409" t="s">
        <v>291</v>
      </c>
      <c r="B29" s="387">
        <v>207.37985926904199</v>
      </c>
      <c r="C29" s="387">
        <v>269.05849000000001</v>
      </c>
      <c r="D29" s="388">
        <v>61.678630730957003</v>
      </c>
      <c r="E29" s="389">
        <v>1.297418616004</v>
      </c>
      <c r="F29" s="387">
        <v>276.76651818923602</v>
      </c>
      <c r="G29" s="388">
        <v>69.191629547309006</v>
      </c>
      <c r="H29" s="390">
        <v>15.832369999999999</v>
      </c>
      <c r="I29" s="387">
        <v>35.405360000000002</v>
      </c>
      <c r="J29" s="388">
        <v>-33.786269547308997</v>
      </c>
      <c r="K29" s="391">
        <v>0.12792501141900001</v>
      </c>
    </row>
    <row r="30" spans="1:11" ht="14.4" customHeight="1" thickBot="1" x14ac:dyDescent="0.35">
      <c r="A30" s="409" t="s">
        <v>292</v>
      </c>
      <c r="B30" s="387">
        <v>223.004382349754</v>
      </c>
      <c r="C30" s="387">
        <v>202.4299</v>
      </c>
      <c r="D30" s="388">
        <v>-20.574482349754</v>
      </c>
      <c r="E30" s="389">
        <v>0.90773956039299997</v>
      </c>
      <c r="F30" s="387">
        <v>213.986330469829</v>
      </c>
      <c r="G30" s="388">
        <v>53.496582617457001</v>
      </c>
      <c r="H30" s="390">
        <v>8.7614599999999996</v>
      </c>
      <c r="I30" s="387">
        <v>52.761319999999998</v>
      </c>
      <c r="J30" s="388">
        <v>-0.73526261745699995</v>
      </c>
      <c r="K30" s="391">
        <v>0.24656397389500001</v>
      </c>
    </row>
    <row r="31" spans="1:11" ht="14.4" customHeight="1" thickBot="1" x14ac:dyDescent="0.35">
      <c r="A31" s="409" t="s">
        <v>293</v>
      </c>
      <c r="B31" s="387">
        <v>7.3337450484130002</v>
      </c>
      <c r="C31" s="387">
        <v>7.2154600000000002</v>
      </c>
      <c r="D31" s="388">
        <v>-0.118285048413</v>
      </c>
      <c r="E31" s="389">
        <v>0.98387112619299999</v>
      </c>
      <c r="F31" s="387">
        <v>11.999027686688001</v>
      </c>
      <c r="G31" s="388">
        <v>2.9997569216720001</v>
      </c>
      <c r="H31" s="390">
        <v>0.4884</v>
      </c>
      <c r="I31" s="387">
        <v>1.90882</v>
      </c>
      <c r="J31" s="388">
        <v>-1.090936921672</v>
      </c>
      <c r="K31" s="391">
        <v>0.159081223065</v>
      </c>
    </row>
    <row r="32" spans="1:11" ht="14.4" customHeight="1" thickBot="1" x14ac:dyDescent="0.35">
      <c r="A32" s="409" t="s">
        <v>294</v>
      </c>
      <c r="B32" s="387">
        <v>1.4104622948E-2</v>
      </c>
      <c r="C32" s="387">
        <v>7.6300000000000007E-2</v>
      </c>
      <c r="D32" s="388">
        <v>6.2195377050999999E-2</v>
      </c>
      <c r="E32" s="389">
        <v>5.4095738880050002</v>
      </c>
      <c r="F32" s="387">
        <v>4.2592248734999998E-2</v>
      </c>
      <c r="G32" s="388">
        <v>1.0648062183E-2</v>
      </c>
      <c r="H32" s="390">
        <v>4.9406564584124654E-324</v>
      </c>
      <c r="I32" s="387">
        <v>1.4821969375237396E-323</v>
      </c>
      <c r="J32" s="388">
        <v>-1.0648062183E-2</v>
      </c>
      <c r="K32" s="391">
        <v>3.4584595208887258E-322</v>
      </c>
    </row>
    <row r="33" spans="1:11" ht="14.4" customHeight="1" thickBot="1" x14ac:dyDescent="0.35">
      <c r="A33" s="409" t="s">
        <v>295</v>
      </c>
      <c r="B33" s="387">
        <v>63.714080231247003</v>
      </c>
      <c r="C33" s="387">
        <v>18.762</v>
      </c>
      <c r="D33" s="388">
        <v>-44.952080231247002</v>
      </c>
      <c r="E33" s="389">
        <v>0.29447180170999998</v>
      </c>
      <c r="F33" s="387">
        <v>16.998251381759999</v>
      </c>
      <c r="G33" s="388">
        <v>4.2495628454399998</v>
      </c>
      <c r="H33" s="390">
        <v>4.9406564584124654E-324</v>
      </c>
      <c r="I33" s="387">
        <v>19.326000000000001</v>
      </c>
      <c r="J33" s="388">
        <v>15.076437154560001</v>
      </c>
      <c r="K33" s="391">
        <v>1.1369404749909999</v>
      </c>
    </row>
    <row r="34" spans="1:11" ht="14.4" customHeight="1" thickBot="1" x14ac:dyDescent="0.35">
      <c r="A34" s="409" t="s">
        <v>296</v>
      </c>
      <c r="B34" s="387">
        <v>50.006075791492002</v>
      </c>
      <c r="C34" s="387">
        <v>69.022350000000003</v>
      </c>
      <c r="D34" s="388">
        <v>19.016274208508001</v>
      </c>
      <c r="E34" s="389">
        <v>1.3802792742179999</v>
      </c>
      <c r="F34" s="387">
        <v>77.173259215534998</v>
      </c>
      <c r="G34" s="388">
        <v>19.293314803883</v>
      </c>
      <c r="H34" s="390">
        <v>2.0055399999999999</v>
      </c>
      <c r="I34" s="387">
        <v>9.4279100000000007</v>
      </c>
      <c r="J34" s="388">
        <v>-9.8654048038829991</v>
      </c>
      <c r="K34" s="391">
        <v>0.12216550260800001</v>
      </c>
    </row>
    <row r="35" spans="1:11" ht="14.4" customHeight="1" thickBot="1" x14ac:dyDescent="0.35">
      <c r="A35" s="409" t="s">
        <v>297</v>
      </c>
      <c r="B35" s="387">
        <v>4.9406564584124654E-324</v>
      </c>
      <c r="C35" s="387">
        <v>1.222</v>
      </c>
      <c r="D35" s="388">
        <v>1.222</v>
      </c>
      <c r="E35" s="397" t="s">
        <v>271</v>
      </c>
      <c r="F35" s="387">
        <v>0</v>
      </c>
      <c r="G35" s="388">
        <v>0</v>
      </c>
      <c r="H35" s="390">
        <v>4.9406564584124654E-324</v>
      </c>
      <c r="I35" s="387">
        <v>1.4821969375237396E-323</v>
      </c>
      <c r="J35" s="388">
        <v>1.4821969375237396E-323</v>
      </c>
      <c r="K35" s="398" t="s">
        <v>265</v>
      </c>
    </row>
    <row r="36" spans="1:11" ht="14.4" customHeight="1" thickBot="1" x14ac:dyDescent="0.35">
      <c r="A36" s="409" t="s">
        <v>298</v>
      </c>
      <c r="B36" s="387">
        <v>4.9406564584124654E-324</v>
      </c>
      <c r="C36" s="387">
        <v>0.1032</v>
      </c>
      <c r="D36" s="388">
        <v>0.1032</v>
      </c>
      <c r="E36" s="397" t="s">
        <v>271</v>
      </c>
      <c r="F36" s="387">
        <v>0.104943219813</v>
      </c>
      <c r="G36" s="388">
        <v>2.6235804953E-2</v>
      </c>
      <c r="H36" s="390">
        <v>4.9406564584124654E-324</v>
      </c>
      <c r="I36" s="387">
        <v>1.4821969375237396E-323</v>
      </c>
      <c r="J36" s="388">
        <v>-2.6235804953E-2</v>
      </c>
      <c r="K36" s="391">
        <v>1.432790372939615E-322</v>
      </c>
    </row>
    <row r="37" spans="1:11" ht="14.4" customHeight="1" thickBot="1" x14ac:dyDescent="0.35">
      <c r="A37" s="409" t="s">
        <v>299</v>
      </c>
      <c r="B37" s="387">
        <v>4.9406564584124654E-324</v>
      </c>
      <c r="C37" s="387">
        <v>0.18335000000000001</v>
      </c>
      <c r="D37" s="388">
        <v>0.18335000000000001</v>
      </c>
      <c r="E37" s="397" t="s">
        <v>271</v>
      </c>
      <c r="F37" s="387">
        <v>0</v>
      </c>
      <c r="G37" s="388">
        <v>0</v>
      </c>
      <c r="H37" s="390">
        <v>4.9406564584124654E-324</v>
      </c>
      <c r="I37" s="387">
        <v>1.4821969375237396E-323</v>
      </c>
      <c r="J37" s="388">
        <v>1.4821969375237396E-323</v>
      </c>
      <c r="K37" s="398" t="s">
        <v>265</v>
      </c>
    </row>
    <row r="38" spans="1:11" ht="14.4" customHeight="1" thickBot="1" x14ac:dyDescent="0.35">
      <c r="A38" s="409" t="s">
        <v>300</v>
      </c>
      <c r="B38" s="387">
        <v>4.9406564584124654E-324</v>
      </c>
      <c r="C38" s="387">
        <v>128.43681000000001</v>
      </c>
      <c r="D38" s="388">
        <v>128.43681000000001</v>
      </c>
      <c r="E38" s="397" t="s">
        <v>271</v>
      </c>
      <c r="F38" s="387">
        <v>97.991680265964007</v>
      </c>
      <c r="G38" s="388">
        <v>24.497920066491002</v>
      </c>
      <c r="H38" s="390">
        <v>6.6439599999999999</v>
      </c>
      <c r="I38" s="387">
        <v>31.300840000000001</v>
      </c>
      <c r="J38" s="388">
        <v>6.8029199335079999</v>
      </c>
      <c r="K38" s="391">
        <v>0.31942344406200002</v>
      </c>
    </row>
    <row r="39" spans="1:11" ht="14.4" customHeight="1" thickBot="1" x14ac:dyDescent="0.35">
      <c r="A39" s="408" t="s">
        <v>301</v>
      </c>
      <c r="B39" s="392">
        <v>516.68005548246697</v>
      </c>
      <c r="C39" s="392">
        <v>471.29793999999998</v>
      </c>
      <c r="D39" s="393">
        <v>-45.382115482467</v>
      </c>
      <c r="E39" s="399">
        <v>0.91216592357100001</v>
      </c>
      <c r="F39" s="392">
        <v>18.281094411110001</v>
      </c>
      <c r="G39" s="393">
        <v>4.5702736027770001</v>
      </c>
      <c r="H39" s="395">
        <v>64.136259999999993</v>
      </c>
      <c r="I39" s="392">
        <v>129.1113</v>
      </c>
      <c r="J39" s="393">
        <v>124.541026397222</v>
      </c>
      <c r="K39" s="400">
        <v>7.0625585698810003</v>
      </c>
    </row>
    <row r="40" spans="1:11" ht="14.4" customHeight="1" thickBot="1" x14ac:dyDescent="0.35">
      <c r="A40" s="409" t="s">
        <v>302</v>
      </c>
      <c r="B40" s="387">
        <v>0.66576489492199997</v>
      </c>
      <c r="C40" s="387">
        <v>1.4925999999999999</v>
      </c>
      <c r="D40" s="388">
        <v>0.82683510507699998</v>
      </c>
      <c r="E40" s="389">
        <v>2.2419325671610002</v>
      </c>
      <c r="F40" s="387">
        <v>2.3589210788699999</v>
      </c>
      <c r="G40" s="388">
        <v>0.58973026971700004</v>
      </c>
      <c r="H40" s="390">
        <v>4.9406564584124654E-324</v>
      </c>
      <c r="I40" s="387">
        <v>0.14499999999999999</v>
      </c>
      <c r="J40" s="388">
        <v>-0.44473026971700003</v>
      </c>
      <c r="K40" s="391">
        <v>6.1468779645999998E-2</v>
      </c>
    </row>
    <row r="41" spans="1:11" ht="14.4" customHeight="1" thickBot="1" x14ac:dyDescent="0.35">
      <c r="A41" s="409" t="s">
        <v>303</v>
      </c>
      <c r="B41" s="387">
        <v>495.47407827545402</v>
      </c>
      <c r="C41" s="387">
        <v>448.65523000000002</v>
      </c>
      <c r="D41" s="388">
        <v>-46.818848275454002</v>
      </c>
      <c r="E41" s="389">
        <v>0.90550696731000002</v>
      </c>
      <c r="F41" s="387">
        <v>0</v>
      </c>
      <c r="G41" s="388">
        <v>0</v>
      </c>
      <c r="H41" s="390">
        <v>64.033029999999997</v>
      </c>
      <c r="I41" s="387">
        <v>128.06605999999999</v>
      </c>
      <c r="J41" s="388">
        <v>128.06605999999999</v>
      </c>
      <c r="K41" s="398" t="s">
        <v>265</v>
      </c>
    </row>
    <row r="42" spans="1:11" ht="14.4" customHeight="1" thickBot="1" x14ac:dyDescent="0.35">
      <c r="A42" s="409" t="s">
        <v>304</v>
      </c>
      <c r="B42" s="387">
        <v>2.8343053545219998</v>
      </c>
      <c r="C42" s="387">
        <v>14.976699999999999</v>
      </c>
      <c r="D42" s="388">
        <v>12.142394645476999</v>
      </c>
      <c r="E42" s="389">
        <v>5.2840813274059997</v>
      </c>
      <c r="F42" s="387">
        <v>10.579279120954</v>
      </c>
      <c r="G42" s="388">
        <v>2.644819780238</v>
      </c>
      <c r="H42" s="390">
        <v>4.9406564584124654E-324</v>
      </c>
      <c r="I42" s="387">
        <v>1.4821969375237396E-323</v>
      </c>
      <c r="J42" s="388">
        <v>-2.644819780238</v>
      </c>
      <c r="K42" s="391">
        <v>0</v>
      </c>
    </row>
    <row r="43" spans="1:11" ht="14.4" customHeight="1" thickBot="1" x14ac:dyDescent="0.35">
      <c r="A43" s="409" t="s">
        <v>305</v>
      </c>
      <c r="B43" s="387">
        <v>5.9310227865270004</v>
      </c>
      <c r="C43" s="387">
        <v>0.51300000000000001</v>
      </c>
      <c r="D43" s="388">
        <v>-5.4180227865269996</v>
      </c>
      <c r="E43" s="389">
        <v>8.6494356615999995E-2</v>
      </c>
      <c r="F43" s="387">
        <v>0.34196172121000001</v>
      </c>
      <c r="G43" s="388">
        <v>8.5490430302000001E-2</v>
      </c>
      <c r="H43" s="390">
        <v>4.9406564584124654E-324</v>
      </c>
      <c r="I43" s="387">
        <v>1.4821969375237396E-323</v>
      </c>
      <c r="J43" s="388">
        <v>-8.5490430302000001E-2</v>
      </c>
      <c r="K43" s="391">
        <v>4.4465908125712189E-323</v>
      </c>
    </row>
    <row r="44" spans="1:11" ht="14.4" customHeight="1" thickBot="1" x14ac:dyDescent="0.35">
      <c r="A44" s="409" t="s">
        <v>306</v>
      </c>
      <c r="B44" s="387">
        <v>4.9406564584124654E-324</v>
      </c>
      <c r="C44" s="387">
        <v>0.82279999999999998</v>
      </c>
      <c r="D44" s="388">
        <v>0.82279999999999998</v>
      </c>
      <c r="E44" s="397" t="s">
        <v>271</v>
      </c>
      <c r="F44" s="387">
        <v>0</v>
      </c>
      <c r="G44" s="388">
        <v>0</v>
      </c>
      <c r="H44" s="390">
        <v>4.9406564584124654E-324</v>
      </c>
      <c r="I44" s="387">
        <v>1.4821969375237396E-323</v>
      </c>
      <c r="J44" s="388">
        <v>1.4821969375237396E-323</v>
      </c>
      <c r="K44" s="398" t="s">
        <v>265</v>
      </c>
    </row>
    <row r="45" spans="1:11" ht="14.4" customHeight="1" thickBot="1" x14ac:dyDescent="0.35">
      <c r="A45" s="409" t="s">
        <v>307</v>
      </c>
      <c r="B45" s="387">
        <v>11.77488417104</v>
      </c>
      <c r="C45" s="387">
        <v>4.8376099999999997</v>
      </c>
      <c r="D45" s="388">
        <v>-6.9372741710400003</v>
      </c>
      <c r="E45" s="389">
        <v>0.41084140869000002</v>
      </c>
      <c r="F45" s="387">
        <v>5.0009324900739998</v>
      </c>
      <c r="G45" s="388">
        <v>1.2502331225179999</v>
      </c>
      <c r="H45" s="390">
        <v>0.10323</v>
      </c>
      <c r="I45" s="387">
        <v>0.90024000000000004</v>
      </c>
      <c r="J45" s="388">
        <v>-0.34999312251800002</v>
      </c>
      <c r="K45" s="391">
        <v>0.18001442766600001</v>
      </c>
    </row>
    <row r="46" spans="1:11" ht="14.4" customHeight="1" thickBot="1" x14ac:dyDescent="0.35">
      <c r="A46" s="408" t="s">
        <v>308</v>
      </c>
      <c r="B46" s="392">
        <v>124.40765788794501</v>
      </c>
      <c r="C46" s="392">
        <v>132.73433</v>
      </c>
      <c r="D46" s="393">
        <v>8.3266721120550002</v>
      </c>
      <c r="E46" s="399">
        <v>1.06693054313</v>
      </c>
      <c r="F46" s="392">
        <v>129.08926005445099</v>
      </c>
      <c r="G46" s="393">
        <v>32.272315013612001</v>
      </c>
      <c r="H46" s="395">
        <v>9.2426700000000004</v>
      </c>
      <c r="I46" s="392">
        <v>15.23949</v>
      </c>
      <c r="J46" s="393">
        <v>-17.032825013612001</v>
      </c>
      <c r="K46" s="400">
        <v>0.118053895371</v>
      </c>
    </row>
    <row r="47" spans="1:11" ht="14.4" customHeight="1" thickBot="1" x14ac:dyDescent="0.35">
      <c r="A47" s="409" t="s">
        <v>309</v>
      </c>
      <c r="B47" s="387">
        <v>27.319717405429</v>
      </c>
      <c r="C47" s="387">
        <v>36.453180000000003</v>
      </c>
      <c r="D47" s="388">
        <v>9.1334625945700001</v>
      </c>
      <c r="E47" s="389">
        <v>1.3343176087440001</v>
      </c>
      <c r="F47" s="387">
        <v>33.082578573311999</v>
      </c>
      <c r="G47" s="388">
        <v>8.2706446433279996</v>
      </c>
      <c r="H47" s="390">
        <v>2.6390099999999999</v>
      </c>
      <c r="I47" s="387">
        <v>7.8686499999999997</v>
      </c>
      <c r="J47" s="388">
        <v>-0.401994643328</v>
      </c>
      <c r="K47" s="391">
        <v>0.23784875119500001</v>
      </c>
    </row>
    <row r="48" spans="1:11" ht="14.4" customHeight="1" thickBot="1" x14ac:dyDescent="0.35">
      <c r="A48" s="409" t="s">
        <v>310</v>
      </c>
      <c r="B48" s="387">
        <v>96.498787312274004</v>
      </c>
      <c r="C48" s="387">
        <v>96.281149999999997</v>
      </c>
      <c r="D48" s="388">
        <v>-0.21763731227399999</v>
      </c>
      <c r="E48" s="389">
        <v>0.99774466272200002</v>
      </c>
      <c r="F48" s="387">
        <v>0</v>
      </c>
      <c r="G48" s="388">
        <v>0</v>
      </c>
      <c r="H48" s="390">
        <v>4.9406564584124654E-324</v>
      </c>
      <c r="I48" s="387">
        <v>1.4821969375237396E-323</v>
      </c>
      <c r="J48" s="388">
        <v>1.4821969375237396E-323</v>
      </c>
      <c r="K48" s="398" t="s">
        <v>265</v>
      </c>
    </row>
    <row r="49" spans="1:11" ht="14.4" customHeight="1" thickBot="1" x14ac:dyDescent="0.35">
      <c r="A49" s="409" t="s">
        <v>311</v>
      </c>
      <c r="B49" s="387">
        <v>4.9406564584124654E-324</v>
      </c>
      <c r="C49" s="387">
        <v>4.9406564584124654E-324</v>
      </c>
      <c r="D49" s="388">
        <v>0</v>
      </c>
      <c r="E49" s="389">
        <v>1</v>
      </c>
      <c r="F49" s="387">
        <v>85.008176494870995</v>
      </c>
      <c r="G49" s="388">
        <v>21.252044123718001</v>
      </c>
      <c r="H49" s="390">
        <v>5.9096000000000002</v>
      </c>
      <c r="I49" s="387">
        <v>6.3887999999999998</v>
      </c>
      <c r="J49" s="388">
        <v>-14.863244123717999</v>
      </c>
      <c r="K49" s="391">
        <v>7.5155123463999995E-2</v>
      </c>
    </row>
    <row r="50" spans="1:11" ht="14.4" customHeight="1" thickBot="1" x14ac:dyDescent="0.35">
      <c r="A50" s="409" t="s">
        <v>312</v>
      </c>
      <c r="B50" s="387">
        <v>4.9406564584124654E-324</v>
      </c>
      <c r="C50" s="387">
        <v>4.9406564584124654E-324</v>
      </c>
      <c r="D50" s="388">
        <v>0</v>
      </c>
      <c r="E50" s="389">
        <v>1</v>
      </c>
      <c r="F50" s="387">
        <v>10.998504986265999</v>
      </c>
      <c r="G50" s="388">
        <v>2.7496262465660002</v>
      </c>
      <c r="H50" s="390">
        <v>0.69406000000000001</v>
      </c>
      <c r="I50" s="387">
        <v>0.98204000000000002</v>
      </c>
      <c r="J50" s="388">
        <v>-1.7675862465659999</v>
      </c>
      <c r="K50" s="391">
        <v>8.9288498866000002E-2</v>
      </c>
    </row>
    <row r="51" spans="1:11" ht="14.4" customHeight="1" thickBot="1" x14ac:dyDescent="0.35">
      <c r="A51" s="408" t="s">
        <v>313</v>
      </c>
      <c r="B51" s="392">
        <v>0</v>
      </c>
      <c r="C51" s="392">
        <v>29.645</v>
      </c>
      <c r="D51" s="393">
        <v>29.645</v>
      </c>
      <c r="E51" s="394" t="s">
        <v>265</v>
      </c>
      <c r="F51" s="392">
        <v>0</v>
      </c>
      <c r="G51" s="393">
        <v>0</v>
      </c>
      <c r="H51" s="395">
        <v>4.9406564584124654E-324</v>
      </c>
      <c r="I51" s="392">
        <v>1.4821969375237396E-323</v>
      </c>
      <c r="J51" s="393">
        <v>1.4821969375237396E-323</v>
      </c>
      <c r="K51" s="396" t="s">
        <v>265</v>
      </c>
    </row>
    <row r="52" spans="1:11" ht="14.4" customHeight="1" thickBot="1" x14ac:dyDescent="0.35">
      <c r="A52" s="409" t="s">
        <v>314</v>
      </c>
      <c r="B52" s="387">
        <v>0</v>
      </c>
      <c r="C52" s="387">
        <v>29.645</v>
      </c>
      <c r="D52" s="388">
        <v>29.645</v>
      </c>
      <c r="E52" s="397" t="s">
        <v>265</v>
      </c>
      <c r="F52" s="387">
        <v>0</v>
      </c>
      <c r="G52" s="388">
        <v>0</v>
      </c>
      <c r="H52" s="390">
        <v>4.9406564584124654E-324</v>
      </c>
      <c r="I52" s="387">
        <v>1.4821969375237396E-323</v>
      </c>
      <c r="J52" s="388">
        <v>1.4821969375237396E-323</v>
      </c>
      <c r="K52" s="398" t="s">
        <v>265</v>
      </c>
    </row>
    <row r="53" spans="1:11" ht="14.4" customHeight="1" thickBot="1" x14ac:dyDescent="0.35">
      <c r="A53" s="407" t="s">
        <v>42</v>
      </c>
      <c r="B53" s="387">
        <v>1519.6162265016701</v>
      </c>
      <c r="C53" s="387">
        <v>1499.11293</v>
      </c>
      <c r="D53" s="388">
        <v>-20.503296501668999</v>
      </c>
      <c r="E53" s="389">
        <v>0.98650758254299997</v>
      </c>
      <c r="F53" s="387">
        <v>1507.0553428726901</v>
      </c>
      <c r="G53" s="388">
        <v>376.76383571817303</v>
      </c>
      <c r="H53" s="390">
        <v>113.821</v>
      </c>
      <c r="I53" s="387">
        <v>379.12000000000103</v>
      </c>
      <c r="J53" s="388">
        <v>2.3561642818270001</v>
      </c>
      <c r="K53" s="391">
        <v>0.25156342253300001</v>
      </c>
    </row>
    <row r="54" spans="1:11" ht="14.4" customHeight="1" thickBot="1" x14ac:dyDescent="0.35">
      <c r="A54" s="408" t="s">
        <v>315</v>
      </c>
      <c r="B54" s="392">
        <v>1519.6162265016701</v>
      </c>
      <c r="C54" s="392">
        <v>1499.11293</v>
      </c>
      <c r="D54" s="393">
        <v>-20.503296501668999</v>
      </c>
      <c r="E54" s="399">
        <v>0.98650758254299997</v>
      </c>
      <c r="F54" s="392">
        <v>1507.0553428726901</v>
      </c>
      <c r="G54" s="393">
        <v>376.76383571817303</v>
      </c>
      <c r="H54" s="395">
        <v>113.821</v>
      </c>
      <c r="I54" s="392">
        <v>379.12000000000103</v>
      </c>
      <c r="J54" s="393">
        <v>2.3561642818270001</v>
      </c>
      <c r="K54" s="400">
        <v>0.25156342253300001</v>
      </c>
    </row>
    <row r="55" spans="1:11" ht="14.4" customHeight="1" thickBot="1" x14ac:dyDescent="0.35">
      <c r="A55" s="409" t="s">
        <v>316</v>
      </c>
      <c r="B55" s="387">
        <v>762.10006450204298</v>
      </c>
      <c r="C55" s="387">
        <v>770.54100000000005</v>
      </c>
      <c r="D55" s="388">
        <v>8.4409354979569997</v>
      </c>
      <c r="E55" s="389">
        <v>1.0110758887060001</v>
      </c>
      <c r="F55" s="387">
        <v>764.78213950404597</v>
      </c>
      <c r="G55" s="388">
        <v>191.19553487601101</v>
      </c>
      <c r="H55" s="390">
        <v>52.488999999999997</v>
      </c>
      <c r="I55" s="387">
        <v>157.62100000000001</v>
      </c>
      <c r="J55" s="388">
        <v>-33.574534876011001</v>
      </c>
      <c r="K55" s="391">
        <v>0.206099216833</v>
      </c>
    </row>
    <row r="56" spans="1:11" ht="14.4" customHeight="1" thickBot="1" x14ac:dyDescent="0.35">
      <c r="A56" s="409" t="s">
        <v>317</v>
      </c>
      <c r="B56" s="387">
        <v>350.01504298074502</v>
      </c>
      <c r="C56" s="387">
        <v>342.67599999999999</v>
      </c>
      <c r="D56" s="388">
        <v>-7.3390429807439999</v>
      </c>
      <c r="E56" s="389">
        <v>0.97903220696299997</v>
      </c>
      <c r="F56" s="387">
        <v>350.01325431992001</v>
      </c>
      <c r="G56" s="388">
        <v>87.503313579980002</v>
      </c>
      <c r="H56" s="390">
        <v>23.02</v>
      </c>
      <c r="I56" s="387">
        <v>83.126999999999995</v>
      </c>
      <c r="J56" s="388">
        <v>-4.3763135799789996</v>
      </c>
      <c r="K56" s="391">
        <v>0.23749672040700001</v>
      </c>
    </row>
    <row r="57" spans="1:11" ht="14.4" customHeight="1" thickBot="1" x14ac:dyDescent="0.35">
      <c r="A57" s="409" t="s">
        <v>318</v>
      </c>
      <c r="B57" s="387">
        <v>400.03060581897398</v>
      </c>
      <c r="C57" s="387">
        <v>380.51400000000001</v>
      </c>
      <c r="D57" s="388">
        <v>-19.516605818973002</v>
      </c>
      <c r="E57" s="389">
        <v>0.95121221842699999</v>
      </c>
      <c r="F57" s="387">
        <v>385.83415808927901</v>
      </c>
      <c r="G57" s="388">
        <v>96.458539522319001</v>
      </c>
      <c r="H57" s="390">
        <v>37.811999999999998</v>
      </c>
      <c r="I57" s="387">
        <v>136.87200000000001</v>
      </c>
      <c r="J57" s="388">
        <v>40.413460477679997</v>
      </c>
      <c r="K57" s="391">
        <v>0.35474308619400002</v>
      </c>
    </row>
    <row r="58" spans="1:11" ht="14.4" customHeight="1" thickBot="1" x14ac:dyDescent="0.35">
      <c r="A58" s="409" t="s">
        <v>319</v>
      </c>
      <c r="B58" s="387">
        <v>7.4705131999079999</v>
      </c>
      <c r="C58" s="387">
        <v>5.3819299999999997</v>
      </c>
      <c r="D58" s="388">
        <v>-2.0885831999079998</v>
      </c>
      <c r="E58" s="389">
        <v>0.72042306277699997</v>
      </c>
      <c r="F58" s="387">
        <v>6.4257909594470002</v>
      </c>
      <c r="G58" s="388">
        <v>1.606447739861</v>
      </c>
      <c r="H58" s="390">
        <v>0.5</v>
      </c>
      <c r="I58" s="387">
        <v>1.5</v>
      </c>
      <c r="J58" s="388">
        <v>-0.10644773986099999</v>
      </c>
      <c r="K58" s="391">
        <v>0.23343429773300001</v>
      </c>
    </row>
    <row r="59" spans="1:11" ht="14.4" customHeight="1" thickBot="1" x14ac:dyDescent="0.35">
      <c r="A59" s="410" t="s">
        <v>320</v>
      </c>
      <c r="B59" s="392">
        <v>-87799.999999995198</v>
      </c>
      <c r="C59" s="392">
        <v>-95365.190780000004</v>
      </c>
      <c r="D59" s="393">
        <v>-7565.1907800048803</v>
      </c>
      <c r="E59" s="399">
        <v>1.0861639041</v>
      </c>
      <c r="F59" s="392">
        <v>-95399.999999998297</v>
      </c>
      <c r="G59" s="393">
        <v>-23849.9999999996</v>
      </c>
      <c r="H59" s="395">
        <v>-9101.4099800000004</v>
      </c>
      <c r="I59" s="392">
        <v>-25661.1394</v>
      </c>
      <c r="J59" s="393">
        <v>-1811.13940000048</v>
      </c>
      <c r="K59" s="400">
        <v>0.26898468972700001</v>
      </c>
    </row>
    <row r="60" spans="1:11" ht="14.4" customHeight="1" thickBot="1" x14ac:dyDescent="0.35">
      <c r="A60" s="408" t="s">
        <v>321</v>
      </c>
      <c r="B60" s="392">
        <v>-87799.999999995198</v>
      </c>
      <c r="C60" s="392">
        <v>-95365.190780000004</v>
      </c>
      <c r="D60" s="393">
        <v>-7565.1907800048803</v>
      </c>
      <c r="E60" s="399">
        <v>1.0861639041</v>
      </c>
      <c r="F60" s="392">
        <v>-95399.999999998297</v>
      </c>
      <c r="G60" s="393">
        <v>-23849.9999999996</v>
      </c>
      <c r="H60" s="395">
        <v>-9101.4099800000004</v>
      </c>
      <c r="I60" s="392">
        <v>-25661.1394</v>
      </c>
      <c r="J60" s="393">
        <v>-1811.13940000048</v>
      </c>
      <c r="K60" s="400">
        <v>0.26898468972700001</v>
      </c>
    </row>
    <row r="61" spans="1:11" ht="14.4" customHeight="1" thickBot="1" x14ac:dyDescent="0.35">
      <c r="A61" s="409" t="s">
        <v>322</v>
      </c>
      <c r="B61" s="387">
        <v>-87799.999999995198</v>
      </c>
      <c r="C61" s="387">
        <v>-95365.190780000004</v>
      </c>
      <c r="D61" s="388">
        <v>-7565.1907800048803</v>
      </c>
      <c r="E61" s="389">
        <v>1.0861639041</v>
      </c>
      <c r="F61" s="387">
        <v>-95399.999999998297</v>
      </c>
      <c r="G61" s="388">
        <v>-23849.9999999996</v>
      </c>
      <c r="H61" s="390">
        <v>-9101.4099800000004</v>
      </c>
      <c r="I61" s="387">
        <v>-25661.1394</v>
      </c>
      <c r="J61" s="388">
        <v>-1811.13940000048</v>
      </c>
      <c r="K61" s="391">
        <v>0.26898468972700001</v>
      </c>
    </row>
    <row r="62" spans="1:11" ht="14.4" customHeight="1" thickBot="1" x14ac:dyDescent="0.35">
      <c r="A62" s="411" t="s">
        <v>323</v>
      </c>
      <c r="B62" s="392">
        <v>2185.8027239094799</v>
      </c>
      <c r="C62" s="392">
        <v>2435.7479600000001</v>
      </c>
      <c r="D62" s="393">
        <v>249.94523609052101</v>
      </c>
      <c r="E62" s="399">
        <v>1.114349402787</v>
      </c>
      <c r="F62" s="392">
        <v>2544.4377580566702</v>
      </c>
      <c r="G62" s="393">
        <v>636.10943951416698</v>
      </c>
      <c r="H62" s="395">
        <v>239.33031</v>
      </c>
      <c r="I62" s="392">
        <v>583.65089000000103</v>
      </c>
      <c r="J62" s="393">
        <v>-52.458549514166002</v>
      </c>
      <c r="K62" s="400">
        <v>0.22938304863299999</v>
      </c>
    </row>
    <row r="63" spans="1:11" ht="14.4" customHeight="1" thickBot="1" x14ac:dyDescent="0.35">
      <c r="A63" s="407" t="s">
        <v>45</v>
      </c>
      <c r="B63" s="387">
        <v>399.59008242379502</v>
      </c>
      <c r="C63" s="387">
        <v>435.153580000001</v>
      </c>
      <c r="D63" s="388">
        <v>35.563497576205002</v>
      </c>
      <c r="E63" s="389">
        <v>1.0889999505500001</v>
      </c>
      <c r="F63" s="387">
        <v>399.89706003019597</v>
      </c>
      <c r="G63" s="388">
        <v>99.974265007548993</v>
      </c>
      <c r="H63" s="390">
        <v>41.912190000000002</v>
      </c>
      <c r="I63" s="387">
        <v>88.493229999999997</v>
      </c>
      <c r="J63" s="388">
        <v>-11.481035007549</v>
      </c>
      <c r="K63" s="391">
        <v>0.22129002397</v>
      </c>
    </row>
    <row r="64" spans="1:11" ht="14.4" customHeight="1" thickBot="1" x14ac:dyDescent="0.35">
      <c r="A64" s="412" t="s">
        <v>324</v>
      </c>
      <c r="B64" s="387">
        <v>399.59008242379502</v>
      </c>
      <c r="C64" s="387">
        <v>435.153580000001</v>
      </c>
      <c r="D64" s="388">
        <v>35.563497576205002</v>
      </c>
      <c r="E64" s="389">
        <v>1.0889999505500001</v>
      </c>
      <c r="F64" s="387">
        <v>399.89706003019597</v>
      </c>
      <c r="G64" s="388">
        <v>99.974265007548993</v>
      </c>
      <c r="H64" s="390">
        <v>41.912190000000002</v>
      </c>
      <c r="I64" s="387">
        <v>88.493229999999997</v>
      </c>
      <c r="J64" s="388">
        <v>-11.481035007549</v>
      </c>
      <c r="K64" s="391">
        <v>0.22129002397</v>
      </c>
    </row>
    <row r="65" spans="1:11" ht="14.4" customHeight="1" thickBot="1" x14ac:dyDescent="0.35">
      <c r="A65" s="409" t="s">
        <v>325</v>
      </c>
      <c r="B65" s="387">
        <v>96.435886723756994</v>
      </c>
      <c r="C65" s="387">
        <v>215.56733000000099</v>
      </c>
      <c r="D65" s="388">
        <v>119.131443276243</v>
      </c>
      <c r="E65" s="389">
        <v>2.2353434735079998</v>
      </c>
      <c r="F65" s="387">
        <v>198.783227886872</v>
      </c>
      <c r="G65" s="388">
        <v>49.695806971718</v>
      </c>
      <c r="H65" s="390">
        <v>3.4967999999999999</v>
      </c>
      <c r="I65" s="387">
        <v>12.5718</v>
      </c>
      <c r="J65" s="388">
        <v>-37.124006971718003</v>
      </c>
      <c r="K65" s="391">
        <v>6.3243766255E-2</v>
      </c>
    </row>
    <row r="66" spans="1:11" ht="14.4" customHeight="1" thickBot="1" x14ac:dyDescent="0.35">
      <c r="A66" s="409" t="s">
        <v>326</v>
      </c>
      <c r="B66" s="387">
        <v>167.164605477712</v>
      </c>
      <c r="C66" s="387">
        <v>50.001899999999999</v>
      </c>
      <c r="D66" s="388">
        <v>-117.162705477712</v>
      </c>
      <c r="E66" s="389">
        <v>0.29911774599099999</v>
      </c>
      <c r="F66" s="387">
        <v>58.266082635075001</v>
      </c>
      <c r="G66" s="388">
        <v>14.566520658768001</v>
      </c>
      <c r="H66" s="390">
        <v>11.935639999999999</v>
      </c>
      <c r="I66" s="387">
        <v>32.782040000000002</v>
      </c>
      <c r="J66" s="388">
        <v>18.215519341231001</v>
      </c>
      <c r="K66" s="391">
        <v>0.56262646324300003</v>
      </c>
    </row>
    <row r="67" spans="1:11" ht="14.4" customHeight="1" thickBot="1" x14ac:dyDescent="0.35">
      <c r="A67" s="409" t="s">
        <v>327</v>
      </c>
      <c r="B67" s="387">
        <v>54.995564748789</v>
      </c>
      <c r="C67" s="387">
        <v>125.62905000000001</v>
      </c>
      <c r="D67" s="388">
        <v>70.633485251210999</v>
      </c>
      <c r="E67" s="389">
        <v>2.2843487574650001</v>
      </c>
      <c r="F67" s="387">
        <v>98.999832857960001</v>
      </c>
      <c r="G67" s="388">
        <v>24.74995821449</v>
      </c>
      <c r="H67" s="390">
        <v>22.621759999999998</v>
      </c>
      <c r="I67" s="387">
        <v>24.324210000000001</v>
      </c>
      <c r="J67" s="388">
        <v>-0.42574821449</v>
      </c>
      <c r="K67" s="391">
        <v>0.24569950572400001</v>
      </c>
    </row>
    <row r="68" spans="1:11" ht="14.4" customHeight="1" thickBot="1" x14ac:dyDescent="0.35">
      <c r="A68" s="409" t="s">
        <v>328</v>
      </c>
      <c r="B68" s="387">
        <v>80.994025473535999</v>
      </c>
      <c r="C68" s="387">
        <v>43.955300000000001</v>
      </c>
      <c r="D68" s="388">
        <v>-37.038725473535997</v>
      </c>
      <c r="E68" s="389">
        <v>0.54269805387500003</v>
      </c>
      <c r="F68" s="387">
        <v>43.847916650287999</v>
      </c>
      <c r="G68" s="388">
        <v>10.961979162572</v>
      </c>
      <c r="H68" s="390">
        <v>3.85799</v>
      </c>
      <c r="I68" s="387">
        <v>18.815180000000002</v>
      </c>
      <c r="J68" s="388">
        <v>7.8532008374269999</v>
      </c>
      <c r="K68" s="391">
        <v>0.42910088864700002</v>
      </c>
    </row>
    <row r="69" spans="1:11" ht="14.4" customHeight="1" thickBot="1" x14ac:dyDescent="0.35">
      <c r="A69" s="410" t="s">
        <v>46</v>
      </c>
      <c r="B69" s="392">
        <v>569.99999999996896</v>
      </c>
      <c r="C69" s="392">
        <v>695.18100000000004</v>
      </c>
      <c r="D69" s="393">
        <v>125.181000000032</v>
      </c>
      <c r="E69" s="399">
        <v>1.219615789473</v>
      </c>
      <c r="F69" s="392">
        <v>649.99999999998795</v>
      </c>
      <c r="G69" s="393">
        <v>162.49999999999699</v>
      </c>
      <c r="H69" s="395">
        <v>72.372</v>
      </c>
      <c r="I69" s="392">
        <v>175.07</v>
      </c>
      <c r="J69" s="393">
        <v>12.570000000003001</v>
      </c>
      <c r="K69" s="400">
        <v>0.26933846153800001</v>
      </c>
    </row>
    <row r="70" spans="1:11" ht="14.4" customHeight="1" thickBot="1" x14ac:dyDescent="0.35">
      <c r="A70" s="408" t="s">
        <v>329</v>
      </c>
      <c r="B70" s="392">
        <v>0</v>
      </c>
      <c r="C70" s="392">
        <v>58.167999999999999</v>
      </c>
      <c r="D70" s="393">
        <v>58.167999999999999</v>
      </c>
      <c r="E70" s="394" t="s">
        <v>265</v>
      </c>
      <c r="F70" s="392">
        <v>0</v>
      </c>
      <c r="G70" s="393">
        <v>0</v>
      </c>
      <c r="H70" s="395">
        <v>4.7169999999999996</v>
      </c>
      <c r="I70" s="392">
        <v>10.162000000000001</v>
      </c>
      <c r="J70" s="393">
        <v>10.162000000000001</v>
      </c>
      <c r="K70" s="396" t="s">
        <v>265</v>
      </c>
    </row>
    <row r="71" spans="1:11" ht="14.4" customHeight="1" thickBot="1" x14ac:dyDescent="0.35">
      <c r="A71" s="409" t="s">
        <v>330</v>
      </c>
      <c r="B71" s="387">
        <v>0</v>
      </c>
      <c r="C71" s="387">
        <v>35.247999999999998</v>
      </c>
      <c r="D71" s="388">
        <v>35.247999999999998</v>
      </c>
      <c r="E71" s="397" t="s">
        <v>265</v>
      </c>
      <c r="F71" s="387">
        <v>0</v>
      </c>
      <c r="G71" s="388">
        <v>0</v>
      </c>
      <c r="H71" s="390">
        <v>2.7919999999999998</v>
      </c>
      <c r="I71" s="387">
        <v>6.6970000000000001</v>
      </c>
      <c r="J71" s="388">
        <v>6.6970000000000001</v>
      </c>
      <c r="K71" s="398" t="s">
        <v>265</v>
      </c>
    </row>
    <row r="72" spans="1:11" ht="14.4" customHeight="1" thickBot="1" x14ac:dyDescent="0.35">
      <c r="A72" s="409" t="s">
        <v>331</v>
      </c>
      <c r="B72" s="387">
        <v>0</v>
      </c>
      <c r="C72" s="387">
        <v>22.92</v>
      </c>
      <c r="D72" s="388">
        <v>22.92</v>
      </c>
      <c r="E72" s="397" t="s">
        <v>265</v>
      </c>
      <c r="F72" s="387">
        <v>0</v>
      </c>
      <c r="G72" s="388">
        <v>0</v>
      </c>
      <c r="H72" s="390">
        <v>1.925</v>
      </c>
      <c r="I72" s="387">
        <v>3.4649999999999999</v>
      </c>
      <c r="J72" s="388">
        <v>3.4649999999999999</v>
      </c>
      <c r="K72" s="398" t="s">
        <v>265</v>
      </c>
    </row>
    <row r="73" spans="1:11" ht="14.4" customHeight="1" thickBot="1" x14ac:dyDescent="0.35">
      <c r="A73" s="408" t="s">
        <v>332</v>
      </c>
      <c r="B73" s="392">
        <v>569.99999999996896</v>
      </c>
      <c r="C73" s="392">
        <v>637.01300000000003</v>
      </c>
      <c r="D73" s="393">
        <v>67.013000000030999</v>
      </c>
      <c r="E73" s="399">
        <v>1.117566666666</v>
      </c>
      <c r="F73" s="392">
        <v>649.99999999998795</v>
      </c>
      <c r="G73" s="393">
        <v>162.49999999999699</v>
      </c>
      <c r="H73" s="395">
        <v>67.655000000000001</v>
      </c>
      <c r="I73" s="392">
        <v>164.90799999999999</v>
      </c>
      <c r="J73" s="393">
        <v>2.4080000000030002</v>
      </c>
      <c r="K73" s="400">
        <v>0.25370461538400002</v>
      </c>
    </row>
    <row r="74" spans="1:11" ht="14.4" customHeight="1" thickBot="1" x14ac:dyDescent="0.35">
      <c r="A74" s="409" t="s">
        <v>333</v>
      </c>
      <c r="B74" s="387">
        <v>569.99999999996896</v>
      </c>
      <c r="C74" s="387">
        <v>637.01300000000003</v>
      </c>
      <c r="D74" s="388">
        <v>67.013000000030999</v>
      </c>
      <c r="E74" s="389">
        <v>1.117566666666</v>
      </c>
      <c r="F74" s="387">
        <v>649.99999999998795</v>
      </c>
      <c r="G74" s="388">
        <v>162.49999999999699</v>
      </c>
      <c r="H74" s="390">
        <v>67.655000000000001</v>
      </c>
      <c r="I74" s="387">
        <v>164.90799999999999</v>
      </c>
      <c r="J74" s="388">
        <v>2.4080000000030002</v>
      </c>
      <c r="K74" s="391">
        <v>0.25370461538400002</v>
      </c>
    </row>
    <row r="75" spans="1:11" ht="14.4" customHeight="1" thickBot="1" x14ac:dyDescent="0.35">
      <c r="A75" s="407" t="s">
        <v>47</v>
      </c>
      <c r="B75" s="387">
        <v>1216.21264148572</v>
      </c>
      <c r="C75" s="387">
        <v>1305.41338</v>
      </c>
      <c r="D75" s="388">
        <v>89.200738514283003</v>
      </c>
      <c r="E75" s="389">
        <v>1.073343045016</v>
      </c>
      <c r="F75" s="387">
        <v>1494.54069802649</v>
      </c>
      <c r="G75" s="388">
        <v>373.63517450662101</v>
      </c>
      <c r="H75" s="390">
        <v>125.04612</v>
      </c>
      <c r="I75" s="387">
        <v>320.08766000000003</v>
      </c>
      <c r="J75" s="388">
        <v>-53.547514506620999</v>
      </c>
      <c r="K75" s="391">
        <v>0.214171257044</v>
      </c>
    </row>
    <row r="76" spans="1:11" ht="14.4" customHeight="1" thickBot="1" x14ac:dyDescent="0.35">
      <c r="A76" s="408" t="s">
        <v>334</v>
      </c>
      <c r="B76" s="392">
        <v>30.663210182676998</v>
      </c>
      <c r="C76" s="392">
        <v>4.8663499999999997</v>
      </c>
      <c r="D76" s="393">
        <v>-25.796860182677001</v>
      </c>
      <c r="E76" s="399">
        <v>0.15870321375300001</v>
      </c>
      <c r="F76" s="392">
        <v>1.945074184314</v>
      </c>
      <c r="G76" s="393">
        <v>0.48626854607800002</v>
      </c>
      <c r="H76" s="395">
        <v>0.22989999999999999</v>
      </c>
      <c r="I76" s="392">
        <v>1.1495</v>
      </c>
      <c r="J76" s="393">
        <v>0.66323145392100002</v>
      </c>
      <c r="K76" s="400">
        <v>0.59098003010300004</v>
      </c>
    </row>
    <row r="77" spans="1:11" ht="14.4" customHeight="1" thickBot="1" x14ac:dyDescent="0.35">
      <c r="A77" s="409" t="s">
        <v>335</v>
      </c>
      <c r="B77" s="387">
        <v>30.663210182676998</v>
      </c>
      <c r="C77" s="387">
        <v>4.8663499999999997</v>
      </c>
      <c r="D77" s="388">
        <v>-25.796860182677001</v>
      </c>
      <c r="E77" s="389">
        <v>0.15870321375300001</v>
      </c>
      <c r="F77" s="387">
        <v>1.945074184314</v>
      </c>
      <c r="G77" s="388">
        <v>0.48626854607800002</v>
      </c>
      <c r="H77" s="390">
        <v>0.22989999999999999</v>
      </c>
      <c r="I77" s="387">
        <v>1.1495</v>
      </c>
      <c r="J77" s="388">
        <v>0.66323145392100002</v>
      </c>
      <c r="K77" s="391">
        <v>0.59098003010300004</v>
      </c>
    </row>
    <row r="78" spans="1:11" ht="14.4" customHeight="1" thickBot="1" x14ac:dyDescent="0.35">
      <c r="A78" s="408" t="s">
        <v>336</v>
      </c>
      <c r="B78" s="392">
        <v>163.35402960048</v>
      </c>
      <c r="C78" s="392">
        <v>165.42293000000001</v>
      </c>
      <c r="D78" s="393">
        <v>2.0689003995189998</v>
      </c>
      <c r="E78" s="399">
        <v>1.0126651323169999</v>
      </c>
      <c r="F78" s="392">
        <v>159.175216607745</v>
      </c>
      <c r="G78" s="393">
        <v>39.793804151936001</v>
      </c>
      <c r="H78" s="395">
        <v>14.895099999999999</v>
      </c>
      <c r="I78" s="392">
        <v>50.184640000000002</v>
      </c>
      <c r="J78" s="393">
        <v>10.390835848063</v>
      </c>
      <c r="K78" s="400">
        <v>0.31527923171400002</v>
      </c>
    </row>
    <row r="79" spans="1:11" ht="14.4" customHeight="1" thickBot="1" x14ac:dyDescent="0.35">
      <c r="A79" s="409" t="s">
        <v>337</v>
      </c>
      <c r="B79" s="387">
        <v>50.591833555511997</v>
      </c>
      <c r="C79" s="387">
        <v>45.484699999999997</v>
      </c>
      <c r="D79" s="388">
        <v>-5.1071335555120001</v>
      </c>
      <c r="E79" s="389">
        <v>0.89905221462399998</v>
      </c>
      <c r="F79" s="387">
        <v>46.530221672930999</v>
      </c>
      <c r="G79" s="388">
        <v>11.632555418232</v>
      </c>
      <c r="H79" s="390">
        <v>4.1879</v>
      </c>
      <c r="I79" s="387">
        <v>15.1218</v>
      </c>
      <c r="J79" s="388">
        <v>3.4892445817670001</v>
      </c>
      <c r="K79" s="391">
        <v>0.32498878054500002</v>
      </c>
    </row>
    <row r="80" spans="1:11" ht="14.4" customHeight="1" thickBot="1" x14ac:dyDescent="0.35">
      <c r="A80" s="409" t="s">
        <v>338</v>
      </c>
      <c r="B80" s="387">
        <v>111.741170349415</v>
      </c>
      <c r="C80" s="387">
        <v>119.93823</v>
      </c>
      <c r="D80" s="388">
        <v>8.1970596505840003</v>
      </c>
      <c r="E80" s="389">
        <v>1.073357560377</v>
      </c>
      <c r="F80" s="387">
        <v>112.64499493481399</v>
      </c>
      <c r="G80" s="388">
        <v>28.161248733703001</v>
      </c>
      <c r="H80" s="390">
        <v>10.7072</v>
      </c>
      <c r="I80" s="387">
        <v>35.062840000000001</v>
      </c>
      <c r="J80" s="388">
        <v>6.9015912662960002</v>
      </c>
      <c r="K80" s="391">
        <v>0.31126851237600001</v>
      </c>
    </row>
    <row r="81" spans="1:11" ht="14.4" customHeight="1" thickBot="1" x14ac:dyDescent="0.35">
      <c r="A81" s="408" t="s">
        <v>339</v>
      </c>
      <c r="B81" s="392">
        <v>8.3126051466819995</v>
      </c>
      <c r="C81" s="392">
        <v>9.3149999999999995</v>
      </c>
      <c r="D81" s="393">
        <v>1.002394853317</v>
      </c>
      <c r="E81" s="399">
        <v>1.120587329198</v>
      </c>
      <c r="F81" s="392">
        <v>9.6485751906269996</v>
      </c>
      <c r="G81" s="393">
        <v>2.4121437976559998</v>
      </c>
      <c r="H81" s="395">
        <v>4.9406564584124654E-324</v>
      </c>
      <c r="I81" s="392">
        <v>2.4300000000000002</v>
      </c>
      <c r="J81" s="393">
        <v>1.7856202343000002E-2</v>
      </c>
      <c r="K81" s="400">
        <v>0.25185065690899999</v>
      </c>
    </row>
    <row r="82" spans="1:11" ht="14.4" customHeight="1" thickBot="1" x14ac:dyDescent="0.35">
      <c r="A82" s="409" t="s">
        <v>340</v>
      </c>
      <c r="B82" s="387">
        <v>8.3126051466819995</v>
      </c>
      <c r="C82" s="387">
        <v>9.3149999999999995</v>
      </c>
      <c r="D82" s="388">
        <v>1.002394853317</v>
      </c>
      <c r="E82" s="389">
        <v>1.120587329198</v>
      </c>
      <c r="F82" s="387">
        <v>9.6485751906269996</v>
      </c>
      <c r="G82" s="388">
        <v>2.4121437976559998</v>
      </c>
      <c r="H82" s="390">
        <v>4.9406564584124654E-324</v>
      </c>
      <c r="I82" s="387">
        <v>2.4300000000000002</v>
      </c>
      <c r="J82" s="388">
        <v>1.7856202343000002E-2</v>
      </c>
      <c r="K82" s="391">
        <v>0.25185065690899999</v>
      </c>
    </row>
    <row r="83" spans="1:11" ht="14.4" customHeight="1" thickBot="1" x14ac:dyDescent="0.35">
      <c r="A83" s="408" t="s">
        <v>341</v>
      </c>
      <c r="B83" s="392">
        <v>240.29240664519401</v>
      </c>
      <c r="C83" s="392">
        <v>238.58993000000001</v>
      </c>
      <c r="D83" s="393">
        <v>-1.702476645193</v>
      </c>
      <c r="E83" s="399">
        <v>0.99291497942399998</v>
      </c>
      <c r="F83" s="392">
        <v>240.51846424889899</v>
      </c>
      <c r="G83" s="393">
        <v>60.129616062224002</v>
      </c>
      <c r="H83" s="395">
        <v>20.599959999999999</v>
      </c>
      <c r="I83" s="392">
        <v>57.61354</v>
      </c>
      <c r="J83" s="393">
        <v>-2.5160760622240002</v>
      </c>
      <c r="K83" s="400">
        <v>0.23953894841199999</v>
      </c>
    </row>
    <row r="84" spans="1:11" ht="14.4" customHeight="1" thickBot="1" x14ac:dyDescent="0.35">
      <c r="A84" s="409" t="s">
        <v>342</v>
      </c>
      <c r="B84" s="387">
        <v>37.000037570532001</v>
      </c>
      <c r="C84" s="387">
        <v>33.206310000000002</v>
      </c>
      <c r="D84" s="388">
        <v>-3.7937275705319999</v>
      </c>
      <c r="E84" s="389">
        <v>0.897466926532</v>
      </c>
      <c r="F84" s="387">
        <v>33.945698530954999</v>
      </c>
      <c r="G84" s="388">
        <v>8.4864246327380002</v>
      </c>
      <c r="H84" s="390">
        <v>3.2315299999999998</v>
      </c>
      <c r="I84" s="387">
        <v>5.2240200000000003</v>
      </c>
      <c r="J84" s="388">
        <v>-3.2624046327379999</v>
      </c>
      <c r="K84" s="391">
        <v>0.15389343056900001</v>
      </c>
    </row>
    <row r="85" spans="1:11" ht="14.4" customHeight="1" thickBot="1" x14ac:dyDescent="0.35">
      <c r="A85" s="409" t="s">
        <v>343</v>
      </c>
      <c r="B85" s="387">
        <v>0.23809013443099999</v>
      </c>
      <c r="C85" s="387">
        <v>0.48599999999999999</v>
      </c>
      <c r="D85" s="388">
        <v>0.24790986556799999</v>
      </c>
      <c r="E85" s="389">
        <v>2.0412437548510001</v>
      </c>
      <c r="F85" s="387">
        <v>0.41625940052400001</v>
      </c>
      <c r="G85" s="388">
        <v>0.104064850131</v>
      </c>
      <c r="H85" s="390">
        <v>4.9406564584124654E-324</v>
      </c>
      <c r="I85" s="387">
        <v>0.48499999999999999</v>
      </c>
      <c r="J85" s="388">
        <v>0.38093514986799998</v>
      </c>
      <c r="K85" s="391">
        <v>1.165138851851</v>
      </c>
    </row>
    <row r="86" spans="1:11" ht="14.4" customHeight="1" thickBot="1" x14ac:dyDescent="0.35">
      <c r="A86" s="409" t="s">
        <v>344</v>
      </c>
      <c r="B86" s="387">
        <v>203.05427894023001</v>
      </c>
      <c r="C86" s="387">
        <v>204.89761999999999</v>
      </c>
      <c r="D86" s="388">
        <v>1.84334105977</v>
      </c>
      <c r="E86" s="389">
        <v>1.0090780705010001</v>
      </c>
      <c r="F86" s="387">
        <v>206.156506317419</v>
      </c>
      <c r="G86" s="388">
        <v>51.539126579353997</v>
      </c>
      <c r="H86" s="390">
        <v>17.36843</v>
      </c>
      <c r="I86" s="387">
        <v>51.904519999999998</v>
      </c>
      <c r="J86" s="388">
        <v>0.36539342064500002</v>
      </c>
      <c r="K86" s="391">
        <v>0.25177240790099997</v>
      </c>
    </row>
    <row r="87" spans="1:11" ht="14.4" customHeight="1" thickBot="1" x14ac:dyDescent="0.35">
      <c r="A87" s="408" t="s">
        <v>345</v>
      </c>
      <c r="B87" s="392">
        <v>743.54439403958497</v>
      </c>
      <c r="C87" s="392">
        <v>803.13643000000002</v>
      </c>
      <c r="D87" s="393">
        <v>59.592035960414997</v>
      </c>
      <c r="E87" s="399">
        <v>1.0801459017620001</v>
      </c>
      <c r="F87" s="392">
        <v>753.25336779490601</v>
      </c>
      <c r="G87" s="393">
        <v>188.31334194872599</v>
      </c>
      <c r="H87" s="395">
        <v>53.240160000000003</v>
      </c>
      <c r="I87" s="392">
        <v>170.64698000000001</v>
      </c>
      <c r="J87" s="393">
        <v>-17.666361948725999</v>
      </c>
      <c r="K87" s="400">
        <v>0.226546587504</v>
      </c>
    </row>
    <row r="88" spans="1:11" ht="14.4" customHeight="1" thickBot="1" x14ac:dyDescent="0.35">
      <c r="A88" s="409" t="s">
        <v>346</v>
      </c>
      <c r="B88" s="387">
        <v>6.0078406763640002</v>
      </c>
      <c r="C88" s="387">
        <v>4.9406564584124654E-324</v>
      </c>
      <c r="D88" s="388">
        <v>-6.0078406763640002</v>
      </c>
      <c r="E88" s="389">
        <v>0</v>
      </c>
      <c r="F88" s="387">
        <v>4.9406564584124654E-324</v>
      </c>
      <c r="G88" s="388">
        <v>0</v>
      </c>
      <c r="H88" s="390">
        <v>4.9406564584124654E-324</v>
      </c>
      <c r="I88" s="387">
        <v>2.6357400000000002</v>
      </c>
      <c r="J88" s="388">
        <v>2.6357400000000002</v>
      </c>
      <c r="K88" s="398" t="s">
        <v>271</v>
      </c>
    </row>
    <row r="89" spans="1:11" ht="14.4" customHeight="1" thickBot="1" x14ac:dyDescent="0.35">
      <c r="A89" s="409" t="s">
        <v>347</v>
      </c>
      <c r="B89" s="387">
        <v>593.99285423983895</v>
      </c>
      <c r="C89" s="387">
        <v>558.97145</v>
      </c>
      <c r="D89" s="388">
        <v>-35.021404239837999</v>
      </c>
      <c r="E89" s="389">
        <v>0.94104069772900001</v>
      </c>
      <c r="F89" s="387">
        <v>523.994106905335</v>
      </c>
      <c r="G89" s="388">
        <v>130.99852672633401</v>
      </c>
      <c r="H89" s="390">
        <v>49.346690000000002</v>
      </c>
      <c r="I89" s="387">
        <v>141.70939000000001</v>
      </c>
      <c r="J89" s="388">
        <v>10.710863273666</v>
      </c>
      <c r="K89" s="391">
        <v>0.27044080865100001</v>
      </c>
    </row>
    <row r="90" spans="1:11" ht="14.4" customHeight="1" thickBot="1" x14ac:dyDescent="0.35">
      <c r="A90" s="409" t="s">
        <v>348</v>
      </c>
      <c r="B90" s="387">
        <v>14.992266854885999</v>
      </c>
      <c r="C90" s="387">
        <v>19.774460000000001</v>
      </c>
      <c r="D90" s="388">
        <v>4.7821931451130002</v>
      </c>
      <c r="E90" s="389">
        <v>1.318977322869</v>
      </c>
      <c r="F90" s="387">
        <v>16.005830667849001</v>
      </c>
      <c r="G90" s="388">
        <v>4.0014576669619997</v>
      </c>
      <c r="H90" s="390">
        <v>4.9406564584124654E-324</v>
      </c>
      <c r="I90" s="387">
        <v>1.4821969375237396E-323</v>
      </c>
      <c r="J90" s="388">
        <v>-4.0014576669619997</v>
      </c>
      <c r="K90" s="391">
        <v>0</v>
      </c>
    </row>
    <row r="91" spans="1:11" ht="14.4" customHeight="1" thickBot="1" x14ac:dyDescent="0.35">
      <c r="A91" s="409" t="s">
        <v>349</v>
      </c>
      <c r="B91" s="387">
        <v>123.662877391476</v>
      </c>
      <c r="C91" s="387">
        <v>219.03989999999999</v>
      </c>
      <c r="D91" s="388">
        <v>95.377022608523006</v>
      </c>
      <c r="E91" s="389">
        <v>1.7712664028230001</v>
      </c>
      <c r="F91" s="387">
        <v>206.94248673776801</v>
      </c>
      <c r="G91" s="388">
        <v>51.735621684441</v>
      </c>
      <c r="H91" s="390">
        <v>3.8934700000000002</v>
      </c>
      <c r="I91" s="387">
        <v>21.290849999999999</v>
      </c>
      <c r="J91" s="388">
        <v>-30.444771684441001</v>
      </c>
      <c r="K91" s="391">
        <v>0.10288293301</v>
      </c>
    </row>
    <row r="92" spans="1:11" ht="14.4" customHeight="1" thickBot="1" x14ac:dyDescent="0.35">
      <c r="A92" s="409" t="s">
        <v>350</v>
      </c>
      <c r="B92" s="387">
        <v>4.8885548770179996</v>
      </c>
      <c r="C92" s="387">
        <v>5.3506200000000002</v>
      </c>
      <c r="D92" s="388">
        <v>0.462065122981</v>
      </c>
      <c r="E92" s="389">
        <v>1.0945197782580001</v>
      </c>
      <c r="F92" s="387">
        <v>6.3109434839530003</v>
      </c>
      <c r="G92" s="388">
        <v>1.5777358709880001</v>
      </c>
      <c r="H92" s="390">
        <v>4.9406564584124654E-324</v>
      </c>
      <c r="I92" s="387">
        <v>5.0110000000000001</v>
      </c>
      <c r="J92" s="388">
        <v>3.433264129011</v>
      </c>
      <c r="K92" s="391">
        <v>0.79401756848899996</v>
      </c>
    </row>
    <row r="93" spans="1:11" ht="14.4" customHeight="1" thickBot="1" x14ac:dyDescent="0.35">
      <c r="A93" s="408" t="s">
        <v>351</v>
      </c>
      <c r="B93" s="392">
        <v>30.045995871098</v>
      </c>
      <c r="C93" s="392">
        <v>74.282740000000004</v>
      </c>
      <c r="D93" s="393">
        <v>44.236744128901002</v>
      </c>
      <c r="E93" s="399">
        <v>2.4723008123499999</v>
      </c>
      <c r="F93" s="392">
        <v>329.99999999999397</v>
      </c>
      <c r="G93" s="393">
        <v>82.499999999997996</v>
      </c>
      <c r="H93" s="395">
        <v>36.081000000000003</v>
      </c>
      <c r="I93" s="392">
        <v>38.063000000000002</v>
      </c>
      <c r="J93" s="393">
        <v>-44.436999999998001</v>
      </c>
      <c r="K93" s="400">
        <v>0.115342424242</v>
      </c>
    </row>
    <row r="94" spans="1:11" ht="14.4" customHeight="1" thickBot="1" x14ac:dyDescent="0.35">
      <c r="A94" s="409" t="s">
        <v>352</v>
      </c>
      <c r="B94" s="387">
        <v>4.9406564584124654E-324</v>
      </c>
      <c r="C94" s="387">
        <v>9.3774999999999995</v>
      </c>
      <c r="D94" s="388">
        <v>9.3774999999999995</v>
      </c>
      <c r="E94" s="397" t="s">
        <v>271</v>
      </c>
      <c r="F94" s="387">
        <v>0</v>
      </c>
      <c r="G94" s="388">
        <v>0</v>
      </c>
      <c r="H94" s="390">
        <v>4.9406564584124654E-324</v>
      </c>
      <c r="I94" s="387">
        <v>1.4821969375237396E-323</v>
      </c>
      <c r="J94" s="388">
        <v>1.4821969375237396E-323</v>
      </c>
      <c r="K94" s="398" t="s">
        <v>265</v>
      </c>
    </row>
    <row r="95" spans="1:11" ht="14.4" customHeight="1" thickBot="1" x14ac:dyDescent="0.35">
      <c r="A95" s="409" t="s">
        <v>353</v>
      </c>
      <c r="B95" s="387">
        <v>0</v>
      </c>
      <c r="C95" s="387">
        <v>64.905240000000006</v>
      </c>
      <c r="D95" s="388">
        <v>64.905240000000006</v>
      </c>
      <c r="E95" s="397" t="s">
        <v>265</v>
      </c>
      <c r="F95" s="387">
        <v>99.999999999997996</v>
      </c>
      <c r="G95" s="388">
        <v>24.999999999999002</v>
      </c>
      <c r="H95" s="390">
        <v>36.081000000000003</v>
      </c>
      <c r="I95" s="387">
        <v>38.063000000000002</v>
      </c>
      <c r="J95" s="388">
        <v>13.063000000000001</v>
      </c>
      <c r="K95" s="391">
        <v>0.38063000000000002</v>
      </c>
    </row>
    <row r="96" spans="1:11" ht="14.4" customHeight="1" thickBot="1" x14ac:dyDescent="0.35">
      <c r="A96" s="409" t="s">
        <v>354</v>
      </c>
      <c r="B96" s="387">
        <v>4.9406564584124654E-324</v>
      </c>
      <c r="C96" s="387">
        <v>4.9406564584124654E-324</v>
      </c>
      <c r="D96" s="388">
        <v>0</v>
      </c>
      <c r="E96" s="389">
        <v>1</v>
      </c>
      <c r="F96" s="387">
        <v>229.99999999999599</v>
      </c>
      <c r="G96" s="388">
        <v>57.499999999998003</v>
      </c>
      <c r="H96" s="390">
        <v>4.9406564584124654E-324</v>
      </c>
      <c r="I96" s="387">
        <v>1.4821969375237396E-323</v>
      </c>
      <c r="J96" s="388">
        <v>-57.499999999998003</v>
      </c>
      <c r="K96" s="391">
        <v>0</v>
      </c>
    </row>
    <row r="97" spans="1:11" ht="14.4" customHeight="1" thickBot="1" x14ac:dyDescent="0.35">
      <c r="A97" s="408" t="s">
        <v>355</v>
      </c>
      <c r="B97" s="392">
        <v>4.9406564584124654E-324</v>
      </c>
      <c r="C97" s="392">
        <v>9.8000000000000007</v>
      </c>
      <c r="D97" s="393">
        <v>9.8000000000000007</v>
      </c>
      <c r="E97" s="394" t="s">
        <v>271</v>
      </c>
      <c r="F97" s="392">
        <v>0</v>
      </c>
      <c r="G97" s="393">
        <v>0</v>
      </c>
      <c r="H97" s="395">
        <v>4.9406564584124654E-324</v>
      </c>
      <c r="I97" s="392">
        <v>1.4821969375237396E-323</v>
      </c>
      <c r="J97" s="393">
        <v>1.4821969375237396E-323</v>
      </c>
      <c r="K97" s="396" t="s">
        <v>265</v>
      </c>
    </row>
    <row r="98" spans="1:11" ht="14.4" customHeight="1" thickBot="1" x14ac:dyDescent="0.35">
      <c r="A98" s="409" t="s">
        <v>356</v>
      </c>
      <c r="B98" s="387">
        <v>4.9406564584124654E-324</v>
      </c>
      <c r="C98" s="387">
        <v>9.8000000000000007</v>
      </c>
      <c r="D98" s="388">
        <v>9.8000000000000007</v>
      </c>
      <c r="E98" s="397" t="s">
        <v>271</v>
      </c>
      <c r="F98" s="387">
        <v>0</v>
      </c>
      <c r="G98" s="388">
        <v>0</v>
      </c>
      <c r="H98" s="390">
        <v>4.9406564584124654E-324</v>
      </c>
      <c r="I98" s="387">
        <v>1.4821969375237396E-323</v>
      </c>
      <c r="J98" s="388">
        <v>1.4821969375237396E-323</v>
      </c>
      <c r="K98" s="398" t="s">
        <v>265</v>
      </c>
    </row>
    <row r="99" spans="1:11" ht="14.4" customHeight="1" thickBot="1" x14ac:dyDescent="0.35">
      <c r="A99" s="406" t="s">
        <v>48</v>
      </c>
      <c r="B99" s="387">
        <v>29085.992164461401</v>
      </c>
      <c r="C99" s="387">
        <v>32524.021809999998</v>
      </c>
      <c r="D99" s="388">
        <v>3438.0296455386301</v>
      </c>
      <c r="E99" s="389">
        <v>1.1182022475319999</v>
      </c>
      <c r="F99" s="387">
        <v>32372.1600595011</v>
      </c>
      <c r="G99" s="388">
        <v>8093.0400148752697</v>
      </c>
      <c r="H99" s="390">
        <v>2575.1592900000001</v>
      </c>
      <c r="I99" s="387">
        <v>7533.2773200000101</v>
      </c>
      <c r="J99" s="388">
        <v>-559.76269487525997</v>
      </c>
      <c r="K99" s="391">
        <v>0.232708515778</v>
      </c>
    </row>
    <row r="100" spans="1:11" ht="14.4" customHeight="1" thickBot="1" x14ac:dyDescent="0.35">
      <c r="A100" s="410" t="s">
        <v>357</v>
      </c>
      <c r="B100" s="392">
        <v>21570.999999998799</v>
      </c>
      <c r="C100" s="392">
        <v>24162.235000000001</v>
      </c>
      <c r="D100" s="393">
        <v>2591.2350000011902</v>
      </c>
      <c r="E100" s="399">
        <v>1.1201258634269999</v>
      </c>
      <c r="F100" s="392">
        <v>23998.9999999996</v>
      </c>
      <c r="G100" s="393">
        <v>5999.74999999989</v>
      </c>
      <c r="H100" s="395">
        <v>1908.894</v>
      </c>
      <c r="I100" s="392">
        <v>5586.4900000000098</v>
      </c>
      <c r="J100" s="393">
        <v>-413.25999999988397</v>
      </c>
      <c r="K100" s="400">
        <v>0.23278011583800001</v>
      </c>
    </row>
    <row r="101" spans="1:11" ht="14.4" customHeight="1" thickBot="1" x14ac:dyDescent="0.35">
      <c r="A101" s="408" t="s">
        <v>358</v>
      </c>
      <c r="B101" s="392">
        <v>21470.999999998799</v>
      </c>
      <c r="C101" s="392">
        <v>24076.379000000001</v>
      </c>
      <c r="D101" s="393">
        <v>2605.37900000119</v>
      </c>
      <c r="E101" s="399">
        <v>1.1213440920310001</v>
      </c>
      <c r="F101" s="392">
        <v>23922.9999999996</v>
      </c>
      <c r="G101" s="393">
        <v>5980.74999999989</v>
      </c>
      <c r="H101" s="395">
        <v>1902.7560000000001</v>
      </c>
      <c r="I101" s="392">
        <v>5560.8380000000097</v>
      </c>
      <c r="J101" s="393">
        <v>-419.91199999988402</v>
      </c>
      <c r="K101" s="400">
        <v>0.23244735191999999</v>
      </c>
    </row>
    <row r="102" spans="1:11" ht="14.4" customHeight="1" thickBot="1" x14ac:dyDescent="0.35">
      <c r="A102" s="409" t="s">
        <v>359</v>
      </c>
      <c r="B102" s="387">
        <v>21470.999999998799</v>
      </c>
      <c r="C102" s="387">
        <v>24076.379000000001</v>
      </c>
      <c r="D102" s="388">
        <v>2605.37900000119</v>
      </c>
      <c r="E102" s="389">
        <v>1.1213440920310001</v>
      </c>
      <c r="F102" s="387">
        <v>23922.9999999996</v>
      </c>
      <c r="G102" s="388">
        <v>5980.74999999989</v>
      </c>
      <c r="H102" s="390">
        <v>1902.7560000000001</v>
      </c>
      <c r="I102" s="387">
        <v>5560.8380000000097</v>
      </c>
      <c r="J102" s="388">
        <v>-419.91199999988402</v>
      </c>
      <c r="K102" s="391">
        <v>0.23244735191999999</v>
      </c>
    </row>
    <row r="103" spans="1:11" ht="14.4" customHeight="1" thickBot="1" x14ac:dyDescent="0.35">
      <c r="A103" s="408" t="s">
        <v>360</v>
      </c>
      <c r="B103" s="392">
        <v>99.999999999994003</v>
      </c>
      <c r="C103" s="392">
        <v>4.9406564584124654E-324</v>
      </c>
      <c r="D103" s="393">
        <v>-99.999999999994003</v>
      </c>
      <c r="E103" s="399">
        <v>0</v>
      </c>
      <c r="F103" s="392">
        <v>4.9406564584124654E-324</v>
      </c>
      <c r="G103" s="393">
        <v>0</v>
      </c>
      <c r="H103" s="395">
        <v>1</v>
      </c>
      <c r="I103" s="392">
        <v>1</v>
      </c>
      <c r="J103" s="393">
        <v>1</v>
      </c>
      <c r="K103" s="396" t="s">
        <v>271</v>
      </c>
    </row>
    <row r="104" spans="1:11" ht="14.4" customHeight="1" thickBot="1" x14ac:dyDescent="0.35">
      <c r="A104" s="409" t="s">
        <v>361</v>
      </c>
      <c r="B104" s="387">
        <v>99.999999999994003</v>
      </c>
      <c r="C104" s="387">
        <v>4.9406564584124654E-324</v>
      </c>
      <c r="D104" s="388">
        <v>-99.999999999994003</v>
      </c>
      <c r="E104" s="389">
        <v>0</v>
      </c>
      <c r="F104" s="387">
        <v>4.9406564584124654E-324</v>
      </c>
      <c r="G104" s="388">
        <v>0</v>
      </c>
      <c r="H104" s="390">
        <v>1</v>
      </c>
      <c r="I104" s="387">
        <v>1</v>
      </c>
      <c r="J104" s="388">
        <v>1</v>
      </c>
      <c r="K104" s="398" t="s">
        <v>271</v>
      </c>
    </row>
    <row r="105" spans="1:11" ht="14.4" customHeight="1" thickBot="1" x14ac:dyDescent="0.35">
      <c r="A105" s="408" t="s">
        <v>362</v>
      </c>
      <c r="B105" s="392">
        <v>0</v>
      </c>
      <c r="C105" s="392">
        <v>85.855999999999995</v>
      </c>
      <c r="D105" s="393">
        <v>85.855999999999995</v>
      </c>
      <c r="E105" s="394" t="s">
        <v>265</v>
      </c>
      <c r="F105" s="392">
        <v>75.999999999997996</v>
      </c>
      <c r="G105" s="393">
        <v>18.999999999999002</v>
      </c>
      <c r="H105" s="395">
        <v>5.1379999999999999</v>
      </c>
      <c r="I105" s="392">
        <v>24.652000000000001</v>
      </c>
      <c r="J105" s="393">
        <v>5.6520000000000001</v>
      </c>
      <c r="K105" s="400">
        <v>0.32436842105199998</v>
      </c>
    </row>
    <row r="106" spans="1:11" ht="14.4" customHeight="1" thickBot="1" x14ac:dyDescent="0.35">
      <c r="A106" s="409" t="s">
        <v>363</v>
      </c>
      <c r="B106" s="387">
        <v>0</v>
      </c>
      <c r="C106" s="387">
        <v>85.855999999999995</v>
      </c>
      <c r="D106" s="388">
        <v>85.855999999999995</v>
      </c>
      <c r="E106" s="397" t="s">
        <v>265</v>
      </c>
      <c r="F106" s="387">
        <v>75.999999999997996</v>
      </c>
      <c r="G106" s="388">
        <v>18.999999999999002</v>
      </c>
      <c r="H106" s="390">
        <v>5.1379999999999999</v>
      </c>
      <c r="I106" s="387">
        <v>24.652000000000001</v>
      </c>
      <c r="J106" s="388">
        <v>5.6520000000000001</v>
      </c>
      <c r="K106" s="391">
        <v>0.32436842105199998</v>
      </c>
    </row>
    <row r="107" spans="1:11" ht="14.4" customHeight="1" thickBot="1" x14ac:dyDescent="0.35">
      <c r="A107" s="407" t="s">
        <v>364</v>
      </c>
      <c r="B107" s="387">
        <v>7299.9921644625701</v>
      </c>
      <c r="C107" s="387">
        <v>8120.1598400000003</v>
      </c>
      <c r="D107" s="388">
        <v>820.16767553742704</v>
      </c>
      <c r="E107" s="389">
        <v>1.1123518569690001</v>
      </c>
      <c r="F107" s="387">
        <v>8134.1600595015198</v>
      </c>
      <c r="G107" s="388">
        <v>2033.5400148753799</v>
      </c>
      <c r="H107" s="390">
        <v>647.1866</v>
      </c>
      <c r="I107" s="387">
        <v>1890.9323999999999</v>
      </c>
      <c r="J107" s="388">
        <v>-142.60761487537701</v>
      </c>
      <c r="K107" s="391">
        <v>0.23246805892200001</v>
      </c>
    </row>
    <row r="108" spans="1:11" ht="14.4" customHeight="1" thickBot="1" x14ac:dyDescent="0.35">
      <c r="A108" s="408" t="s">
        <v>365</v>
      </c>
      <c r="B108" s="392">
        <v>1931.9999851295599</v>
      </c>
      <c r="C108" s="392">
        <v>2166.9425900000001</v>
      </c>
      <c r="D108" s="393">
        <v>234.942604870444</v>
      </c>
      <c r="E108" s="399">
        <v>1.121605904078</v>
      </c>
      <c r="F108" s="392">
        <v>2152.1600595016398</v>
      </c>
      <c r="G108" s="393">
        <v>538.04001487540995</v>
      </c>
      <c r="H108" s="395">
        <v>171.24760000000001</v>
      </c>
      <c r="I108" s="392">
        <v>500.472900000001</v>
      </c>
      <c r="J108" s="393">
        <v>-37.567114875408997</v>
      </c>
      <c r="K108" s="400">
        <v>0.23254446052399999</v>
      </c>
    </row>
    <row r="109" spans="1:11" ht="14.4" customHeight="1" thickBot="1" x14ac:dyDescent="0.35">
      <c r="A109" s="409" t="s">
        <v>366</v>
      </c>
      <c r="B109" s="387">
        <v>1931.9999851295599</v>
      </c>
      <c r="C109" s="387">
        <v>2166.9425900000001</v>
      </c>
      <c r="D109" s="388">
        <v>234.942604870444</v>
      </c>
      <c r="E109" s="389">
        <v>1.121605904078</v>
      </c>
      <c r="F109" s="387">
        <v>2152.1600595016398</v>
      </c>
      <c r="G109" s="388">
        <v>538.04001487540995</v>
      </c>
      <c r="H109" s="390">
        <v>171.24760000000001</v>
      </c>
      <c r="I109" s="387">
        <v>500.472900000001</v>
      </c>
      <c r="J109" s="388">
        <v>-37.567114875408997</v>
      </c>
      <c r="K109" s="391">
        <v>0.23254446052399999</v>
      </c>
    </row>
    <row r="110" spans="1:11" ht="14.4" customHeight="1" thickBot="1" x14ac:dyDescent="0.35">
      <c r="A110" s="408" t="s">
        <v>367</v>
      </c>
      <c r="B110" s="392">
        <v>5367.9921793330204</v>
      </c>
      <c r="C110" s="392">
        <v>5953.2172499999997</v>
      </c>
      <c r="D110" s="393">
        <v>585.22507066698404</v>
      </c>
      <c r="E110" s="399">
        <v>1.1090212226680001</v>
      </c>
      <c r="F110" s="392">
        <v>5981.9999999998799</v>
      </c>
      <c r="G110" s="393">
        <v>1495.49999999997</v>
      </c>
      <c r="H110" s="395">
        <v>475.93900000000002</v>
      </c>
      <c r="I110" s="392">
        <v>1390.4594999999999</v>
      </c>
      <c r="J110" s="393">
        <v>-105.04049999996801</v>
      </c>
      <c r="K110" s="400">
        <v>0.23244057171499999</v>
      </c>
    </row>
    <row r="111" spans="1:11" ht="14.4" customHeight="1" thickBot="1" x14ac:dyDescent="0.35">
      <c r="A111" s="409" t="s">
        <v>368</v>
      </c>
      <c r="B111" s="387">
        <v>5367.9921793330204</v>
      </c>
      <c r="C111" s="387">
        <v>5953.2172499999997</v>
      </c>
      <c r="D111" s="388">
        <v>585.22507066698404</v>
      </c>
      <c r="E111" s="389">
        <v>1.1090212226680001</v>
      </c>
      <c r="F111" s="387">
        <v>5981.9999999998799</v>
      </c>
      <c r="G111" s="388">
        <v>1495.49999999997</v>
      </c>
      <c r="H111" s="390">
        <v>475.93900000000002</v>
      </c>
      <c r="I111" s="387">
        <v>1390.4594999999999</v>
      </c>
      <c r="J111" s="388">
        <v>-105.04049999996801</v>
      </c>
      <c r="K111" s="391">
        <v>0.23244057171499999</v>
      </c>
    </row>
    <row r="112" spans="1:11" ht="14.4" customHeight="1" thickBot="1" x14ac:dyDescent="0.35">
      <c r="A112" s="407" t="s">
        <v>369</v>
      </c>
      <c r="B112" s="387">
        <v>214.99999999998801</v>
      </c>
      <c r="C112" s="387">
        <v>241.62697</v>
      </c>
      <c r="D112" s="388">
        <v>26.626970000010999</v>
      </c>
      <c r="E112" s="389">
        <v>1.1238463720930001</v>
      </c>
      <c r="F112" s="387">
        <v>238.999999999995</v>
      </c>
      <c r="G112" s="388">
        <v>59.749999999998003</v>
      </c>
      <c r="H112" s="390">
        <v>19.078690000000002</v>
      </c>
      <c r="I112" s="387">
        <v>55.85492</v>
      </c>
      <c r="J112" s="388">
        <v>-3.8950799999979999</v>
      </c>
      <c r="K112" s="391">
        <v>0.23370259414200001</v>
      </c>
    </row>
    <row r="113" spans="1:11" ht="14.4" customHeight="1" thickBot="1" x14ac:dyDescent="0.35">
      <c r="A113" s="408" t="s">
        <v>370</v>
      </c>
      <c r="B113" s="392">
        <v>214.99999999998801</v>
      </c>
      <c r="C113" s="392">
        <v>241.62697</v>
      </c>
      <c r="D113" s="393">
        <v>26.626970000010999</v>
      </c>
      <c r="E113" s="399">
        <v>1.1238463720930001</v>
      </c>
      <c r="F113" s="392">
        <v>238.999999999995</v>
      </c>
      <c r="G113" s="393">
        <v>59.749999999998003</v>
      </c>
      <c r="H113" s="395">
        <v>19.078690000000002</v>
      </c>
      <c r="I113" s="392">
        <v>55.85492</v>
      </c>
      <c r="J113" s="393">
        <v>-3.8950799999979999</v>
      </c>
      <c r="K113" s="400">
        <v>0.23370259414200001</v>
      </c>
    </row>
    <row r="114" spans="1:11" ht="14.4" customHeight="1" thickBot="1" x14ac:dyDescent="0.35">
      <c r="A114" s="409" t="s">
        <v>371</v>
      </c>
      <c r="B114" s="387">
        <v>214.99999999998801</v>
      </c>
      <c r="C114" s="387">
        <v>241.62697</v>
      </c>
      <c r="D114" s="388">
        <v>26.626970000010999</v>
      </c>
      <c r="E114" s="389">
        <v>1.1238463720930001</v>
      </c>
      <c r="F114" s="387">
        <v>238.999999999995</v>
      </c>
      <c r="G114" s="388">
        <v>59.749999999998003</v>
      </c>
      <c r="H114" s="390">
        <v>19.078690000000002</v>
      </c>
      <c r="I114" s="387">
        <v>55.85492</v>
      </c>
      <c r="J114" s="388">
        <v>-3.8950799999979999</v>
      </c>
      <c r="K114" s="391">
        <v>0.23370259414200001</v>
      </c>
    </row>
    <row r="115" spans="1:11" ht="14.4" customHeight="1" thickBot="1" x14ac:dyDescent="0.35">
      <c r="A115" s="406" t="s">
        <v>372</v>
      </c>
      <c r="B115" s="387">
        <v>0</v>
      </c>
      <c r="C115" s="387">
        <v>11</v>
      </c>
      <c r="D115" s="388">
        <v>11</v>
      </c>
      <c r="E115" s="397" t="s">
        <v>265</v>
      </c>
      <c r="F115" s="387">
        <v>0</v>
      </c>
      <c r="G115" s="388">
        <v>0</v>
      </c>
      <c r="H115" s="390">
        <v>4.9406564584124654E-324</v>
      </c>
      <c r="I115" s="387">
        <v>1.4821969375237396E-323</v>
      </c>
      <c r="J115" s="388">
        <v>1.4821969375237396E-323</v>
      </c>
      <c r="K115" s="398" t="s">
        <v>265</v>
      </c>
    </row>
    <row r="116" spans="1:11" ht="14.4" customHeight="1" thickBot="1" x14ac:dyDescent="0.35">
      <c r="A116" s="407" t="s">
        <v>373</v>
      </c>
      <c r="B116" s="387">
        <v>0</v>
      </c>
      <c r="C116" s="387">
        <v>11</v>
      </c>
      <c r="D116" s="388">
        <v>11</v>
      </c>
      <c r="E116" s="397" t="s">
        <v>265</v>
      </c>
      <c r="F116" s="387">
        <v>0</v>
      </c>
      <c r="G116" s="388">
        <v>0</v>
      </c>
      <c r="H116" s="390">
        <v>4.9406564584124654E-324</v>
      </c>
      <c r="I116" s="387">
        <v>1.4821969375237396E-323</v>
      </c>
      <c r="J116" s="388">
        <v>1.4821969375237396E-323</v>
      </c>
      <c r="K116" s="398" t="s">
        <v>265</v>
      </c>
    </row>
    <row r="117" spans="1:11" ht="14.4" customHeight="1" thickBot="1" x14ac:dyDescent="0.35">
      <c r="A117" s="408" t="s">
        <v>374</v>
      </c>
      <c r="B117" s="392">
        <v>0</v>
      </c>
      <c r="C117" s="392">
        <v>11</v>
      </c>
      <c r="D117" s="393">
        <v>11</v>
      </c>
      <c r="E117" s="394" t="s">
        <v>265</v>
      </c>
      <c r="F117" s="392">
        <v>0</v>
      </c>
      <c r="G117" s="393">
        <v>0</v>
      </c>
      <c r="H117" s="395">
        <v>4.9406564584124654E-324</v>
      </c>
      <c r="I117" s="392">
        <v>1.4821969375237396E-323</v>
      </c>
      <c r="J117" s="393">
        <v>1.4821969375237396E-323</v>
      </c>
      <c r="K117" s="396" t="s">
        <v>265</v>
      </c>
    </row>
    <row r="118" spans="1:11" ht="14.4" customHeight="1" thickBot="1" x14ac:dyDescent="0.35">
      <c r="A118" s="409" t="s">
        <v>375</v>
      </c>
      <c r="B118" s="387">
        <v>0</v>
      </c>
      <c r="C118" s="387">
        <v>11</v>
      </c>
      <c r="D118" s="388">
        <v>11</v>
      </c>
      <c r="E118" s="397" t="s">
        <v>265</v>
      </c>
      <c r="F118" s="387">
        <v>0</v>
      </c>
      <c r="G118" s="388">
        <v>0</v>
      </c>
      <c r="H118" s="390">
        <v>4.9406564584124654E-324</v>
      </c>
      <c r="I118" s="387">
        <v>1.4821969375237396E-323</v>
      </c>
      <c r="J118" s="388">
        <v>1.4821969375237396E-323</v>
      </c>
      <c r="K118" s="398" t="s">
        <v>265</v>
      </c>
    </row>
    <row r="119" spans="1:11" ht="14.4" customHeight="1" thickBot="1" x14ac:dyDescent="0.35">
      <c r="A119" s="406" t="s">
        <v>376</v>
      </c>
      <c r="B119" s="387">
        <v>44149.999999997599</v>
      </c>
      <c r="C119" s="387">
        <v>47162.858260000001</v>
      </c>
      <c r="D119" s="388">
        <v>3012.8582600024401</v>
      </c>
      <c r="E119" s="389">
        <v>1.0682414101919999</v>
      </c>
      <c r="F119" s="387">
        <v>47876.121171094099</v>
      </c>
      <c r="G119" s="388">
        <v>11969.030292773499</v>
      </c>
      <c r="H119" s="390">
        <v>7007.5554599999996</v>
      </c>
      <c r="I119" s="387">
        <v>12142.74228</v>
      </c>
      <c r="J119" s="388">
        <v>173.711987226503</v>
      </c>
      <c r="K119" s="391">
        <v>0.25362836384699999</v>
      </c>
    </row>
    <row r="120" spans="1:11" ht="14.4" customHeight="1" thickBot="1" x14ac:dyDescent="0.35">
      <c r="A120" s="407" t="s">
        <v>377</v>
      </c>
      <c r="B120" s="387">
        <v>4.9406564584124654E-324</v>
      </c>
      <c r="C120" s="387">
        <v>1.37</v>
      </c>
      <c r="D120" s="388">
        <v>1.37</v>
      </c>
      <c r="E120" s="397" t="s">
        <v>271</v>
      </c>
      <c r="F120" s="387">
        <v>0</v>
      </c>
      <c r="G120" s="388">
        <v>0</v>
      </c>
      <c r="H120" s="390">
        <v>4.9406564584124654E-324</v>
      </c>
      <c r="I120" s="387">
        <v>1.4821969375237396E-323</v>
      </c>
      <c r="J120" s="388">
        <v>1.4821969375237396E-323</v>
      </c>
      <c r="K120" s="398" t="s">
        <v>265</v>
      </c>
    </row>
    <row r="121" spans="1:11" ht="14.4" customHeight="1" thickBot="1" x14ac:dyDescent="0.35">
      <c r="A121" s="408" t="s">
        <v>378</v>
      </c>
      <c r="B121" s="392">
        <v>4.9406564584124654E-324</v>
      </c>
      <c r="C121" s="392">
        <v>1.37</v>
      </c>
      <c r="D121" s="393">
        <v>1.37</v>
      </c>
      <c r="E121" s="394" t="s">
        <v>271</v>
      </c>
      <c r="F121" s="392">
        <v>0</v>
      </c>
      <c r="G121" s="393">
        <v>0</v>
      </c>
      <c r="H121" s="395">
        <v>4.9406564584124654E-324</v>
      </c>
      <c r="I121" s="392">
        <v>1.4821969375237396E-323</v>
      </c>
      <c r="J121" s="393">
        <v>1.4821969375237396E-323</v>
      </c>
      <c r="K121" s="396" t="s">
        <v>265</v>
      </c>
    </row>
    <row r="122" spans="1:11" ht="14.4" customHeight="1" thickBot="1" x14ac:dyDescent="0.35">
      <c r="A122" s="409" t="s">
        <v>379</v>
      </c>
      <c r="B122" s="387">
        <v>4.9406564584124654E-324</v>
      </c>
      <c r="C122" s="387">
        <v>1.37</v>
      </c>
      <c r="D122" s="388">
        <v>1.37</v>
      </c>
      <c r="E122" s="397" t="s">
        <v>271</v>
      </c>
      <c r="F122" s="387">
        <v>0</v>
      </c>
      <c r="G122" s="388">
        <v>0</v>
      </c>
      <c r="H122" s="390">
        <v>4.9406564584124654E-324</v>
      </c>
      <c r="I122" s="387">
        <v>1.4821969375237396E-323</v>
      </c>
      <c r="J122" s="388">
        <v>1.4821969375237396E-323</v>
      </c>
      <c r="K122" s="398" t="s">
        <v>265</v>
      </c>
    </row>
    <row r="123" spans="1:11" ht="14.4" customHeight="1" thickBot="1" x14ac:dyDescent="0.35">
      <c r="A123" s="407" t="s">
        <v>380</v>
      </c>
      <c r="B123" s="387">
        <v>43899.999999997599</v>
      </c>
      <c r="C123" s="387">
        <v>46589.411209999998</v>
      </c>
      <c r="D123" s="388">
        <v>2689.4112100024199</v>
      </c>
      <c r="E123" s="389">
        <v>1.0612622143499999</v>
      </c>
      <c r="F123" s="387">
        <v>47399.999999999098</v>
      </c>
      <c r="G123" s="388">
        <v>11849.9999999998</v>
      </c>
      <c r="H123" s="390">
        <v>6935.8980600000004</v>
      </c>
      <c r="I123" s="387">
        <v>12018.184880000001</v>
      </c>
      <c r="J123" s="388">
        <v>168.18488000023399</v>
      </c>
      <c r="K123" s="391">
        <v>0.25354820421899998</v>
      </c>
    </row>
    <row r="124" spans="1:11" ht="14.4" customHeight="1" thickBot="1" x14ac:dyDescent="0.35">
      <c r="A124" s="408" t="s">
        <v>381</v>
      </c>
      <c r="B124" s="392">
        <v>43899.999999997599</v>
      </c>
      <c r="C124" s="392">
        <v>46589.411209999998</v>
      </c>
      <c r="D124" s="393">
        <v>2689.4112100024199</v>
      </c>
      <c r="E124" s="399">
        <v>1.0612622143499999</v>
      </c>
      <c r="F124" s="392">
        <v>47399.999999999098</v>
      </c>
      <c r="G124" s="393">
        <v>11849.9999999998</v>
      </c>
      <c r="H124" s="395">
        <v>6935.8980600000004</v>
      </c>
      <c r="I124" s="392">
        <v>12018.184880000001</v>
      </c>
      <c r="J124" s="393">
        <v>168.18488000023399</v>
      </c>
      <c r="K124" s="400">
        <v>0.25354820421899998</v>
      </c>
    </row>
    <row r="125" spans="1:11" ht="14.4" customHeight="1" thickBot="1" x14ac:dyDescent="0.35">
      <c r="A125" s="409" t="s">
        <v>382</v>
      </c>
      <c r="B125" s="387">
        <v>13999.9999999992</v>
      </c>
      <c r="C125" s="387">
        <v>12184.049000000001</v>
      </c>
      <c r="D125" s="388">
        <v>-1815.9509999992199</v>
      </c>
      <c r="E125" s="389">
        <v>0.87028921428499995</v>
      </c>
      <c r="F125" s="387">
        <v>12299.9999999998</v>
      </c>
      <c r="G125" s="388">
        <v>3074.99999999994</v>
      </c>
      <c r="H125" s="390">
        <v>1153.2850000000001</v>
      </c>
      <c r="I125" s="387">
        <v>3220.6420000000098</v>
      </c>
      <c r="J125" s="388">
        <v>145.64200000006099</v>
      </c>
      <c r="K125" s="391">
        <v>0.261840813008</v>
      </c>
    </row>
    <row r="126" spans="1:11" ht="14.4" customHeight="1" thickBot="1" x14ac:dyDescent="0.35">
      <c r="A126" s="409" t="s">
        <v>383</v>
      </c>
      <c r="B126" s="387">
        <v>29799.999999998399</v>
      </c>
      <c r="C126" s="387">
        <v>34379.611120000001</v>
      </c>
      <c r="D126" s="388">
        <v>4579.6111200016403</v>
      </c>
      <c r="E126" s="389">
        <v>1.153678225503</v>
      </c>
      <c r="F126" s="387">
        <v>34999.999999999403</v>
      </c>
      <c r="G126" s="388">
        <v>8749.9999999998399</v>
      </c>
      <c r="H126" s="390">
        <v>5782.6130599999997</v>
      </c>
      <c r="I126" s="387">
        <v>8797.54288000001</v>
      </c>
      <c r="J126" s="388">
        <v>47.542880000173</v>
      </c>
      <c r="K126" s="391">
        <v>0.251358368</v>
      </c>
    </row>
    <row r="127" spans="1:11" ht="14.4" customHeight="1" thickBot="1" x14ac:dyDescent="0.35">
      <c r="A127" s="409" t="s">
        <v>384</v>
      </c>
      <c r="B127" s="387">
        <v>99.999999999994003</v>
      </c>
      <c r="C127" s="387">
        <v>25.751090000000001</v>
      </c>
      <c r="D127" s="388">
        <v>-74.248909999993998</v>
      </c>
      <c r="E127" s="389">
        <v>0.25751089999999999</v>
      </c>
      <c r="F127" s="387">
        <v>99.999999999997996</v>
      </c>
      <c r="G127" s="388">
        <v>24.999999999999002</v>
      </c>
      <c r="H127" s="390">
        <v>4.9406564584124654E-324</v>
      </c>
      <c r="I127" s="387">
        <v>1.4821969375237396E-323</v>
      </c>
      <c r="J127" s="388">
        <v>-24.999999999999002</v>
      </c>
      <c r="K127" s="391">
        <v>0</v>
      </c>
    </row>
    <row r="128" spans="1:11" ht="14.4" customHeight="1" thickBot="1" x14ac:dyDescent="0.35">
      <c r="A128" s="407" t="s">
        <v>385</v>
      </c>
      <c r="B128" s="387">
        <v>249.99999999998599</v>
      </c>
      <c r="C128" s="387">
        <v>572.07704999999999</v>
      </c>
      <c r="D128" s="388">
        <v>322.07705000001403</v>
      </c>
      <c r="E128" s="389">
        <v>2.2883081999999999</v>
      </c>
      <c r="F128" s="387">
        <v>476.12117109493101</v>
      </c>
      <c r="G128" s="388">
        <v>119.030292773733</v>
      </c>
      <c r="H128" s="390">
        <v>71.657399999999996</v>
      </c>
      <c r="I128" s="387">
        <v>124.5574</v>
      </c>
      <c r="J128" s="388">
        <v>5.5271072262669998</v>
      </c>
      <c r="K128" s="391">
        <v>0.261608614701</v>
      </c>
    </row>
    <row r="129" spans="1:11" ht="14.4" customHeight="1" thickBot="1" x14ac:dyDescent="0.35">
      <c r="A129" s="408" t="s">
        <v>386</v>
      </c>
      <c r="B129" s="392">
        <v>0</v>
      </c>
      <c r="C129" s="392">
        <v>70.620050000000006</v>
      </c>
      <c r="D129" s="393">
        <v>70.620050000000006</v>
      </c>
      <c r="E129" s="394" t="s">
        <v>265</v>
      </c>
      <c r="F129" s="392">
        <v>0</v>
      </c>
      <c r="G129" s="393">
        <v>0</v>
      </c>
      <c r="H129" s="395">
        <v>12.7074</v>
      </c>
      <c r="I129" s="392">
        <v>16.107399999999998</v>
      </c>
      <c r="J129" s="393">
        <v>16.107399999999998</v>
      </c>
      <c r="K129" s="396" t="s">
        <v>265</v>
      </c>
    </row>
    <row r="130" spans="1:11" ht="14.4" customHeight="1" thickBot="1" x14ac:dyDescent="0.35">
      <c r="A130" s="409" t="s">
        <v>387</v>
      </c>
      <c r="B130" s="387">
        <v>0</v>
      </c>
      <c r="C130" s="387">
        <v>0.80705000000000005</v>
      </c>
      <c r="D130" s="388">
        <v>0.80705000000000005</v>
      </c>
      <c r="E130" s="397" t="s">
        <v>265</v>
      </c>
      <c r="F130" s="387">
        <v>0</v>
      </c>
      <c r="G130" s="388">
        <v>0</v>
      </c>
      <c r="H130" s="390">
        <v>0.15329999999999999</v>
      </c>
      <c r="I130" s="387">
        <v>0.15329999999999999</v>
      </c>
      <c r="J130" s="388">
        <v>0.15329999999999999</v>
      </c>
      <c r="K130" s="398" t="s">
        <v>265</v>
      </c>
    </row>
    <row r="131" spans="1:11" ht="14.4" customHeight="1" thickBot="1" x14ac:dyDescent="0.35">
      <c r="A131" s="409" t="s">
        <v>388</v>
      </c>
      <c r="B131" s="387">
        <v>4.9406564584124654E-324</v>
      </c>
      <c r="C131" s="387">
        <v>4.9406564584124654E-324</v>
      </c>
      <c r="D131" s="388">
        <v>0</v>
      </c>
      <c r="E131" s="389">
        <v>1</v>
      </c>
      <c r="F131" s="387">
        <v>4.9406564584124654E-324</v>
      </c>
      <c r="G131" s="388">
        <v>0</v>
      </c>
      <c r="H131" s="390">
        <v>5.3049999999999997</v>
      </c>
      <c r="I131" s="387">
        <v>5.3049999999999997</v>
      </c>
      <c r="J131" s="388">
        <v>5.3049999999999997</v>
      </c>
      <c r="K131" s="398" t="s">
        <v>271</v>
      </c>
    </row>
    <row r="132" spans="1:11" ht="14.4" customHeight="1" thickBot="1" x14ac:dyDescent="0.35">
      <c r="A132" s="409" t="s">
        <v>389</v>
      </c>
      <c r="B132" s="387">
        <v>4.9406564584124654E-324</v>
      </c>
      <c r="C132" s="387">
        <v>29.504999999999999</v>
      </c>
      <c r="D132" s="388">
        <v>29.504999999999999</v>
      </c>
      <c r="E132" s="397" t="s">
        <v>271</v>
      </c>
      <c r="F132" s="387">
        <v>0</v>
      </c>
      <c r="G132" s="388">
        <v>0</v>
      </c>
      <c r="H132" s="390">
        <v>4.9406564584124654E-324</v>
      </c>
      <c r="I132" s="387">
        <v>1.4821969375237396E-323</v>
      </c>
      <c r="J132" s="388">
        <v>1.4821969375237396E-323</v>
      </c>
      <c r="K132" s="398" t="s">
        <v>265</v>
      </c>
    </row>
    <row r="133" spans="1:11" ht="14.4" customHeight="1" thickBot="1" x14ac:dyDescent="0.35">
      <c r="A133" s="409" t="s">
        <v>390</v>
      </c>
      <c r="B133" s="387">
        <v>0</v>
      </c>
      <c r="C133" s="387">
        <v>39.908000000000001</v>
      </c>
      <c r="D133" s="388">
        <v>39.908000000000001</v>
      </c>
      <c r="E133" s="397" t="s">
        <v>265</v>
      </c>
      <c r="F133" s="387">
        <v>0</v>
      </c>
      <c r="G133" s="388">
        <v>0</v>
      </c>
      <c r="H133" s="390">
        <v>6.9490999999999996</v>
      </c>
      <c r="I133" s="387">
        <v>10.3491</v>
      </c>
      <c r="J133" s="388">
        <v>10.3491</v>
      </c>
      <c r="K133" s="398" t="s">
        <v>265</v>
      </c>
    </row>
    <row r="134" spans="1:11" ht="14.4" customHeight="1" thickBot="1" x14ac:dyDescent="0.35">
      <c r="A134" s="409" t="s">
        <v>391</v>
      </c>
      <c r="B134" s="387">
        <v>4.9406564584124654E-324</v>
      </c>
      <c r="C134" s="387">
        <v>0.39999999999899999</v>
      </c>
      <c r="D134" s="388">
        <v>0.39999999999899999</v>
      </c>
      <c r="E134" s="397" t="s">
        <v>271</v>
      </c>
      <c r="F134" s="387">
        <v>0</v>
      </c>
      <c r="G134" s="388">
        <v>0</v>
      </c>
      <c r="H134" s="390">
        <v>0.3</v>
      </c>
      <c r="I134" s="387">
        <v>0.3</v>
      </c>
      <c r="J134" s="388">
        <v>0.3</v>
      </c>
      <c r="K134" s="398" t="s">
        <v>265</v>
      </c>
    </row>
    <row r="135" spans="1:11" ht="14.4" customHeight="1" thickBot="1" x14ac:dyDescent="0.35">
      <c r="A135" s="408" t="s">
        <v>392</v>
      </c>
      <c r="B135" s="392">
        <v>249.99999999998599</v>
      </c>
      <c r="C135" s="392">
        <v>475.2</v>
      </c>
      <c r="D135" s="393">
        <v>225.200000000014</v>
      </c>
      <c r="E135" s="399">
        <v>1.9008</v>
      </c>
      <c r="F135" s="392">
        <v>476.12117109493101</v>
      </c>
      <c r="G135" s="393">
        <v>119.030292773733</v>
      </c>
      <c r="H135" s="395">
        <v>58.95</v>
      </c>
      <c r="I135" s="392">
        <v>108.45</v>
      </c>
      <c r="J135" s="393">
        <v>-10.580292773731999</v>
      </c>
      <c r="K135" s="400">
        <v>0.22777815099099999</v>
      </c>
    </row>
    <row r="136" spans="1:11" ht="14.4" customHeight="1" thickBot="1" x14ac:dyDescent="0.35">
      <c r="A136" s="409" t="s">
        <v>393</v>
      </c>
      <c r="B136" s="387">
        <v>249.99999999998599</v>
      </c>
      <c r="C136" s="387">
        <v>475.2</v>
      </c>
      <c r="D136" s="388">
        <v>225.200000000014</v>
      </c>
      <c r="E136" s="389">
        <v>1.9008</v>
      </c>
      <c r="F136" s="387">
        <v>476.12117109493101</v>
      </c>
      <c r="G136" s="388">
        <v>119.030292773733</v>
      </c>
      <c r="H136" s="390">
        <v>58.95</v>
      </c>
      <c r="I136" s="387">
        <v>108.45</v>
      </c>
      <c r="J136" s="388">
        <v>-10.580292773731999</v>
      </c>
      <c r="K136" s="391">
        <v>0.22777815099099999</v>
      </c>
    </row>
    <row r="137" spans="1:11" ht="14.4" customHeight="1" thickBot="1" x14ac:dyDescent="0.35">
      <c r="A137" s="408" t="s">
        <v>394</v>
      </c>
      <c r="B137" s="392">
        <v>4.9406564584124654E-324</v>
      </c>
      <c r="C137" s="392">
        <v>5.2039999999999997</v>
      </c>
      <c r="D137" s="393">
        <v>5.2039999999999997</v>
      </c>
      <c r="E137" s="394" t="s">
        <v>271</v>
      </c>
      <c r="F137" s="392">
        <v>0</v>
      </c>
      <c r="G137" s="393">
        <v>0</v>
      </c>
      <c r="H137" s="395">
        <v>4.9406564584124654E-324</v>
      </c>
      <c r="I137" s="392">
        <v>1.4821969375237396E-323</v>
      </c>
      <c r="J137" s="393">
        <v>1.4821969375237396E-323</v>
      </c>
      <c r="K137" s="396" t="s">
        <v>265</v>
      </c>
    </row>
    <row r="138" spans="1:11" ht="14.4" customHeight="1" thickBot="1" x14ac:dyDescent="0.35">
      <c r="A138" s="409" t="s">
        <v>395</v>
      </c>
      <c r="B138" s="387">
        <v>4.9406564584124654E-324</v>
      </c>
      <c r="C138" s="387">
        <v>5.2039999999999997</v>
      </c>
      <c r="D138" s="388">
        <v>5.2039999999999997</v>
      </c>
      <c r="E138" s="397" t="s">
        <v>271</v>
      </c>
      <c r="F138" s="387">
        <v>0</v>
      </c>
      <c r="G138" s="388">
        <v>0</v>
      </c>
      <c r="H138" s="390">
        <v>4.9406564584124654E-324</v>
      </c>
      <c r="I138" s="387">
        <v>1.4821969375237396E-323</v>
      </c>
      <c r="J138" s="388">
        <v>1.4821969375237396E-323</v>
      </c>
      <c r="K138" s="398" t="s">
        <v>265</v>
      </c>
    </row>
    <row r="139" spans="1:11" ht="14.4" customHeight="1" thickBot="1" x14ac:dyDescent="0.35">
      <c r="A139" s="412" t="s">
        <v>396</v>
      </c>
      <c r="B139" s="387">
        <v>4.9406564584124654E-324</v>
      </c>
      <c r="C139" s="387">
        <v>18.742000000000001</v>
      </c>
      <c r="D139" s="388">
        <v>18.742000000000001</v>
      </c>
      <c r="E139" s="397" t="s">
        <v>271</v>
      </c>
      <c r="F139" s="387">
        <v>0</v>
      </c>
      <c r="G139" s="388">
        <v>0</v>
      </c>
      <c r="H139" s="390">
        <v>4.9406564584124654E-324</v>
      </c>
      <c r="I139" s="387">
        <v>1.4821969375237396E-323</v>
      </c>
      <c r="J139" s="388">
        <v>1.4821969375237396E-323</v>
      </c>
      <c r="K139" s="398" t="s">
        <v>265</v>
      </c>
    </row>
    <row r="140" spans="1:11" ht="14.4" customHeight="1" thickBot="1" x14ac:dyDescent="0.35">
      <c r="A140" s="409" t="s">
        <v>397</v>
      </c>
      <c r="B140" s="387">
        <v>4.9406564584124654E-324</v>
      </c>
      <c r="C140" s="387">
        <v>18.742000000000001</v>
      </c>
      <c r="D140" s="388">
        <v>18.742000000000001</v>
      </c>
      <c r="E140" s="397" t="s">
        <v>271</v>
      </c>
      <c r="F140" s="387">
        <v>0</v>
      </c>
      <c r="G140" s="388">
        <v>0</v>
      </c>
      <c r="H140" s="390">
        <v>4.9406564584124654E-324</v>
      </c>
      <c r="I140" s="387">
        <v>1.4821969375237396E-323</v>
      </c>
      <c r="J140" s="388">
        <v>1.4821969375237396E-323</v>
      </c>
      <c r="K140" s="398" t="s">
        <v>265</v>
      </c>
    </row>
    <row r="141" spans="1:11" ht="14.4" customHeight="1" thickBot="1" x14ac:dyDescent="0.35">
      <c r="A141" s="412" t="s">
        <v>398</v>
      </c>
      <c r="B141" s="387">
        <v>0</v>
      </c>
      <c r="C141" s="387">
        <v>0.5</v>
      </c>
      <c r="D141" s="388">
        <v>0.5</v>
      </c>
      <c r="E141" s="397" t="s">
        <v>265</v>
      </c>
      <c r="F141" s="387">
        <v>0</v>
      </c>
      <c r="G141" s="388">
        <v>0</v>
      </c>
      <c r="H141" s="390">
        <v>4.9406564584124654E-324</v>
      </c>
      <c r="I141" s="387">
        <v>1.4821969375237396E-323</v>
      </c>
      <c r="J141" s="388">
        <v>1.4821969375237396E-323</v>
      </c>
      <c r="K141" s="398" t="s">
        <v>265</v>
      </c>
    </row>
    <row r="142" spans="1:11" ht="14.4" customHeight="1" thickBot="1" x14ac:dyDescent="0.35">
      <c r="A142" s="409" t="s">
        <v>399</v>
      </c>
      <c r="B142" s="387">
        <v>0</v>
      </c>
      <c r="C142" s="387">
        <v>0.5</v>
      </c>
      <c r="D142" s="388">
        <v>0.5</v>
      </c>
      <c r="E142" s="397" t="s">
        <v>265</v>
      </c>
      <c r="F142" s="387">
        <v>0</v>
      </c>
      <c r="G142" s="388">
        <v>0</v>
      </c>
      <c r="H142" s="390">
        <v>4.9406564584124654E-324</v>
      </c>
      <c r="I142" s="387">
        <v>1.4821969375237396E-323</v>
      </c>
      <c r="J142" s="388">
        <v>1.4821969375237396E-323</v>
      </c>
      <c r="K142" s="398" t="s">
        <v>265</v>
      </c>
    </row>
    <row r="143" spans="1:11" ht="14.4" customHeight="1" thickBot="1" x14ac:dyDescent="0.35">
      <c r="A143" s="412" t="s">
        <v>400</v>
      </c>
      <c r="B143" s="387">
        <v>0</v>
      </c>
      <c r="C143" s="387">
        <v>1.8109999999999999</v>
      </c>
      <c r="D143" s="388">
        <v>1.8109999999999999</v>
      </c>
      <c r="E143" s="397" t="s">
        <v>265</v>
      </c>
      <c r="F143" s="387">
        <v>0</v>
      </c>
      <c r="G143" s="388">
        <v>0</v>
      </c>
      <c r="H143" s="390">
        <v>4.9406564584124654E-324</v>
      </c>
      <c r="I143" s="387">
        <v>1.4821969375237396E-323</v>
      </c>
      <c r="J143" s="388">
        <v>1.4821969375237396E-323</v>
      </c>
      <c r="K143" s="398" t="s">
        <v>265</v>
      </c>
    </row>
    <row r="144" spans="1:11" ht="14.4" customHeight="1" thickBot="1" x14ac:dyDescent="0.35">
      <c r="A144" s="409" t="s">
        <v>401</v>
      </c>
      <c r="B144" s="387">
        <v>0</v>
      </c>
      <c r="C144" s="387">
        <v>1.8109999999999999</v>
      </c>
      <c r="D144" s="388">
        <v>1.8109999999999999</v>
      </c>
      <c r="E144" s="397" t="s">
        <v>265</v>
      </c>
      <c r="F144" s="387">
        <v>0</v>
      </c>
      <c r="G144" s="388">
        <v>0</v>
      </c>
      <c r="H144" s="390">
        <v>4.9406564584124654E-324</v>
      </c>
      <c r="I144" s="387">
        <v>1.4821969375237396E-323</v>
      </c>
      <c r="J144" s="388">
        <v>1.4821969375237396E-323</v>
      </c>
      <c r="K144" s="398" t="s">
        <v>265</v>
      </c>
    </row>
    <row r="145" spans="1:11" ht="14.4" customHeight="1" thickBot="1" x14ac:dyDescent="0.35">
      <c r="A145" s="406" t="s">
        <v>402</v>
      </c>
      <c r="B145" s="387">
        <v>4325.9999999997599</v>
      </c>
      <c r="C145" s="387">
        <v>4660.0367699999997</v>
      </c>
      <c r="D145" s="388">
        <v>334.03677000023799</v>
      </c>
      <c r="E145" s="389">
        <v>1.0772160818300001</v>
      </c>
      <c r="F145" s="387">
        <v>4565.9840702248403</v>
      </c>
      <c r="G145" s="388">
        <v>1141.4960175562101</v>
      </c>
      <c r="H145" s="390">
        <v>380.1</v>
      </c>
      <c r="I145" s="387">
        <v>1149.3130000000001</v>
      </c>
      <c r="J145" s="388">
        <v>7.8169824437919999</v>
      </c>
      <c r="K145" s="391">
        <v>0.251712003879</v>
      </c>
    </row>
    <row r="146" spans="1:11" ht="14.4" customHeight="1" thickBot="1" x14ac:dyDescent="0.35">
      <c r="A146" s="407" t="s">
        <v>403</v>
      </c>
      <c r="B146" s="387">
        <v>4325.9999999997599</v>
      </c>
      <c r="C146" s="387">
        <v>4408.1109999999999</v>
      </c>
      <c r="D146" s="388">
        <v>82.111000000236999</v>
      </c>
      <c r="E146" s="389">
        <v>1.018980813684</v>
      </c>
      <c r="F146" s="387">
        <v>4565.9840702248403</v>
      </c>
      <c r="G146" s="388">
        <v>1141.4960175562101</v>
      </c>
      <c r="H146" s="390">
        <v>380.1</v>
      </c>
      <c r="I146" s="387">
        <v>1149.3130000000001</v>
      </c>
      <c r="J146" s="388">
        <v>7.8169824437919999</v>
      </c>
      <c r="K146" s="391">
        <v>0.251712003879</v>
      </c>
    </row>
    <row r="147" spans="1:11" ht="14.4" customHeight="1" thickBot="1" x14ac:dyDescent="0.35">
      <c r="A147" s="408" t="s">
        <v>404</v>
      </c>
      <c r="B147" s="392">
        <v>4325.9999999997599</v>
      </c>
      <c r="C147" s="392">
        <v>4262.9009999999998</v>
      </c>
      <c r="D147" s="393">
        <v>-63.098999999762</v>
      </c>
      <c r="E147" s="399">
        <v>0.98541400832100001</v>
      </c>
      <c r="F147" s="392">
        <v>4565.9840702248403</v>
      </c>
      <c r="G147" s="393">
        <v>1141.4960175562101</v>
      </c>
      <c r="H147" s="395">
        <v>380.1</v>
      </c>
      <c r="I147" s="392">
        <v>1149.3130000000001</v>
      </c>
      <c r="J147" s="393">
        <v>7.8169824437919999</v>
      </c>
      <c r="K147" s="400">
        <v>0.251712003879</v>
      </c>
    </row>
    <row r="148" spans="1:11" ht="14.4" customHeight="1" thickBot="1" x14ac:dyDescent="0.35">
      <c r="A148" s="409" t="s">
        <v>405</v>
      </c>
      <c r="B148" s="387">
        <v>722.99999999995998</v>
      </c>
      <c r="C148" s="387">
        <v>742.96500000000003</v>
      </c>
      <c r="D148" s="388">
        <v>19.965000000039002</v>
      </c>
      <c r="E148" s="389">
        <v>1.0276141078829999</v>
      </c>
      <c r="F148" s="387">
        <v>958.99999999998204</v>
      </c>
      <c r="G148" s="388">
        <v>239.74999999999599</v>
      </c>
      <c r="H148" s="390">
        <v>79.94</v>
      </c>
      <c r="I148" s="387">
        <v>239.82</v>
      </c>
      <c r="J148" s="388">
        <v>7.0000000004000001E-2</v>
      </c>
      <c r="K148" s="391">
        <v>0.2500729927</v>
      </c>
    </row>
    <row r="149" spans="1:11" ht="14.4" customHeight="1" thickBot="1" x14ac:dyDescent="0.35">
      <c r="A149" s="409" t="s">
        <v>406</v>
      </c>
      <c r="B149" s="387">
        <v>531.99999999997101</v>
      </c>
      <c r="C149" s="387">
        <v>534.38599999999997</v>
      </c>
      <c r="D149" s="388">
        <v>2.386000000029</v>
      </c>
      <c r="E149" s="389">
        <v>1.0044849624059999</v>
      </c>
      <c r="F149" s="387">
        <v>550.97810889208597</v>
      </c>
      <c r="G149" s="388">
        <v>137.74452722302101</v>
      </c>
      <c r="H149" s="390">
        <v>45.895000000000003</v>
      </c>
      <c r="I149" s="387">
        <v>137.685</v>
      </c>
      <c r="J149" s="388">
        <v>-5.9527223020999998E-2</v>
      </c>
      <c r="K149" s="391">
        <v>0.24989196082000001</v>
      </c>
    </row>
    <row r="150" spans="1:11" ht="14.4" customHeight="1" thickBot="1" x14ac:dyDescent="0.35">
      <c r="A150" s="409" t="s">
        <v>407</v>
      </c>
      <c r="B150" s="387">
        <v>2253.9999999998799</v>
      </c>
      <c r="C150" s="387">
        <v>2184.0740000000001</v>
      </c>
      <c r="D150" s="388">
        <v>-69.925999999875003</v>
      </c>
      <c r="E150" s="389">
        <v>0.96897692990200002</v>
      </c>
      <c r="F150" s="387">
        <v>2296.99999999996</v>
      </c>
      <c r="G150" s="388">
        <v>574.24999999998897</v>
      </c>
      <c r="H150" s="390">
        <v>191.77099999999999</v>
      </c>
      <c r="I150" s="387">
        <v>575.31500000000096</v>
      </c>
      <c r="J150" s="388">
        <v>1.065000000011</v>
      </c>
      <c r="K150" s="391">
        <v>0.25046364823599998</v>
      </c>
    </row>
    <row r="151" spans="1:11" ht="14.4" customHeight="1" thickBot="1" x14ac:dyDescent="0.35">
      <c r="A151" s="409" t="s">
        <v>408</v>
      </c>
      <c r="B151" s="387">
        <v>771.99999999995805</v>
      </c>
      <c r="C151" s="387">
        <v>756.31799999999998</v>
      </c>
      <c r="D151" s="388">
        <v>-15.681999999957</v>
      </c>
      <c r="E151" s="389">
        <v>0.979686528497</v>
      </c>
      <c r="F151" s="387">
        <v>714.00597365066403</v>
      </c>
      <c r="G151" s="388">
        <v>178.50149341266601</v>
      </c>
      <c r="H151" s="390">
        <v>58.73</v>
      </c>
      <c r="I151" s="387">
        <v>185.20099999999999</v>
      </c>
      <c r="J151" s="388">
        <v>6.6995065873339996</v>
      </c>
      <c r="K151" s="391">
        <v>0.259382983944</v>
      </c>
    </row>
    <row r="152" spans="1:11" ht="14.4" customHeight="1" thickBot="1" x14ac:dyDescent="0.35">
      <c r="A152" s="409" t="s">
        <v>409</v>
      </c>
      <c r="B152" s="387">
        <v>0.99999999999900002</v>
      </c>
      <c r="C152" s="387">
        <v>0.92600000000000005</v>
      </c>
      <c r="D152" s="388">
        <v>-7.3999999999000005E-2</v>
      </c>
      <c r="E152" s="389">
        <v>0.92600000000000005</v>
      </c>
      <c r="F152" s="387">
        <v>0.99998768215</v>
      </c>
      <c r="G152" s="388">
        <v>0.24999692053700001</v>
      </c>
      <c r="H152" s="390">
        <v>7.8E-2</v>
      </c>
      <c r="I152" s="387">
        <v>0.23400000000000001</v>
      </c>
      <c r="J152" s="388">
        <v>-1.5996920537000001E-2</v>
      </c>
      <c r="K152" s="391">
        <v>0.23400288241200001</v>
      </c>
    </row>
    <row r="153" spans="1:11" ht="14.4" customHeight="1" thickBot="1" x14ac:dyDescent="0.35">
      <c r="A153" s="409" t="s">
        <v>410</v>
      </c>
      <c r="B153" s="387">
        <v>43.999999999997002</v>
      </c>
      <c r="C153" s="387">
        <v>44.231999999999999</v>
      </c>
      <c r="D153" s="388">
        <v>0.232000000002</v>
      </c>
      <c r="E153" s="389">
        <v>1.0052727272719999</v>
      </c>
      <c r="F153" s="387">
        <v>43.999999999998998</v>
      </c>
      <c r="G153" s="388">
        <v>10.999999999999</v>
      </c>
      <c r="H153" s="390">
        <v>3.6859999999999999</v>
      </c>
      <c r="I153" s="387">
        <v>11.058</v>
      </c>
      <c r="J153" s="388">
        <v>5.8000000000000003E-2</v>
      </c>
      <c r="K153" s="391">
        <v>0.25131818181799997</v>
      </c>
    </row>
    <row r="154" spans="1:11" ht="14.4" customHeight="1" thickBot="1" x14ac:dyDescent="0.35">
      <c r="A154" s="408" t="s">
        <v>411</v>
      </c>
      <c r="B154" s="392">
        <v>0</v>
      </c>
      <c r="C154" s="392">
        <v>145.21</v>
      </c>
      <c r="D154" s="393">
        <v>145.21</v>
      </c>
      <c r="E154" s="394" t="s">
        <v>265</v>
      </c>
      <c r="F154" s="392">
        <v>0</v>
      </c>
      <c r="G154" s="393">
        <v>0</v>
      </c>
      <c r="H154" s="395">
        <v>4.9406564584124654E-324</v>
      </c>
      <c r="I154" s="392">
        <v>1.4821969375237396E-323</v>
      </c>
      <c r="J154" s="393">
        <v>1.4821969375237396E-323</v>
      </c>
      <c r="K154" s="396" t="s">
        <v>265</v>
      </c>
    </row>
    <row r="155" spans="1:11" ht="14.4" customHeight="1" thickBot="1" x14ac:dyDescent="0.35">
      <c r="A155" s="409" t="s">
        <v>412</v>
      </c>
      <c r="B155" s="387">
        <v>0</v>
      </c>
      <c r="C155" s="387">
        <v>145.21</v>
      </c>
      <c r="D155" s="388">
        <v>145.21</v>
      </c>
      <c r="E155" s="397" t="s">
        <v>265</v>
      </c>
      <c r="F155" s="387">
        <v>0</v>
      </c>
      <c r="G155" s="388">
        <v>0</v>
      </c>
      <c r="H155" s="390">
        <v>4.9406564584124654E-324</v>
      </c>
      <c r="I155" s="387">
        <v>1.4821969375237396E-323</v>
      </c>
      <c r="J155" s="388">
        <v>1.4821969375237396E-323</v>
      </c>
      <c r="K155" s="398" t="s">
        <v>265</v>
      </c>
    </row>
    <row r="156" spans="1:11" ht="14.4" customHeight="1" thickBot="1" x14ac:dyDescent="0.35">
      <c r="A156" s="407" t="s">
        <v>413</v>
      </c>
      <c r="B156" s="387">
        <v>0</v>
      </c>
      <c r="C156" s="387">
        <v>251.92577000000099</v>
      </c>
      <c r="D156" s="388">
        <v>251.92577000000099</v>
      </c>
      <c r="E156" s="397" t="s">
        <v>265</v>
      </c>
      <c r="F156" s="387">
        <v>0</v>
      </c>
      <c r="G156" s="388">
        <v>0</v>
      </c>
      <c r="H156" s="390">
        <v>4.9406564584124654E-324</v>
      </c>
      <c r="I156" s="387">
        <v>1.4821969375237396E-323</v>
      </c>
      <c r="J156" s="388">
        <v>1.4821969375237396E-323</v>
      </c>
      <c r="K156" s="398" t="s">
        <v>265</v>
      </c>
    </row>
    <row r="157" spans="1:11" ht="14.4" customHeight="1" thickBot="1" x14ac:dyDescent="0.35">
      <c r="A157" s="408" t="s">
        <v>414</v>
      </c>
      <c r="B157" s="392">
        <v>0</v>
      </c>
      <c r="C157" s="392">
        <v>163.17190000000099</v>
      </c>
      <c r="D157" s="393">
        <v>163.17190000000099</v>
      </c>
      <c r="E157" s="394" t="s">
        <v>265</v>
      </c>
      <c r="F157" s="392">
        <v>0</v>
      </c>
      <c r="G157" s="393">
        <v>0</v>
      </c>
      <c r="H157" s="395">
        <v>4.9406564584124654E-324</v>
      </c>
      <c r="I157" s="392">
        <v>1.4821969375237396E-323</v>
      </c>
      <c r="J157" s="393">
        <v>1.4821969375237396E-323</v>
      </c>
      <c r="K157" s="396" t="s">
        <v>265</v>
      </c>
    </row>
    <row r="158" spans="1:11" ht="14.4" customHeight="1" thickBot="1" x14ac:dyDescent="0.35">
      <c r="A158" s="409" t="s">
        <v>415</v>
      </c>
      <c r="B158" s="387">
        <v>0</v>
      </c>
      <c r="C158" s="387">
        <v>163.17190000000099</v>
      </c>
      <c r="D158" s="388">
        <v>163.17190000000099</v>
      </c>
      <c r="E158" s="397" t="s">
        <v>265</v>
      </c>
      <c r="F158" s="387">
        <v>0</v>
      </c>
      <c r="G158" s="388">
        <v>0</v>
      </c>
      <c r="H158" s="390">
        <v>4.9406564584124654E-324</v>
      </c>
      <c r="I158" s="387">
        <v>1.4821969375237396E-323</v>
      </c>
      <c r="J158" s="388">
        <v>1.4821969375237396E-323</v>
      </c>
      <c r="K158" s="398" t="s">
        <v>265</v>
      </c>
    </row>
    <row r="159" spans="1:11" ht="14.4" customHeight="1" thickBot="1" x14ac:dyDescent="0.35">
      <c r="A159" s="408" t="s">
        <v>416</v>
      </c>
      <c r="B159" s="392">
        <v>0</v>
      </c>
      <c r="C159" s="392">
        <v>7.8010000000000002</v>
      </c>
      <c r="D159" s="393">
        <v>7.8010000000000002</v>
      </c>
      <c r="E159" s="394" t="s">
        <v>265</v>
      </c>
      <c r="F159" s="392">
        <v>0</v>
      </c>
      <c r="G159" s="393">
        <v>0</v>
      </c>
      <c r="H159" s="395">
        <v>4.9406564584124654E-324</v>
      </c>
      <c r="I159" s="392">
        <v>1.4821969375237396E-323</v>
      </c>
      <c r="J159" s="393">
        <v>1.4821969375237396E-323</v>
      </c>
      <c r="K159" s="396" t="s">
        <v>265</v>
      </c>
    </row>
    <row r="160" spans="1:11" ht="14.4" customHeight="1" thickBot="1" x14ac:dyDescent="0.35">
      <c r="A160" s="409" t="s">
        <v>417</v>
      </c>
      <c r="B160" s="387">
        <v>0</v>
      </c>
      <c r="C160" s="387">
        <v>7.8010000000000002</v>
      </c>
      <c r="D160" s="388">
        <v>7.8010000000000002</v>
      </c>
      <c r="E160" s="397" t="s">
        <v>265</v>
      </c>
      <c r="F160" s="387">
        <v>0</v>
      </c>
      <c r="G160" s="388">
        <v>0</v>
      </c>
      <c r="H160" s="390">
        <v>4.9406564584124654E-324</v>
      </c>
      <c r="I160" s="387">
        <v>1.4821969375237396E-323</v>
      </c>
      <c r="J160" s="388">
        <v>1.4821969375237396E-323</v>
      </c>
      <c r="K160" s="398" t="s">
        <v>265</v>
      </c>
    </row>
    <row r="161" spans="1:11" ht="14.4" customHeight="1" thickBot="1" x14ac:dyDescent="0.35">
      <c r="A161" s="408" t="s">
        <v>418</v>
      </c>
      <c r="B161" s="392">
        <v>0</v>
      </c>
      <c r="C161" s="392">
        <v>65.251000000000005</v>
      </c>
      <c r="D161" s="393">
        <v>65.251000000000005</v>
      </c>
      <c r="E161" s="394" t="s">
        <v>265</v>
      </c>
      <c r="F161" s="392">
        <v>0</v>
      </c>
      <c r="G161" s="393">
        <v>0</v>
      </c>
      <c r="H161" s="395">
        <v>4.9406564584124654E-324</v>
      </c>
      <c r="I161" s="392">
        <v>1.4821969375237396E-323</v>
      </c>
      <c r="J161" s="393">
        <v>1.4821969375237396E-323</v>
      </c>
      <c r="K161" s="396" t="s">
        <v>265</v>
      </c>
    </row>
    <row r="162" spans="1:11" ht="14.4" customHeight="1" thickBot="1" x14ac:dyDescent="0.35">
      <c r="A162" s="409" t="s">
        <v>419</v>
      </c>
      <c r="B162" s="387">
        <v>0</v>
      </c>
      <c r="C162" s="387">
        <v>65.251000000000005</v>
      </c>
      <c r="D162" s="388">
        <v>65.251000000000005</v>
      </c>
      <c r="E162" s="397" t="s">
        <v>265</v>
      </c>
      <c r="F162" s="387">
        <v>0</v>
      </c>
      <c r="G162" s="388">
        <v>0</v>
      </c>
      <c r="H162" s="390">
        <v>4.9406564584124654E-324</v>
      </c>
      <c r="I162" s="387">
        <v>1.4821969375237396E-323</v>
      </c>
      <c r="J162" s="388">
        <v>1.4821969375237396E-323</v>
      </c>
      <c r="K162" s="398" t="s">
        <v>265</v>
      </c>
    </row>
    <row r="163" spans="1:11" ht="14.4" customHeight="1" thickBot="1" x14ac:dyDescent="0.35">
      <c r="A163" s="408" t="s">
        <v>420</v>
      </c>
      <c r="B163" s="392">
        <v>0</v>
      </c>
      <c r="C163" s="392">
        <v>15.70187</v>
      </c>
      <c r="D163" s="393">
        <v>15.70187</v>
      </c>
      <c r="E163" s="394" t="s">
        <v>265</v>
      </c>
      <c r="F163" s="392">
        <v>0</v>
      </c>
      <c r="G163" s="393">
        <v>0</v>
      </c>
      <c r="H163" s="395">
        <v>4.9406564584124654E-324</v>
      </c>
      <c r="I163" s="392">
        <v>1.4821969375237396E-323</v>
      </c>
      <c r="J163" s="393">
        <v>1.4821969375237396E-323</v>
      </c>
      <c r="K163" s="396" t="s">
        <v>265</v>
      </c>
    </row>
    <row r="164" spans="1:11" ht="14.4" customHeight="1" thickBot="1" x14ac:dyDescent="0.35">
      <c r="A164" s="409" t="s">
        <v>421</v>
      </c>
      <c r="B164" s="387">
        <v>0</v>
      </c>
      <c r="C164" s="387">
        <v>15.70187</v>
      </c>
      <c r="D164" s="388">
        <v>15.70187</v>
      </c>
      <c r="E164" s="397" t="s">
        <v>265</v>
      </c>
      <c r="F164" s="387">
        <v>0</v>
      </c>
      <c r="G164" s="388">
        <v>0</v>
      </c>
      <c r="H164" s="390">
        <v>4.9406564584124654E-324</v>
      </c>
      <c r="I164" s="387">
        <v>1.4821969375237396E-323</v>
      </c>
      <c r="J164" s="388">
        <v>1.4821969375237396E-323</v>
      </c>
      <c r="K164" s="398" t="s">
        <v>265</v>
      </c>
    </row>
    <row r="165" spans="1:11" ht="14.4" customHeight="1" thickBot="1" x14ac:dyDescent="0.35">
      <c r="A165" s="405" t="s">
        <v>422</v>
      </c>
      <c r="B165" s="387">
        <v>75918.400029254801</v>
      </c>
      <c r="C165" s="387">
        <v>77077.283739999999</v>
      </c>
      <c r="D165" s="388">
        <v>1158.88371074517</v>
      </c>
      <c r="E165" s="389">
        <v>1.01526485951</v>
      </c>
      <c r="F165" s="387">
        <v>81288.901101309501</v>
      </c>
      <c r="G165" s="388">
        <v>20322.225275327401</v>
      </c>
      <c r="H165" s="390">
        <v>10060.29177</v>
      </c>
      <c r="I165" s="387">
        <v>20115.58209</v>
      </c>
      <c r="J165" s="388">
        <v>-206.64318532737201</v>
      </c>
      <c r="K165" s="391">
        <v>0.24745791636299999</v>
      </c>
    </row>
    <row r="166" spans="1:11" ht="14.4" customHeight="1" thickBot="1" x14ac:dyDescent="0.35">
      <c r="A166" s="406" t="s">
        <v>423</v>
      </c>
      <c r="B166" s="387">
        <v>27372.743057936499</v>
      </c>
      <c r="C166" s="387">
        <v>25720.979810000001</v>
      </c>
      <c r="D166" s="388">
        <v>-1651.76324793651</v>
      </c>
      <c r="E166" s="389">
        <v>0.93965664148299999</v>
      </c>
      <c r="F166" s="387">
        <v>29297.845518110898</v>
      </c>
      <c r="G166" s="388">
        <v>7324.4613795277201</v>
      </c>
      <c r="H166" s="390">
        <v>2437.9790899999998</v>
      </c>
      <c r="I166" s="387">
        <v>6904.0973199999999</v>
      </c>
      <c r="J166" s="388">
        <v>-420.364059527721</v>
      </c>
      <c r="K166" s="391">
        <v>0.235652048739</v>
      </c>
    </row>
    <row r="167" spans="1:11" ht="14.4" customHeight="1" thickBot="1" x14ac:dyDescent="0.35">
      <c r="A167" s="407" t="s">
        <v>424</v>
      </c>
      <c r="B167" s="387">
        <v>27372.743057936499</v>
      </c>
      <c r="C167" s="387">
        <v>25720.979810000001</v>
      </c>
      <c r="D167" s="388">
        <v>-1651.76324793651</v>
      </c>
      <c r="E167" s="389">
        <v>0.93965664148299999</v>
      </c>
      <c r="F167" s="387">
        <v>29297.845518110898</v>
      </c>
      <c r="G167" s="388">
        <v>7324.4613795277201</v>
      </c>
      <c r="H167" s="390">
        <v>2437.9790899999998</v>
      </c>
      <c r="I167" s="387">
        <v>6904.0973199999999</v>
      </c>
      <c r="J167" s="388">
        <v>-420.364059527721</v>
      </c>
      <c r="K167" s="391">
        <v>0.235652048739</v>
      </c>
    </row>
    <row r="168" spans="1:11" ht="14.4" customHeight="1" thickBot="1" x14ac:dyDescent="0.35">
      <c r="A168" s="408" t="s">
        <v>425</v>
      </c>
      <c r="B168" s="392">
        <v>145.74050737788701</v>
      </c>
      <c r="C168" s="392">
        <v>142.03309999999999</v>
      </c>
      <c r="D168" s="393">
        <v>-3.7074073778860002</v>
      </c>
      <c r="E168" s="399">
        <v>0.97456158589899999</v>
      </c>
      <c r="F168" s="392">
        <v>130.84553814617499</v>
      </c>
      <c r="G168" s="393">
        <v>32.711384536543001</v>
      </c>
      <c r="H168" s="395">
        <v>16.339289999999998</v>
      </c>
      <c r="I168" s="392">
        <v>60.674489999999999</v>
      </c>
      <c r="J168" s="393">
        <v>27.963105463455999</v>
      </c>
      <c r="K168" s="400">
        <v>0.46371080634099998</v>
      </c>
    </row>
    <row r="169" spans="1:11" ht="14.4" customHeight="1" thickBot="1" x14ac:dyDescent="0.35">
      <c r="A169" s="409" t="s">
        <v>426</v>
      </c>
      <c r="B169" s="387">
        <v>74.370645601611002</v>
      </c>
      <c r="C169" s="387">
        <v>106.93899999999999</v>
      </c>
      <c r="D169" s="388">
        <v>32.568354398388003</v>
      </c>
      <c r="E169" s="389">
        <v>1.437919479317</v>
      </c>
      <c r="F169" s="387">
        <v>104.835023986358</v>
      </c>
      <c r="G169" s="388">
        <v>26.208755996589002</v>
      </c>
      <c r="H169" s="390">
        <v>7.6005000000000003</v>
      </c>
      <c r="I169" s="387">
        <v>40.055999999999997</v>
      </c>
      <c r="J169" s="388">
        <v>13.847244003409999</v>
      </c>
      <c r="K169" s="391">
        <v>0.38208604793299999</v>
      </c>
    </row>
    <row r="170" spans="1:11" ht="14.4" customHeight="1" thickBot="1" x14ac:dyDescent="0.35">
      <c r="A170" s="409" t="s">
        <v>427</v>
      </c>
      <c r="B170" s="387">
        <v>35.762921049606</v>
      </c>
      <c r="C170" s="387">
        <v>11.552099999999999</v>
      </c>
      <c r="D170" s="388">
        <v>-24.210821049606</v>
      </c>
      <c r="E170" s="389">
        <v>0.32301891626700002</v>
      </c>
      <c r="F170" s="387">
        <v>7.4834112058639999</v>
      </c>
      <c r="G170" s="388">
        <v>1.870852801466</v>
      </c>
      <c r="H170" s="390">
        <v>4.9406564584124654E-324</v>
      </c>
      <c r="I170" s="387">
        <v>2.8952</v>
      </c>
      <c r="J170" s="388">
        <v>1.0243471985329999</v>
      </c>
      <c r="K170" s="391">
        <v>0.38688238830499999</v>
      </c>
    </row>
    <row r="171" spans="1:11" ht="14.4" customHeight="1" thickBot="1" x14ac:dyDescent="0.35">
      <c r="A171" s="409" t="s">
        <v>428</v>
      </c>
      <c r="B171" s="387">
        <v>35.606940726668</v>
      </c>
      <c r="C171" s="387">
        <v>23.542000000000002</v>
      </c>
      <c r="D171" s="388">
        <v>-12.064940726668</v>
      </c>
      <c r="E171" s="389">
        <v>0.66116323164900004</v>
      </c>
      <c r="F171" s="387">
        <v>18.527102953951999</v>
      </c>
      <c r="G171" s="388">
        <v>4.6317757384879998</v>
      </c>
      <c r="H171" s="390">
        <v>8.7387899999999998</v>
      </c>
      <c r="I171" s="387">
        <v>17.723289999999999</v>
      </c>
      <c r="J171" s="388">
        <v>13.091514261511</v>
      </c>
      <c r="K171" s="391">
        <v>0.95661421238099997</v>
      </c>
    </row>
    <row r="172" spans="1:11" ht="14.4" customHeight="1" thickBot="1" x14ac:dyDescent="0.35">
      <c r="A172" s="408" t="s">
        <v>429</v>
      </c>
      <c r="B172" s="392">
        <v>66.000678538138004</v>
      </c>
      <c r="C172" s="392">
        <v>25.253699999999998</v>
      </c>
      <c r="D172" s="393">
        <v>-40.746978538138002</v>
      </c>
      <c r="E172" s="399">
        <v>0.38262788443000001</v>
      </c>
      <c r="F172" s="392">
        <v>0</v>
      </c>
      <c r="G172" s="393">
        <v>0</v>
      </c>
      <c r="H172" s="395">
        <v>5.6452</v>
      </c>
      <c r="I172" s="392">
        <v>9.4723299999999995</v>
      </c>
      <c r="J172" s="393">
        <v>9.4723299999999995</v>
      </c>
      <c r="K172" s="396" t="s">
        <v>265</v>
      </c>
    </row>
    <row r="173" spans="1:11" ht="14.4" customHeight="1" thickBot="1" x14ac:dyDescent="0.35">
      <c r="A173" s="409" t="s">
        <v>430</v>
      </c>
      <c r="B173" s="387">
        <v>49.000683456254002</v>
      </c>
      <c r="C173" s="387">
        <v>17.852900000000002</v>
      </c>
      <c r="D173" s="388">
        <v>-31.147783456254</v>
      </c>
      <c r="E173" s="389">
        <v>0.36433981611499999</v>
      </c>
      <c r="F173" s="387">
        <v>0</v>
      </c>
      <c r="G173" s="388">
        <v>0</v>
      </c>
      <c r="H173" s="390">
        <v>4.95</v>
      </c>
      <c r="I173" s="387">
        <v>6.04033</v>
      </c>
      <c r="J173" s="388">
        <v>6.04033</v>
      </c>
      <c r="K173" s="398" t="s">
        <v>265</v>
      </c>
    </row>
    <row r="174" spans="1:11" ht="14.4" customHeight="1" thickBot="1" x14ac:dyDescent="0.35">
      <c r="A174" s="409" t="s">
        <v>431</v>
      </c>
      <c r="B174" s="387">
        <v>16.999995081883</v>
      </c>
      <c r="C174" s="387">
        <v>7.4008000000000003</v>
      </c>
      <c r="D174" s="388">
        <v>-9.5991950818829999</v>
      </c>
      <c r="E174" s="389">
        <v>0.43534130241500002</v>
      </c>
      <c r="F174" s="387">
        <v>0</v>
      </c>
      <c r="G174" s="388">
        <v>0</v>
      </c>
      <c r="H174" s="390">
        <v>0.69520000000000004</v>
      </c>
      <c r="I174" s="387">
        <v>3.4319999999999999</v>
      </c>
      <c r="J174" s="388">
        <v>3.4319999999999999</v>
      </c>
      <c r="K174" s="398" t="s">
        <v>265</v>
      </c>
    </row>
    <row r="175" spans="1:11" ht="14.4" customHeight="1" thickBot="1" x14ac:dyDescent="0.35">
      <c r="A175" s="408" t="s">
        <v>432</v>
      </c>
      <c r="B175" s="392">
        <v>31.001963380496001</v>
      </c>
      <c r="C175" s="392">
        <v>43.165349999999997</v>
      </c>
      <c r="D175" s="393">
        <v>12.163386619502999</v>
      </c>
      <c r="E175" s="399">
        <v>1.392342461353</v>
      </c>
      <c r="F175" s="392">
        <v>2.9999799647069998</v>
      </c>
      <c r="G175" s="393">
        <v>0.74999499117599999</v>
      </c>
      <c r="H175" s="395">
        <v>4.9406564584124654E-324</v>
      </c>
      <c r="I175" s="392">
        <v>1.2689999999999999</v>
      </c>
      <c r="J175" s="393">
        <v>0.51900500882300005</v>
      </c>
      <c r="K175" s="400">
        <v>0.42300282499500003</v>
      </c>
    </row>
    <row r="176" spans="1:11" ht="14.4" customHeight="1" thickBot="1" x14ac:dyDescent="0.35">
      <c r="A176" s="409" t="s">
        <v>433</v>
      </c>
      <c r="B176" s="387">
        <v>17.999391100537</v>
      </c>
      <c r="C176" s="387">
        <v>4.9406564584124654E-324</v>
      </c>
      <c r="D176" s="388">
        <v>-17.999391100537</v>
      </c>
      <c r="E176" s="389">
        <v>0</v>
      </c>
      <c r="F176" s="387">
        <v>2.9999799647069998</v>
      </c>
      <c r="G176" s="388">
        <v>0.74999499117599999</v>
      </c>
      <c r="H176" s="390">
        <v>4.9406564584124654E-324</v>
      </c>
      <c r="I176" s="387">
        <v>1.4821969375237396E-323</v>
      </c>
      <c r="J176" s="388">
        <v>-0.74999499117599999</v>
      </c>
      <c r="K176" s="391">
        <v>4.9406564584124654E-324</v>
      </c>
    </row>
    <row r="177" spans="1:11" ht="14.4" customHeight="1" thickBot="1" x14ac:dyDescent="0.35">
      <c r="A177" s="409" t="s">
        <v>434</v>
      </c>
      <c r="B177" s="387">
        <v>13.002572279958001</v>
      </c>
      <c r="C177" s="387">
        <v>43.165349999999997</v>
      </c>
      <c r="D177" s="388">
        <v>30.162777720040999</v>
      </c>
      <c r="E177" s="389">
        <v>3.3197546662769999</v>
      </c>
      <c r="F177" s="387">
        <v>0</v>
      </c>
      <c r="G177" s="388">
        <v>0</v>
      </c>
      <c r="H177" s="390">
        <v>4.9406564584124654E-324</v>
      </c>
      <c r="I177" s="387">
        <v>1.2689999999999999</v>
      </c>
      <c r="J177" s="388">
        <v>1.2689999999999999</v>
      </c>
      <c r="K177" s="398" t="s">
        <v>265</v>
      </c>
    </row>
    <row r="178" spans="1:11" ht="14.4" customHeight="1" thickBot="1" x14ac:dyDescent="0.35">
      <c r="A178" s="408" t="s">
        <v>435</v>
      </c>
      <c r="B178" s="392">
        <v>4.9406564584124654E-324</v>
      </c>
      <c r="C178" s="392">
        <v>-0.74490999999999996</v>
      </c>
      <c r="D178" s="393">
        <v>-0.74490999999999996</v>
      </c>
      <c r="E178" s="394" t="s">
        <v>271</v>
      </c>
      <c r="F178" s="392">
        <v>0</v>
      </c>
      <c r="G178" s="393">
        <v>0</v>
      </c>
      <c r="H178" s="395">
        <v>4.9406564584124654E-324</v>
      </c>
      <c r="I178" s="392">
        <v>1.4821969375237396E-323</v>
      </c>
      <c r="J178" s="393">
        <v>1.4821969375237396E-323</v>
      </c>
      <c r="K178" s="396" t="s">
        <v>265</v>
      </c>
    </row>
    <row r="179" spans="1:11" ht="14.4" customHeight="1" thickBot="1" x14ac:dyDescent="0.35">
      <c r="A179" s="409" t="s">
        <v>436</v>
      </c>
      <c r="B179" s="387">
        <v>4.9406564584124654E-324</v>
      </c>
      <c r="C179" s="387">
        <v>-0.74490999999999996</v>
      </c>
      <c r="D179" s="388">
        <v>-0.74490999999999996</v>
      </c>
      <c r="E179" s="397" t="s">
        <v>271</v>
      </c>
      <c r="F179" s="387">
        <v>0</v>
      </c>
      <c r="G179" s="388">
        <v>0</v>
      </c>
      <c r="H179" s="390">
        <v>4.9406564584124654E-324</v>
      </c>
      <c r="I179" s="387">
        <v>1.4821969375237396E-323</v>
      </c>
      <c r="J179" s="388">
        <v>1.4821969375237396E-323</v>
      </c>
      <c r="K179" s="398" t="s">
        <v>265</v>
      </c>
    </row>
    <row r="180" spans="1:11" ht="14.4" customHeight="1" thickBot="1" x14ac:dyDescent="0.35">
      <c r="A180" s="408" t="s">
        <v>437</v>
      </c>
      <c r="B180" s="392">
        <v>27129.999908639998</v>
      </c>
      <c r="C180" s="392">
        <v>23888.483789999998</v>
      </c>
      <c r="D180" s="393">
        <v>-3241.5161186399901</v>
      </c>
      <c r="E180" s="399">
        <v>0.88051912533800003</v>
      </c>
      <c r="F180" s="392">
        <v>29164</v>
      </c>
      <c r="G180" s="393">
        <v>7291</v>
      </c>
      <c r="H180" s="395">
        <v>2415.9946</v>
      </c>
      <c r="I180" s="392">
        <v>6678.1940800000002</v>
      </c>
      <c r="J180" s="393">
        <v>-612.80592000000297</v>
      </c>
      <c r="K180" s="400">
        <v>0.228987590179</v>
      </c>
    </row>
    <row r="181" spans="1:11" ht="14.4" customHeight="1" thickBot="1" x14ac:dyDescent="0.35">
      <c r="A181" s="409" t="s">
        <v>438</v>
      </c>
      <c r="B181" s="387">
        <v>11392.9999656529</v>
      </c>
      <c r="C181" s="387">
        <v>10582.150180000001</v>
      </c>
      <c r="D181" s="388">
        <v>-810.84978565291897</v>
      </c>
      <c r="E181" s="389">
        <v>0.92882912418999997</v>
      </c>
      <c r="F181" s="387">
        <v>13678</v>
      </c>
      <c r="G181" s="388">
        <v>3419.5</v>
      </c>
      <c r="H181" s="390">
        <v>1204.6171099999999</v>
      </c>
      <c r="I181" s="387">
        <v>3205.9437499999999</v>
      </c>
      <c r="J181" s="388">
        <v>-213.556250000001</v>
      </c>
      <c r="K181" s="391">
        <v>0.234386880391</v>
      </c>
    </row>
    <row r="182" spans="1:11" ht="14.4" customHeight="1" thickBot="1" x14ac:dyDescent="0.35">
      <c r="A182" s="409" t="s">
        <v>439</v>
      </c>
      <c r="B182" s="387">
        <v>15736.9999429871</v>
      </c>
      <c r="C182" s="387">
        <v>13306.33361</v>
      </c>
      <c r="D182" s="388">
        <v>-2430.6663329870698</v>
      </c>
      <c r="E182" s="389">
        <v>0.84554449121200004</v>
      </c>
      <c r="F182" s="387">
        <v>15486</v>
      </c>
      <c r="G182" s="388">
        <v>3871.5</v>
      </c>
      <c r="H182" s="390">
        <v>1211.3774900000001</v>
      </c>
      <c r="I182" s="387">
        <v>3472.2503299999998</v>
      </c>
      <c r="J182" s="388">
        <v>-399.249670000001</v>
      </c>
      <c r="K182" s="391">
        <v>0.22421867041099999</v>
      </c>
    </row>
    <row r="183" spans="1:11" ht="14.4" customHeight="1" thickBot="1" x14ac:dyDescent="0.35">
      <c r="A183" s="408" t="s">
        <v>440</v>
      </c>
      <c r="B183" s="392">
        <v>0</v>
      </c>
      <c r="C183" s="392">
        <v>1622.7887800000001</v>
      </c>
      <c r="D183" s="393">
        <v>1622.7887800000001</v>
      </c>
      <c r="E183" s="394" t="s">
        <v>265</v>
      </c>
      <c r="F183" s="392">
        <v>0</v>
      </c>
      <c r="G183" s="393">
        <v>0</v>
      </c>
      <c r="H183" s="395">
        <v>4.9406564584124654E-324</v>
      </c>
      <c r="I183" s="392">
        <v>154.48741999999999</v>
      </c>
      <c r="J183" s="393">
        <v>154.48741999999999</v>
      </c>
      <c r="K183" s="396" t="s">
        <v>265</v>
      </c>
    </row>
    <row r="184" spans="1:11" ht="14.4" customHeight="1" thickBot="1" x14ac:dyDescent="0.35">
      <c r="A184" s="409" t="s">
        <v>441</v>
      </c>
      <c r="B184" s="387">
        <v>4.9406564584124654E-324</v>
      </c>
      <c r="C184" s="387">
        <v>1070.95748</v>
      </c>
      <c r="D184" s="388">
        <v>1070.95748</v>
      </c>
      <c r="E184" s="397" t="s">
        <v>271</v>
      </c>
      <c r="F184" s="387">
        <v>0</v>
      </c>
      <c r="G184" s="388">
        <v>0</v>
      </c>
      <c r="H184" s="390">
        <v>4.9406564584124654E-324</v>
      </c>
      <c r="I184" s="387">
        <v>75.565790000000007</v>
      </c>
      <c r="J184" s="388">
        <v>75.565790000000007</v>
      </c>
      <c r="K184" s="398" t="s">
        <v>265</v>
      </c>
    </row>
    <row r="185" spans="1:11" ht="14.4" customHeight="1" thickBot="1" x14ac:dyDescent="0.35">
      <c r="A185" s="409" t="s">
        <v>442</v>
      </c>
      <c r="B185" s="387">
        <v>0</v>
      </c>
      <c r="C185" s="387">
        <v>551.83130000000006</v>
      </c>
      <c r="D185" s="388">
        <v>551.83130000000006</v>
      </c>
      <c r="E185" s="397" t="s">
        <v>265</v>
      </c>
      <c r="F185" s="387">
        <v>0</v>
      </c>
      <c r="G185" s="388">
        <v>0</v>
      </c>
      <c r="H185" s="390">
        <v>4.9406564584124654E-324</v>
      </c>
      <c r="I185" s="387">
        <v>78.921629999999993</v>
      </c>
      <c r="J185" s="388">
        <v>78.921629999999993</v>
      </c>
      <c r="K185" s="398" t="s">
        <v>265</v>
      </c>
    </row>
    <row r="186" spans="1:11" ht="14.4" customHeight="1" thickBot="1" x14ac:dyDescent="0.35">
      <c r="A186" s="406" t="s">
        <v>443</v>
      </c>
      <c r="B186" s="387">
        <v>48545.656971318298</v>
      </c>
      <c r="C186" s="387">
        <v>51223.883930000004</v>
      </c>
      <c r="D186" s="388">
        <v>2678.2269586817001</v>
      </c>
      <c r="E186" s="389">
        <v>1.05516923914</v>
      </c>
      <c r="F186" s="387">
        <v>51889.055583198598</v>
      </c>
      <c r="G186" s="388">
        <v>12972.263895799701</v>
      </c>
      <c r="H186" s="390">
        <v>7622.31268</v>
      </c>
      <c r="I186" s="387">
        <v>13211.484769999999</v>
      </c>
      <c r="J186" s="388">
        <v>239.22087420035001</v>
      </c>
      <c r="K186" s="391">
        <v>0.254610237583</v>
      </c>
    </row>
    <row r="187" spans="1:11" ht="14.4" customHeight="1" thickBot="1" x14ac:dyDescent="0.35">
      <c r="A187" s="407" t="s">
        <v>444</v>
      </c>
      <c r="B187" s="387">
        <v>47579.9999999996</v>
      </c>
      <c r="C187" s="387">
        <v>50554.195090000001</v>
      </c>
      <c r="D187" s="388">
        <v>2974.1950900004199</v>
      </c>
      <c r="E187" s="389">
        <v>1.06250935456</v>
      </c>
      <c r="F187" s="387">
        <v>51520</v>
      </c>
      <c r="G187" s="388">
        <v>12880</v>
      </c>
      <c r="H187" s="390">
        <v>7576.6519500000004</v>
      </c>
      <c r="I187" s="387">
        <v>13080.1405</v>
      </c>
      <c r="J187" s="388">
        <v>200.1405</v>
      </c>
      <c r="K187" s="391">
        <v>0.253884714673</v>
      </c>
    </row>
    <row r="188" spans="1:11" ht="14.4" customHeight="1" thickBot="1" x14ac:dyDescent="0.35">
      <c r="A188" s="408" t="s">
        <v>445</v>
      </c>
      <c r="B188" s="392">
        <v>47579.9999999996</v>
      </c>
      <c r="C188" s="392">
        <v>50554.195090000001</v>
      </c>
      <c r="D188" s="393">
        <v>2974.1950900004199</v>
      </c>
      <c r="E188" s="399">
        <v>1.06250935456</v>
      </c>
      <c r="F188" s="392">
        <v>51520</v>
      </c>
      <c r="G188" s="393">
        <v>12880</v>
      </c>
      <c r="H188" s="395">
        <v>7576.6519500000004</v>
      </c>
      <c r="I188" s="392">
        <v>13080.1405</v>
      </c>
      <c r="J188" s="393">
        <v>200.1405</v>
      </c>
      <c r="K188" s="400">
        <v>0.253884714673</v>
      </c>
    </row>
    <row r="189" spans="1:11" ht="14.4" customHeight="1" thickBot="1" x14ac:dyDescent="0.35">
      <c r="A189" s="409" t="s">
        <v>446</v>
      </c>
      <c r="B189" s="387">
        <v>14699.9999999999</v>
      </c>
      <c r="C189" s="387">
        <v>12801.2088</v>
      </c>
      <c r="D189" s="388">
        <v>-1898.7911999998701</v>
      </c>
      <c r="E189" s="389">
        <v>0.870830530612</v>
      </c>
      <c r="F189" s="387">
        <v>12920</v>
      </c>
      <c r="G189" s="388">
        <v>3230</v>
      </c>
      <c r="H189" s="390">
        <v>1210.627</v>
      </c>
      <c r="I189" s="387">
        <v>3392.9520000000002</v>
      </c>
      <c r="J189" s="388">
        <v>162.952</v>
      </c>
      <c r="K189" s="391">
        <v>0.26261238390000002</v>
      </c>
    </row>
    <row r="190" spans="1:11" ht="14.4" customHeight="1" thickBot="1" x14ac:dyDescent="0.35">
      <c r="A190" s="409" t="s">
        <v>447</v>
      </c>
      <c r="B190" s="387">
        <v>32779.999999999702</v>
      </c>
      <c r="C190" s="387">
        <v>37727.234450000004</v>
      </c>
      <c r="D190" s="388">
        <v>4947.2344500002901</v>
      </c>
      <c r="E190" s="389">
        <v>1.150922344417</v>
      </c>
      <c r="F190" s="387">
        <v>38500</v>
      </c>
      <c r="G190" s="388">
        <v>9625</v>
      </c>
      <c r="H190" s="390">
        <v>6366.02495</v>
      </c>
      <c r="I190" s="387">
        <v>9687.1885000000002</v>
      </c>
      <c r="J190" s="388">
        <v>62.188499999998001</v>
      </c>
      <c r="K190" s="391">
        <v>0.25161528571399999</v>
      </c>
    </row>
    <row r="191" spans="1:11" ht="14.4" customHeight="1" thickBot="1" x14ac:dyDescent="0.35">
      <c r="A191" s="409" t="s">
        <v>448</v>
      </c>
      <c r="B191" s="387">
        <v>99.999999999999005</v>
      </c>
      <c r="C191" s="387">
        <v>25.751840000000001</v>
      </c>
      <c r="D191" s="388">
        <v>-74.248159999999004</v>
      </c>
      <c r="E191" s="389">
        <v>0.25751839999999998</v>
      </c>
      <c r="F191" s="387">
        <v>100</v>
      </c>
      <c r="G191" s="388">
        <v>25</v>
      </c>
      <c r="H191" s="390">
        <v>4.9406564584124654E-324</v>
      </c>
      <c r="I191" s="387">
        <v>1.4821969375237396E-323</v>
      </c>
      <c r="J191" s="388">
        <v>-25</v>
      </c>
      <c r="K191" s="391">
        <v>0</v>
      </c>
    </row>
    <row r="192" spans="1:11" ht="14.4" customHeight="1" thickBot="1" x14ac:dyDescent="0.35">
      <c r="A192" s="407" t="s">
        <v>449</v>
      </c>
      <c r="B192" s="387">
        <v>399.605521661578</v>
      </c>
      <c r="C192" s="387">
        <v>265.07188000000002</v>
      </c>
      <c r="D192" s="388">
        <v>-134.533641661578</v>
      </c>
      <c r="E192" s="389">
        <v>0.66333387711400005</v>
      </c>
      <c r="F192" s="387">
        <v>0</v>
      </c>
      <c r="G192" s="388">
        <v>0</v>
      </c>
      <c r="H192" s="390">
        <v>4.9406564584124654E-324</v>
      </c>
      <c r="I192" s="387">
        <v>1.4821969375237396E-323</v>
      </c>
      <c r="J192" s="388">
        <v>1.4821969375237396E-323</v>
      </c>
      <c r="K192" s="398" t="s">
        <v>265</v>
      </c>
    </row>
    <row r="193" spans="1:11" ht="14.4" customHeight="1" thickBot="1" x14ac:dyDescent="0.35">
      <c r="A193" s="408" t="s">
        <v>450</v>
      </c>
      <c r="B193" s="392">
        <v>399.605521661578</v>
      </c>
      <c r="C193" s="392">
        <v>265.07188000000002</v>
      </c>
      <c r="D193" s="393">
        <v>-134.533641661578</v>
      </c>
      <c r="E193" s="399">
        <v>0.66333387711400005</v>
      </c>
      <c r="F193" s="392">
        <v>0</v>
      </c>
      <c r="G193" s="393">
        <v>0</v>
      </c>
      <c r="H193" s="395">
        <v>4.9406564584124654E-324</v>
      </c>
      <c r="I193" s="392">
        <v>1.4821969375237396E-323</v>
      </c>
      <c r="J193" s="393">
        <v>1.4821969375237396E-323</v>
      </c>
      <c r="K193" s="396" t="s">
        <v>265</v>
      </c>
    </row>
    <row r="194" spans="1:11" ht="14.4" customHeight="1" thickBot="1" x14ac:dyDescent="0.35">
      <c r="A194" s="409" t="s">
        <v>451</v>
      </c>
      <c r="B194" s="387">
        <v>0</v>
      </c>
      <c r="C194" s="387">
        <v>56.345329999999997</v>
      </c>
      <c r="D194" s="388">
        <v>56.345329999999997</v>
      </c>
      <c r="E194" s="397" t="s">
        <v>265</v>
      </c>
      <c r="F194" s="387">
        <v>0</v>
      </c>
      <c r="G194" s="388">
        <v>0</v>
      </c>
      <c r="H194" s="390">
        <v>4.9406564584124654E-324</v>
      </c>
      <c r="I194" s="387">
        <v>1.4821969375237396E-323</v>
      </c>
      <c r="J194" s="388">
        <v>1.4821969375237396E-323</v>
      </c>
      <c r="K194" s="398" t="s">
        <v>265</v>
      </c>
    </row>
    <row r="195" spans="1:11" ht="14.4" customHeight="1" thickBot="1" x14ac:dyDescent="0.35">
      <c r="A195" s="409" t="s">
        <v>452</v>
      </c>
      <c r="B195" s="387">
        <v>0</v>
      </c>
      <c r="C195" s="387">
        <v>44.809899999999999</v>
      </c>
      <c r="D195" s="388">
        <v>44.809899999999999</v>
      </c>
      <c r="E195" s="397" t="s">
        <v>265</v>
      </c>
      <c r="F195" s="387">
        <v>0</v>
      </c>
      <c r="G195" s="388">
        <v>0</v>
      </c>
      <c r="H195" s="390">
        <v>4.9406564584124654E-324</v>
      </c>
      <c r="I195" s="387">
        <v>1.4821969375237396E-323</v>
      </c>
      <c r="J195" s="388">
        <v>1.4821969375237396E-323</v>
      </c>
      <c r="K195" s="398" t="s">
        <v>265</v>
      </c>
    </row>
    <row r="196" spans="1:11" ht="14.4" customHeight="1" thickBot="1" x14ac:dyDescent="0.35">
      <c r="A196" s="409" t="s">
        <v>453</v>
      </c>
      <c r="B196" s="387">
        <v>0</v>
      </c>
      <c r="C196" s="387">
        <v>123.76564999999999</v>
      </c>
      <c r="D196" s="388">
        <v>123.76564999999999</v>
      </c>
      <c r="E196" s="397" t="s">
        <v>265</v>
      </c>
      <c r="F196" s="387">
        <v>0</v>
      </c>
      <c r="G196" s="388">
        <v>0</v>
      </c>
      <c r="H196" s="390">
        <v>4.9406564584124654E-324</v>
      </c>
      <c r="I196" s="387">
        <v>1.4821969375237396E-323</v>
      </c>
      <c r="J196" s="388">
        <v>1.4821969375237396E-323</v>
      </c>
      <c r="K196" s="398" t="s">
        <v>265</v>
      </c>
    </row>
    <row r="197" spans="1:11" ht="14.4" customHeight="1" thickBot="1" x14ac:dyDescent="0.35">
      <c r="A197" s="409" t="s">
        <v>454</v>
      </c>
      <c r="B197" s="387">
        <v>0</v>
      </c>
      <c r="C197" s="387">
        <v>40.151000000000003</v>
      </c>
      <c r="D197" s="388">
        <v>40.151000000000003</v>
      </c>
      <c r="E197" s="397" t="s">
        <v>265</v>
      </c>
      <c r="F197" s="387">
        <v>0</v>
      </c>
      <c r="G197" s="388">
        <v>0</v>
      </c>
      <c r="H197" s="390">
        <v>4.9406564584124654E-324</v>
      </c>
      <c r="I197" s="387">
        <v>1.4821969375237396E-323</v>
      </c>
      <c r="J197" s="388">
        <v>1.4821969375237396E-323</v>
      </c>
      <c r="K197" s="398" t="s">
        <v>265</v>
      </c>
    </row>
    <row r="198" spans="1:11" ht="14.4" customHeight="1" thickBot="1" x14ac:dyDescent="0.35">
      <c r="A198" s="410" t="s">
        <v>455</v>
      </c>
      <c r="B198" s="392">
        <v>566.05144965713703</v>
      </c>
      <c r="C198" s="392">
        <v>404.61696000000001</v>
      </c>
      <c r="D198" s="393">
        <v>-161.43448965713699</v>
      </c>
      <c r="E198" s="399">
        <v>0.714805977875</v>
      </c>
      <c r="F198" s="392">
        <v>369.05558319859102</v>
      </c>
      <c r="G198" s="393">
        <v>92.263895799647003</v>
      </c>
      <c r="H198" s="395">
        <v>45.660730000000001</v>
      </c>
      <c r="I198" s="392">
        <v>131.34426999999999</v>
      </c>
      <c r="J198" s="393">
        <v>39.080374200351997</v>
      </c>
      <c r="K198" s="400">
        <v>0.355892922311</v>
      </c>
    </row>
    <row r="199" spans="1:11" ht="14.4" customHeight="1" thickBot="1" x14ac:dyDescent="0.35">
      <c r="A199" s="408" t="s">
        <v>456</v>
      </c>
      <c r="B199" s="392">
        <v>0</v>
      </c>
      <c r="C199" s="392">
        <v>23.944569999999999</v>
      </c>
      <c r="D199" s="393">
        <v>23.944569999999999</v>
      </c>
      <c r="E199" s="394" t="s">
        <v>265</v>
      </c>
      <c r="F199" s="392">
        <v>0</v>
      </c>
      <c r="G199" s="393">
        <v>0</v>
      </c>
      <c r="H199" s="395">
        <v>-2.7E-4</v>
      </c>
      <c r="I199" s="392">
        <v>1.2700000000000001E-3</v>
      </c>
      <c r="J199" s="393">
        <v>1.2700000000000001E-3</v>
      </c>
      <c r="K199" s="396" t="s">
        <v>265</v>
      </c>
    </row>
    <row r="200" spans="1:11" ht="14.4" customHeight="1" thickBot="1" x14ac:dyDescent="0.35">
      <c r="A200" s="409" t="s">
        <v>457</v>
      </c>
      <c r="B200" s="387">
        <v>0</v>
      </c>
      <c r="C200" s="387">
        <v>-1.4300000000000001E-3</v>
      </c>
      <c r="D200" s="388">
        <v>-1.4300000000000001E-3</v>
      </c>
      <c r="E200" s="397" t="s">
        <v>265</v>
      </c>
      <c r="F200" s="387">
        <v>0</v>
      </c>
      <c r="G200" s="388">
        <v>0</v>
      </c>
      <c r="H200" s="390">
        <v>-2.7E-4</v>
      </c>
      <c r="I200" s="387">
        <v>1.2700000000000001E-3</v>
      </c>
      <c r="J200" s="388">
        <v>1.2700000000000001E-3</v>
      </c>
      <c r="K200" s="398" t="s">
        <v>265</v>
      </c>
    </row>
    <row r="201" spans="1:11" ht="14.4" customHeight="1" thickBot="1" x14ac:dyDescent="0.35">
      <c r="A201" s="409" t="s">
        <v>458</v>
      </c>
      <c r="B201" s="387">
        <v>4.9406564584124654E-324</v>
      </c>
      <c r="C201" s="387">
        <v>15.57</v>
      </c>
      <c r="D201" s="388">
        <v>15.57</v>
      </c>
      <c r="E201" s="397" t="s">
        <v>271</v>
      </c>
      <c r="F201" s="387">
        <v>0</v>
      </c>
      <c r="G201" s="388">
        <v>0</v>
      </c>
      <c r="H201" s="390">
        <v>4.9406564584124654E-324</v>
      </c>
      <c r="I201" s="387">
        <v>1.4821969375237396E-323</v>
      </c>
      <c r="J201" s="388">
        <v>1.4821969375237396E-323</v>
      </c>
      <c r="K201" s="398" t="s">
        <v>265</v>
      </c>
    </row>
    <row r="202" spans="1:11" ht="14.4" customHeight="1" thickBot="1" x14ac:dyDescent="0.35">
      <c r="A202" s="409" t="s">
        <v>459</v>
      </c>
      <c r="B202" s="387">
        <v>4.9406564584124654E-324</v>
      </c>
      <c r="C202" s="387">
        <v>8.3759999999999994</v>
      </c>
      <c r="D202" s="388">
        <v>8.3759999999999994</v>
      </c>
      <c r="E202" s="397" t="s">
        <v>271</v>
      </c>
      <c r="F202" s="387">
        <v>0</v>
      </c>
      <c r="G202" s="388">
        <v>0</v>
      </c>
      <c r="H202" s="390">
        <v>4.9406564584124654E-324</v>
      </c>
      <c r="I202" s="387">
        <v>1.4821969375237396E-323</v>
      </c>
      <c r="J202" s="388">
        <v>1.4821969375237396E-323</v>
      </c>
      <c r="K202" s="398" t="s">
        <v>265</v>
      </c>
    </row>
    <row r="203" spans="1:11" ht="14.4" customHeight="1" thickBot="1" x14ac:dyDescent="0.35">
      <c r="A203" s="408" t="s">
        <v>460</v>
      </c>
      <c r="B203" s="392">
        <v>566.05144965713703</v>
      </c>
      <c r="C203" s="392">
        <v>341.22739000000001</v>
      </c>
      <c r="D203" s="393">
        <v>-224.82405965713701</v>
      </c>
      <c r="E203" s="399">
        <v>0.60282045069599999</v>
      </c>
      <c r="F203" s="392">
        <v>369.05558319859102</v>
      </c>
      <c r="G203" s="393">
        <v>92.263895799647003</v>
      </c>
      <c r="H203" s="395">
        <v>45.661000000000001</v>
      </c>
      <c r="I203" s="392">
        <v>131.34299999999999</v>
      </c>
      <c r="J203" s="393">
        <v>39.079104200351999</v>
      </c>
      <c r="K203" s="400">
        <v>0.35588948109500002</v>
      </c>
    </row>
    <row r="204" spans="1:11" ht="14.4" customHeight="1" thickBot="1" x14ac:dyDescent="0.35">
      <c r="A204" s="409" t="s">
        <v>461</v>
      </c>
      <c r="B204" s="387">
        <v>500</v>
      </c>
      <c r="C204" s="387">
        <v>271.572</v>
      </c>
      <c r="D204" s="388">
        <v>-228.428</v>
      </c>
      <c r="E204" s="389">
        <v>0.54314399999999996</v>
      </c>
      <c r="F204" s="387">
        <v>300</v>
      </c>
      <c r="G204" s="388">
        <v>75</v>
      </c>
      <c r="H204" s="390">
        <v>36.292999999999999</v>
      </c>
      <c r="I204" s="387">
        <v>113.619</v>
      </c>
      <c r="J204" s="388">
        <v>38.619</v>
      </c>
      <c r="K204" s="391">
        <v>0.37873000000000001</v>
      </c>
    </row>
    <row r="205" spans="1:11" ht="14.4" customHeight="1" thickBot="1" x14ac:dyDescent="0.35">
      <c r="A205" s="409" t="s">
        <v>462</v>
      </c>
      <c r="B205" s="387">
        <v>0</v>
      </c>
      <c r="C205" s="387">
        <v>9.1660000000000004</v>
      </c>
      <c r="D205" s="388">
        <v>9.1660000000000004</v>
      </c>
      <c r="E205" s="397" t="s">
        <v>265</v>
      </c>
      <c r="F205" s="387">
        <v>0</v>
      </c>
      <c r="G205" s="388">
        <v>0</v>
      </c>
      <c r="H205" s="390">
        <v>1.82</v>
      </c>
      <c r="I205" s="387">
        <v>6.7830000000000004</v>
      </c>
      <c r="J205" s="388">
        <v>6.7830000000000004</v>
      </c>
      <c r="K205" s="398" t="s">
        <v>265</v>
      </c>
    </row>
    <row r="206" spans="1:11" ht="14.4" customHeight="1" thickBot="1" x14ac:dyDescent="0.35">
      <c r="A206" s="409" t="s">
        <v>463</v>
      </c>
      <c r="B206" s="387">
        <v>45.062003121815003</v>
      </c>
      <c r="C206" s="387">
        <v>53.499000000000002</v>
      </c>
      <c r="D206" s="388">
        <v>8.4369968781840008</v>
      </c>
      <c r="E206" s="389">
        <v>1.1872308440299999</v>
      </c>
      <c r="F206" s="387">
        <v>48.066136663268999</v>
      </c>
      <c r="G206" s="388">
        <v>12.016534165816999</v>
      </c>
      <c r="H206" s="390">
        <v>7.548</v>
      </c>
      <c r="I206" s="387">
        <v>10.941000000000001</v>
      </c>
      <c r="J206" s="388">
        <v>-1.0755341658169999</v>
      </c>
      <c r="K206" s="391">
        <v>0.22762386909999999</v>
      </c>
    </row>
    <row r="207" spans="1:11" ht="14.4" customHeight="1" thickBot="1" x14ac:dyDescent="0.35">
      <c r="A207" s="409" t="s">
        <v>464</v>
      </c>
      <c r="B207" s="387">
        <v>20.989446535321001</v>
      </c>
      <c r="C207" s="387">
        <v>6.9903899999999997</v>
      </c>
      <c r="D207" s="388">
        <v>-13.999056535320999</v>
      </c>
      <c r="E207" s="389">
        <v>0.33304308373399999</v>
      </c>
      <c r="F207" s="387">
        <v>20.989446535321001</v>
      </c>
      <c r="G207" s="388">
        <v>5.2473616338299998</v>
      </c>
      <c r="H207" s="390">
        <v>4.9406564584124654E-324</v>
      </c>
      <c r="I207" s="387">
        <v>1.4821969375237396E-323</v>
      </c>
      <c r="J207" s="388">
        <v>-5.2473616338299998</v>
      </c>
      <c r="K207" s="391">
        <v>0</v>
      </c>
    </row>
    <row r="208" spans="1:11" ht="14.4" customHeight="1" thickBot="1" x14ac:dyDescent="0.35">
      <c r="A208" s="408" t="s">
        <v>465</v>
      </c>
      <c r="B208" s="392">
        <v>0</v>
      </c>
      <c r="C208" s="392">
        <v>39.445</v>
      </c>
      <c r="D208" s="393">
        <v>39.445</v>
      </c>
      <c r="E208" s="394" t="s">
        <v>265</v>
      </c>
      <c r="F208" s="392">
        <v>0</v>
      </c>
      <c r="G208" s="393">
        <v>0</v>
      </c>
      <c r="H208" s="395">
        <v>4.9406564584124654E-324</v>
      </c>
      <c r="I208" s="392">
        <v>1.4821969375237396E-323</v>
      </c>
      <c r="J208" s="393">
        <v>1.4821969375237396E-323</v>
      </c>
      <c r="K208" s="396" t="s">
        <v>265</v>
      </c>
    </row>
    <row r="209" spans="1:11" ht="14.4" customHeight="1" thickBot="1" x14ac:dyDescent="0.35">
      <c r="A209" s="409" t="s">
        <v>466</v>
      </c>
      <c r="B209" s="387">
        <v>0</v>
      </c>
      <c r="C209" s="387">
        <v>39.445</v>
      </c>
      <c r="D209" s="388">
        <v>39.445</v>
      </c>
      <c r="E209" s="397" t="s">
        <v>265</v>
      </c>
      <c r="F209" s="387">
        <v>0</v>
      </c>
      <c r="G209" s="388">
        <v>0</v>
      </c>
      <c r="H209" s="390">
        <v>4.9406564584124654E-324</v>
      </c>
      <c r="I209" s="387">
        <v>1.4821969375237396E-323</v>
      </c>
      <c r="J209" s="388">
        <v>1.4821969375237396E-323</v>
      </c>
      <c r="K209" s="398" t="s">
        <v>265</v>
      </c>
    </row>
    <row r="210" spans="1:11" ht="14.4" customHeight="1" thickBot="1" x14ac:dyDescent="0.35">
      <c r="A210" s="406" t="s">
        <v>467</v>
      </c>
      <c r="B210" s="387">
        <v>0</v>
      </c>
      <c r="C210" s="387">
        <v>132.41999999999999</v>
      </c>
      <c r="D210" s="388">
        <v>132.41999999999999</v>
      </c>
      <c r="E210" s="397" t="s">
        <v>265</v>
      </c>
      <c r="F210" s="387">
        <v>102</v>
      </c>
      <c r="G210" s="388">
        <v>25.5</v>
      </c>
      <c r="H210" s="390">
        <v>4.9406564584124654E-324</v>
      </c>
      <c r="I210" s="387">
        <v>1.4821969375237396E-323</v>
      </c>
      <c r="J210" s="388">
        <v>-25.5</v>
      </c>
      <c r="K210" s="391">
        <v>0</v>
      </c>
    </row>
    <row r="211" spans="1:11" ht="14.4" customHeight="1" thickBot="1" x14ac:dyDescent="0.35">
      <c r="A211" s="410" t="s">
        <v>468</v>
      </c>
      <c r="B211" s="392">
        <v>0</v>
      </c>
      <c r="C211" s="392">
        <v>132.41999999999999</v>
      </c>
      <c r="D211" s="393">
        <v>132.41999999999999</v>
      </c>
      <c r="E211" s="394" t="s">
        <v>265</v>
      </c>
      <c r="F211" s="392">
        <v>102</v>
      </c>
      <c r="G211" s="393">
        <v>25.5</v>
      </c>
      <c r="H211" s="395">
        <v>4.9406564584124654E-324</v>
      </c>
      <c r="I211" s="392">
        <v>1.4821969375237396E-323</v>
      </c>
      <c r="J211" s="393">
        <v>-25.5</v>
      </c>
      <c r="K211" s="400">
        <v>0</v>
      </c>
    </row>
    <row r="212" spans="1:11" ht="14.4" customHeight="1" thickBot="1" x14ac:dyDescent="0.35">
      <c r="A212" s="408" t="s">
        <v>469</v>
      </c>
      <c r="B212" s="392">
        <v>0</v>
      </c>
      <c r="C212" s="392">
        <v>132.41999999999999</v>
      </c>
      <c r="D212" s="393">
        <v>132.41999999999999</v>
      </c>
      <c r="E212" s="394" t="s">
        <v>265</v>
      </c>
      <c r="F212" s="392">
        <v>102</v>
      </c>
      <c r="G212" s="393">
        <v>25.5</v>
      </c>
      <c r="H212" s="395">
        <v>4.9406564584124654E-324</v>
      </c>
      <c r="I212" s="392">
        <v>1.4821969375237396E-323</v>
      </c>
      <c r="J212" s="393">
        <v>-25.5</v>
      </c>
      <c r="K212" s="400">
        <v>0</v>
      </c>
    </row>
    <row r="213" spans="1:11" ht="14.4" customHeight="1" thickBot="1" x14ac:dyDescent="0.35">
      <c r="A213" s="409" t="s">
        <v>470</v>
      </c>
      <c r="B213" s="387">
        <v>0</v>
      </c>
      <c r="C213" s="387">
        <v>115</v>
      </c>
      <c r="D213" s="388">
        <v>115</v>
      </c>
      <c r="E213" s="397" t="s">
        <v>265</v>
      </c>
      <c r="F213" s="387">
        <v>0</v>
      </c>
      <c r="G213" s="388">
        <v>0</v>
      </c>
      <c r="H213" s="390">
        <v>4.9406564584124654E-324</v>
      </c>
      <c r="I213" s="387">
        <v>1.4821969375237396E-323</v>
      </c>
      <c r="J213" s="388">
        <v>1.4821969375237396E-323</v>
      </c>
      <c r="K213" s="398" t="s">
        <v>265</v>
      </c>
    </row>
    <row r="214" spans="1:11" ht="14.4" customHeight="1" thickBot="1" x14ac:dyDescent="0.35">
      <c r="A214" s="409" t="s">
        <v>471</v>
      </c>
      <c r="B214" s="387">
        <v>4.9406564584124654E-324</v>
      </c>
      <c r="C214" s="387">
        <v>17.420000000000002</v>
      </c>
      <c r="D214" s="388">
        <v>17.420000000000002</v>
      </c>
      <c r="E214" s="397" t="s">
        <v>271</v>
      </c>
      <c r="F214" s="387">
        <v>102</v>
      </c>
      <c r="G214" s="388">
        <v>25.5</v>
      </c>
      <c r="H214" s="390">
        <v>4.9406564584124654E-324</v>
      </c>
      <c r="I214" s="387">
        <v>1.4821969375237396E-323</v>
      </c>
      <c r="J214" s="388">
        <v>-25.5</v>
      </c>
      <c r="K214" s="391">
        <v>0</v>
      </c>
    </row>
    <row r="215" spans="1:11" ht="14.4" customHeight="1" thickBot="1" x14ac:dyDescent="0.35">
      <c r="A215" s="405" t="s">
        <v>472</v>
      </c>
      <c r="B215" s="387">
        <v>5248.1590039108596</v>
      </c>
      <c r="C215" s="387">
        <v>4843.0664800000004</v>
      </c>
      <c r="D215" s="388">
        <v>-405.09252391085698</v>
      </c>
      <c r="E215" s="389">
        <v>0.92281245221200003</v>
      </c>
      <c r="F215" s="387">
        <v>4951.0340232492199</v>
      </c>
      <c r="G215" s="388">
        <v>1237.7585058123</v>
      </c>
      <c r="H215" s="390">
        <v>392.24628000000001</v>
      </c>
      <c r="I215" s="387">
        <v>1138.03565</v>
      </c>
      <c r="J215" s="388">
        <v>-99.722855812304005</v>
      </c>
      <c r="K215" s="391">
        <v>0.22985817602</v>
      </c>
    </row>
    <row r="216" spans="1:11" ht="14.4" customHeight="1" thickBot="1" x14ac:dyDescent="0.35">
      <c r="A216" s="411" t="s">
        <v>473</v>
      </c>
      <c r="B216" s="392">
        <v>5248.1590039108596</v>
      </c>
      <c r="C216" s="392">
        <v>4843.0664800000004</v>
      </c>
      <c r="D216" s="393">
        <v>-405.09252391085698</v>
      </c>
      <c r="E216" s="399">
        <v>0.92281245221200003</v>
      </c>
      <c r="F216" s="392">
        <v>4951.0340232492199</v>
      </c>
      <c r="G216" s="393">
        <v>1237.7585058123</v>
      </c>
      <c r="H216" s="395">
        <v>392.24628000000001</v>
      </c>
      <c r="I216" s="392">
        <v>1138.03565</v>
      </c>
      <c r="J216" s="393">
        <v>-99.722855812304005</v>
      </c>
      <c r="K216" s="400">
        <v>0.22985817602</v>
      </c>
    </row>
    <row r="217" spans="1:11" ht="14.4" customHeight="1" thickBot="1" x14ac:dyDescent="0.35">
      <c r="A217" s="410" t="s">
        <v>54</v>
      </c>
      <c r="B217" s="392">
        <v>5248.1590039108596</v>
      </c>
      <c r="C217" s="392">
        <v>4843.0664800000004</v>
      </c>
      <c r="D217" s="393">
        <v>-405.09252391085698</v>
      </c>
      <c r="E217" s="399">
        <v>0.92281245221200003</v>
      </c>
      <c r="F217" s="392">
        <v>4951.0340232492199</v>
      </c>
      <c r="G217" s="393">
        <v>1237.7585058123</v>
      </c>
      <c r="H217" s="395">
        <v>392.24628000000001</v>
      </c>
      <c r="I217" s="392">
        <v>1138.03565</v>
      </c>
      <c r="J217" s="393">
        <v>-99.722855812304005</v>
      </c>
      <c r="K217" s="400">
        <v>0.22985817602</v>
      </c>
    </row>
    <row r="218" spans="1:11" ht="14.4" customHeight="1" thickBot="1" x14ac:dyDescent="0.35">
      <c r="A218" s="408" t="s">
        <v>474</v>
      </c>
      <c r="B218" s="392">
        <v>49.999999999998998</v>
      </c>
      <c r="C218" s="392">
        <v>52.040999999999997</v>
      </c>
      <c r="D218" s="393">
        <v>2.0409999999999999</v>
      </c>
      <c r="E218" s="399">
        <v>1.0408200000000001</v>
      </c>
      <c r="F218" s="392">
        <v>42</v>
      </c>
      <c r="G218" s="393">
        <v>10.5</v>
      </c>
      <c r="H218" s="395">
        <v>4.5677500000000002</v>
      </c>
      <c r="I218" s="392">
        <v>13.241250000000001</v>
      </c>
      <c r="J218" s="393">
        <v>2.74125</v>
      </c>
      <c r="K218" s="400">
        <v>0.31526785714200001</v>
      </c>
    </row>
    <row r="219" spans="1:11" ht="14.4" customHeight="1" thickBot="1" x14ac:dyDescent="0.35">
      <c r="A219" s="409" t="s">
        <v>475</v>
      </c>
      <c r="B219" s="387">
        <v>49.999999999998998</v>
      </c>
      <c r="C219" s="387">
        <v>52.040999999999997</v>
      </c>
      <c r="D219" s="388">
        <v>2.0409999999999999</v>
      </c>
      <c r="E219" s="389">
        <v>1.0408200000000001</v>
      </c>
      <c r="F219" s="387">
        <v>42</v>
      </c>
      <c r="G219" s="388">
        <v>10.5</v>
      </c>
      <c r="H219" s="390">
        <v>4.5677500000000002</v>
      </c>
      <c r="I219" s="387">
        <v>13.241250000000001</v>
      </c>
      <c r="J219" s="388">
        <v>2.74125</v>
      </c>
      <c r="K219" s="391">
        <v>0.31526785714200001</v>
      </c>
    </row>
    <row r="220" spans="1:11" ht="14.4" customHeight="1" thickBot="1" x14ac:dyDescent="0.35">
      <c r="A220" s="408" t="s">
        <v>476</v>
      </c>
      <c r="B220" s="392">
        <v>342.08054622072399</v>
      </c>
      <c r="C220" s="392">
        <v>235.14500000000001</v>
      </c>
      <c r="D220" s="393">
        <v>-106.93554622072401</v>
      </c>
      <c r="E220" s="399">
        <v>0.68739658714200003</v>
      </c>
      <c r="F220" s="392">
        <v>240.03402324922001</v>
      </c>
      <c r="G220" s="393">
        <v>60.008505812305003</v>
      </c>
      <c r="H220" s="395">
        <v>18.87</v>
      </c>
      <c r="I220" s="392">
        <v>64.61</v>
      </c>
      <c r="J220" s="393">
        <v>4.6014941876939996</v>
      </c>
      <c r="K220" s="400">
        <v>0.26917017481599997</v>
      </c>
    </row>
    <row r="221" spans="1:11" ht="14.4" customHeight="1" thickBot="1" x14ac:dyDescent="0.35">
      <c r="A221" s="409" t="s">
        <v>477</v>
      </c>
      <c r="B221" s="387">
        <v>342.08054622072399</v>
      </c>
      <c r="C221" s="387">
        <v>235.14500000000001</v>
      </c>
      <c r="D221" s="388">
        <v>-106.93554622072401</v>
      </c>
      <c r="E221" s="389">
        <v>0.68739658714200003</v>
      </c>
      <c r="F221" s="387">
        <v>240.03402324922001</v>
      </c>
      <c r="G221" s="388">
        <v>60.008505812305003</v>
      </c>
      <c r="H221" s="390">
        <v>18.87</v>
      </c>
      <c r="I221" s="387">
        <v>64.61</v>
      </c>
      <c r="J221" s="388">
        <v>4.6014941876939996</v>
      </c>
      <c r="K221" s="391">
        <v>0.26917017481599997</v>
      </c>
    </row>
    <row r="222" spans="1:11" ht="14.4" customHeight="1" thickBot="1" x14ac:dyDescent="0.35">
      <c r="A222" s="408" t="s">
        <v>478</v>
      </c>
      <c r="B222" s="392">
        <v>200.07845769019301</v>
      </c>
      <c r="C222" s="392">
        <v>201.8434</v>
      </c>
      <c r="D222" s="393">
        <v>1.764942309806</v>
      </c>
      <c r="E222" s="399">
        <v>1.008821251074</v>
      </c>
      <c r="F222" s="392">
        <v>217</v>
      </c>
      <c r="G222" s="393">
        <v>54.25</v>
      </c>
      <c r="H222" s="395">
        <v>11.6371</v>
      </c>
      <c r="I222" s="392">
        <v>33.7196</v>
      </c>
      <c r="J222" s="393">
        <v>-20.5304</v>
      </c>
      <c r="K222" s="400">
        <v>0.155389861751</v>
      </c>
    </row>
    <row r="223" spans="1:11" ht="14.4" customHeight="1" thickBot="1" x14ac:dyDescent="0.35">
      <c r="A223" s="409" t="s">
        <v>479</v>
      </c>
      <c r="B223" s="387">
        <v>200.07845769019301</v>
      </c>
      <c r="C223" s="387">
        <v>201.8434</v>
      </c>
      <c r="D223" s="388">
        <v>1.764942309806</v>
      </c>
      <c r="E223" s="389">
        <v>1.008821251074</v>
      </c>
      <c r="F223" s="387">
        <v>217</v>
      </c>
      <c r="G223" s="388">
        <v>54.25</v>
      </c>
      <c r="H223" s="390">
        <v>11.6371</v>
      </c>
      <c r="I223" s="387">
        <v>33.7196</v>
      </c>
      <c r="J223" s="388">
        <v>-20.5304</v>
      </c>
      <c r="K223" s="391">
        <v>0.155389861751</v>
      </c>
    </row>
    <row r="224" spans="1:11" ht="14.4" customHeight="1" thickBot="1" x14ac:dyDescent="0.35">
      <c r="A224" s="408" t="s">
        <v>480</v>
      </c>
      <c r="B224" s="392">
        <v>0</v>
      </c>
      <c r="C224" s="392">
        <v>13.131</v>
      </c>
      <c r="D224" s="393">
        <v>13.131</v>
      </c>
      <c r="E224" s="394" t="s">
        <v>265</v>
      </c>
      <c r="F224" s="392">
        <v>4.9406564584124654E-324</v>
      </c>
      <c r="G224" s="393">
        <v>0</v>
      </c>
      <c r="H224" s="395">
        <v>4.9406564584124654E-324</v>
      </c>
      <c r="I224" s="392">
        <v>1.82</v>
      </c>
      <c r="J224" s="393">
        <v>1.82</v>
      </c>
      <c r="K224" s="396" t="s">
        <v>271</v>
      </c>
    </row>
    <row r="225" spans="1:11" ht="14.4" customHeight="1" thickBot="1" x14ac:dyDescent="0.35">
      <c r="A225" s="409" t="s">
        <v>481</v>
      </c>
      <c r="B225" s="387">
        <v>0</v>
      </c>
      <c r="C225" s="387">
        <v>13.131</v>
      </c>
      <c r="D225" s="388">
        <v>13.131</v>
      </c>
      <c r="E225" s="397" t="s">
        <v>265</v>
      </c>
      <c r="F225" s="387">
        <v>4.9406564584124654E-324</v>
      </c>
      <c r="G225" s="388">
        <v>0</v>
      </c>
      <c r="H225" s="390">
        <v>4.9406564584124654E-324</v>
      </c>
      <c r="I225" s="387">
        <v>1.82</v>
      </c>
      <c r="J225" s="388">
        <v>1.82</v>
      </c>
      <c r="K225" s="398" t="s">
        <v>271</v>
      </c>
    </row>
    <row r="226" spans="1:11" ht="14.4" customHeight="1" thickBot="1" x14ac:dyDescent="0.35">
      <c r="A226" s="408" t="s">
        <v>482</v>
      </c>
      <c r="B226" s="392">
        <v>714.99999999999102</v>
      </c>
      <c r="C226" s="392">
        <v>634.39757999999995</v>
      </c>
      <c r="D226" s="393">
        <v>-80.602419999990005</v>
      </c>
      <c r="E226" s="399">
        <v>0.88726934265699997</v>
      </c>
      <c r="F226" s="392">
        <v>881</v>
      </c>
      <c r="G226" s="393">
        <v>220.25</v>
      </c>
      <c r="H226" s="395">
        <v>49.943210000000001</v>
      </c>
      <c r="I226" s="392">
        <v>139.51218</v>
      </c>
      <c r="J226" s="393">
        <v>-80.737819999999999</v>
      </c>
      <c r="K226" s="400">
        <v>0.15835661747999999</v>
      </c>
    </row>
    <row r="227" spans="1:11" ht="14.4" customHeight="1" thickBot="1" x14ac:dyDescent="0.35">
      <c r="A227" s="409" t="s">
        <v>483</v>
      </c>
      <c r="B227" s="387">
        <v>714.99999999999102</v>
      </c>
      <c r="C227" s="387">
        <v>634.39757999999995</v>
      </c>
      <c r="D227" s="388">
        <v>-80.602419999990005</v>
      </c>
      <c r="E227" s="389">
        <v>0.88726934265699997</v>
      </c>
      <c r="F227" s="387">
        <v>881</v>
      </c>
      <c r="G227" s="388">
        <v>220.25</v>
      </c>
      <c r="H227" s="390">
        <v>49.943210000000001</v>
      </c>
      <c r="I227" s="387">
        <v>139.51218</v>
      </c>
      <c r="J227" s="388">
        <v>-80.737819999999999</v>
      </c>
      <c r="K227" s="391">
        <v>0.15835661747999999</v>
      </c>
    </row>
    <row r="228" spans="1:11" ht="14.4" customHeight="1" thickBot="1" x14ac:dyDescent="0.35">
      <c r="A228" s="408" t="s">
        <v>484</v>
      </c>
      <c r="B228" s="392">
        <v>0</v>
      </c>
      <c r="C228" s="392">
        <v>255.25620000000001</v>
      </c>
      <c r="D228" s="393">
        <v>255.25620000000001</v>
      </c>
      <c r="E228" s="394" t="s">
        <v>265</v>
      </c>
      <c r="F228" s="392">
        <v>4.9406564584124654E-324</v>
      </c>
      <c r="G228" s="393">
        <v>0</v>
      </c>
      <c r="H228" s="395">
        <v>6.6769999999999996</v>
      </c>
      <c r="I228" s="392">
        <v>10.683199999999999</v>
      </c>
      <c r="J228" s="393">
        <v>10.683199999999999</v>
      </c>
      <c r="K228" s="396" t="s">
        <v>271</v>
      </c>
    </row>
    <row r="229" spans="1:11" ht="14.4" customHeight="1" thickBot="1" x14ac:dyDescent="0.35">
      <c r="A229" s="409" t="s">
        <v>485</v>
      </c>
      <c r="B229" s="387">
        <v>0</v>
      </c>
      <c r="C229" s="387">
        <v>255.25620000000001</v>
      </c>
      <c r="D229" s="388">
        <v>255.25620000000001</v>
      </c>
      <c r="E229" s="397" t="s">
        <v>265</v>
      </c>
      <c r="F229" s="387">
        <v>4.9406564584124654E-324</v>
      </c>
      <c r="G229" s="388">
        <v>0</v>
      </c>
      <c r="H229" s="390">
        <v>6.6769999999999996</v>
      </c>
      <c r="I229" s="387">
        <v>10.683199999999999</v>
      </c>
      <c r="J229" s="388">
        <v>10.683199999999999</v>
      </c>
      <c r="K229" s="398" t="s">
        <v>271</v>
      </c>
    </row>
    <row r="230" spans="1:11" ht="14.4" customHeight="1" thickBot="1" x14ac:dyDescent="0.35">
      <c r="A230" s="408" t="s">
        <v>486</v>
      </c>
      <c r="B230" s="392">
        <v>3940.99999999995</v>
      </c>
      <c r="C230" s="392">
        <v>3451.2523000000001</v>
      </c>
      <c r="D230" s="393">
        <v>-489.74769999994999</v>
      </c>
      <c r="E230" s="399">
        <v>0.87573009388400003</v>
      </c>
      <c r="F230" s="392">
        <v>3571</v>
      </c>
      <c r="G230" s="393">
        <v>892.75</v>
      </c>
      <c r="H230" s="395">
        <v>300.55122</v>
      </c>
      <c r="I230" s="392">
        <v>874.44942000000003</v>
      </c>
      <c r="J230" s="393">
        <v>-18.30058</v>
      </c>
      <c r="K230" s="400">
        <v>0.24487522262600001</v>
      </c>
    </row>
    <row r="231" spans="1:11" ht="14.4" customHeight="1" thickBot="1" x14ac:dyDescent="0.35">
      <c r="A231" s="409" t="s">
        <v>487</v>
      </c>
      <c r="B231" s="387">
        <v>3940.99999999995</v>
      </c>
      <c r="C231" s="387">
        <v>3451.2523000000001</v>
      </c>
      <c r="D231" s="388">
        <v>-489.74769999994999</v>
      </c>
      <c r="E231" s="389">
        <v>0.87573009388400003</v>
      </c>
      <c r="F231" s="387">
        <v>3571</v>
      </c>
      <c r="G231" s="388">
        <v>892.75</v>
      </c>
      <c r="H231" s="390">
        <v>300.55122</v>
      </c>
      <c r="I231" s="387">
        <v>874.44942000000003</v>
      </c>
      <c r="J231" s="388">
        <v>-18.30058</v>
      </c>
      <c r="K231" s="391">
        <v>0.24487522262600001</v>
      </c>
    </row>
    <row r="232" spans="1:11" ht="14.4" customHeight="1" thickBot="1" x14ac:dyDescent="0.35">
      <c r="A232" s="413" t="s">
        <v>488</v>
      </c>
      <c r="B232" s="392">
        <v>0</v>
      </c>
      <c r="C232" s="392">
        <v>471.93561</v>
      </c>
      <c r="D232" s="393">
        <v>471.93561</v>
      </c>
      <c r="E232" s="394" t="s">
        <v>265</v>
      </c>
      <c r="F232" s="392">
        <v>4.9406564584124654E-324</v>
      </c>
      <c r="G232" s="393">
        <v>0</v>
      </c>
      <c r="H232" s="395">
        <v>53.092329999999997</v>
      </c>
      <c r="I232" s="392">
        <v>141.45827</v>
      </c>
      <c r="J232" s="393">
        <v>141.45827</v>
      </c>
      <c r="K232" s="396" t="s">
        <v>271</v>
      </c>
    </row>
    <row r="233" spans="1:11" ht="14.4" customHeight="1" thickBot="1" x14ac:dyDescent="0.35">
      <c r="A233" s="411" t="s">
        <v>489</v>
      </c>
      <c r="B233" s="392">
        <v>0</v>
      </c>
      <c r="C233" s="392">
        <v>471.93561</v>
      </c>
      <c r="D233" s="393">
        <v>471.93561</v>
      </c>
      <c r="E233" s="394" t="s">
        <v>265</v>
      </c>
      <c r="F233" s="392">
        <v>4.9406564584124654E-324</v>
      </c>
      <c r="G233" s="393">
        <v>0</v>
      </c>
      <c r="H233" s="395">
        <v>53.092329999999997</v>
      </c>
      <c r="I233" s="392">
        <v>141.45827</v>
      </c>
      <c r="J233" s="393">
        <v>141.45827</v>
      </c>
      <c r="K233" s="396" t="s">
        <v>271</v>
      </c>
    </row>
    <row r="234" spans="1:11" ht="14.4" customHeight="1" thickBot="1" x14ac:dyDescent="0.35">
      <c r="A234" s="410" t="s">
        <v>490</v>
      </c>
      <c r="B234" s="392">
        <v>0</v>
      </c>
      <c r="C234" s="392">
        <v>471.93561</v>
      </c>
      <c r="D234" s="393">
        <v>471.93561</v>
      </c>
      <c r="E234" s="394" t="s">
        <v>265</v>
      </c>
      <c r="F234" s="392">
        <v>4.9406564584124654E-324</v>
      </c>
      <c r="G234" s="393">
        <v>0</v>
      </c>
      <c r="H234" s="395">
        <v>53.092329999999997</v>
      </c>
      <c r="I234" s="392">
        <v>141.45827</v>
      </c>
      <c r="J234" s="393">
        <v>141.45827</v>
      </c>
      <c r="K234" s="396" t="s">
        <v>271</v>
      </c>
    </row>
    <row r="235" spans="1:11" ht="14.4" customHeight="1" thickBot="1" x14ac:dyDescent="0.35">
      <c r="A235" s="408" t="s">
        <v>491</v>
      </c>
      <c r="B235" s="392">
        <v>0</v>
      </c>
      <c r="C235" s="392">
        <v>471.93561</v>
      </c>
      <c r="D235" s="393">
        <v>471.93561</v>
      </c>
      <c r="E235" s="394" t="s">
        <v>265</v>
      </c>
      <c r="F235" s="392">
        <v>4.9406564584124654E-324</v>
      </c>
      <c r="G235" s="393">
        <v>0</v>
      </c>
      <c r="H235" s="395">
        <v>53.092329999999997</v>
      </c>
      <c r="I235" s="392">
        <v>141.45827</v>
      </c>
      <c r="J235" s="393">
        <v>141.45827</v>
      </c>
      <c r="K235" s="396" t="s">
        <v>271</v>
      </c>
    </row>
    <row r="236" spans="1:11" ht="14.4" customHeight="1" thickBot="1" x14ac:dyDescent="0.35">
      <c r="A236" s="409" t="s">
        <v>492</v>
      </c>
      <c r="B236" s="387">
        <v>0</v>
      </c>
      <c r="C236" s="387">
        <v>459.92781000000002</v>
      </c>
      <c r="D236" s="388">
        <v>459.92781000000002</v>
      </c>
      <c r="E236" s="397" t="s">
        <v>265</v>
      </c>
      <c r="F236" s="387">
        <v>4.9406564584124654E-324</v>
      </c>
      <c r="G236" s="388">
        <v>0</v>
      </c>
      <c r="H236" s="390">
        <v>53.092329999999997</v>
      </c>
      <c r="I236" s="387">
        <v>141.22287</v>
      </c>
      <c r="J236" s="388">
        <v>141.22287</v>
      </c>
      <c r="K236" s="398" t="s">
        <v>271</v>
      </c>
    </row>
    <row r="237" spans="1:11" ht="14.4" customHeight="1" thickBot="1" x14ac:dyDescent="0.35">
      <c r="A237" s="409" t="s">
        <v>493</v>
      </c>
      <c r="B237" s="387">
        <v>0</v>
      </c>
      <c r="C237" s="387">
        <v>12.0078</v>
      </c>
      <c r="D237" s="388">
        <v>12.0078</v>
      </c>
      <c r="E237" s="397" t="s">
        <v>265</v>
      </c>
      <c r="F237" s="387">
        <v>4.9406564584124654E-324</v>
      </c>
      <c r="G237" s="388">
        <v>0</v>
      </c>
      <c r="H237" s="390">
        <v>4.9406564584124654E-324</v>
      </c>
      <c r="I237" s="387">
        <v>0.2354</v>
      </c>
      <c r="J237" s="388">
        <v>0.2354</v>
      </c>
      <c r="K237" s="398" t="s">
        <v>271</v>
      </c>
    </row>
    <row r="238" spans="1:11" ht="14.4" customHeight="1" thickBot="1" x14ac:dyDescent="0.35">
      <c r="A238" s="414"/>
      <c r="B238" s="387">
        <v>31884.875358413999</v>
      </c>
      <c r="C238" s="387">
        <v>34791.830199999997</v>
      </c>
      <c r="D238" s="388">
        <v>2906.9548415859999</v>
      </c>
      <c r="E238" s="389">
        <v>1.0911703373120001</v>
      </c>
      <c r="F238" s="387">
        <v>38804.149245484303</v>
      </c>
      <c r="G238" s="388">
        <v>9701.0373113710793</v>
      </c>
      <c r="H238" s="390">
        <v>4608.6841100000001</v>
      </c>
      <c r="I238" s="387">
        <v>12075.453450000001</v>
      </c>
      <c r="J238" s="388">
        <v>2374.4161386289102</v>
      </c>
      <c r="K238" s="391">
        <v>0.311189748642</v>
      </c>
    </row>
    <row r="239" spans="1:11" ht="14.4" customHeight="1" thickBot="1" x14ac:dyDescent="0.35">
      <c r="A239" s="415" t="s">
        <v>66</v>
      </c>
      <c r="B239" s="401">
        <v>31884.875358413999</v>
      </c>
      <c r="C239" s="401">
        <v>34791.830199999997</v>
      </c>
      <c r="D239" s="402">
        <v>2906.9548415859999</v>
      </c>
      <c r="E239" s="403" t="s">
        <v>265</v>
      </c>
      <c r="F239" s="401">
        <v>38804.149245484303</v>
      </c>
      <c r="G239" s="402">
        <v>9701.0373113710793</v>
      </c>
      <c r="H239" s="401">
        <v>4608.6841100000001</v>
      </c>
      <c r="I239" s="401">
        <v>12075.453450000001</v>
      </c>
      <c r="J239" s="402">
        <v>2374.4161386289202</v>
      </c>
      <c r="K239" s="404">
        <v>0.311189748642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138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264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263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494</v>
      </c>
      <c r="B5" s="417" t="s">
        <v>495</v>
      </c>
      <c r="C5" s="418" t="s">
        <v>496</v>
      </c>
      <c r="D5" s="418" t="s">
        <v>496</v>
      </c>
      <c r="E5" s="418"/>
      <c r="F5" s="418" t="s">
        <v>496</v>
      </c>
      <c r="G5" s="418" t="s">
        <v>496</v>
      </c>
      <c r="H5" s="418" t="s">
        <v>496</v>
      </c>
      <c r="I5" s="419" t="s">
        <v>496</v>
      </c>
      <c r="J5" s="420" t="s">
        <v>69</v>
      </c>
    </row>
    <row r="6" spans="1:10" ht="14.4" customHeight="1" x14ac:dyDescent="0.3">
      <c r="A6" s="416" t="s">
        <v>494</v>
      </c>
      <c r="B6" s="417" t="s">
        <v>274</v>
      </c>
      <c r="C6" s="418">
        <v>78.151320000000013</v>
      </c>
      <c r="D6" s="418">
        <v>45.72166</v>
      </c>
      <c r="E6" s="418"/>
      <c r="F6" s="418">
        <v>58.134950000000003</v>
      </c>
      <c r="G6" s="418">
        <v>49.75</v>
      </c>
      <c r="H6" s="418">
        <v>8.3849500000000035</v>
      </c>
      <c r="I6" s="419">
        <v>1.1685417085427137</v>
      </c>
      <c r="J6" s="420" t="s">
        <v>1</v>
      </c>
    </row>
    <row r="7" spans="1:10" ht="14.4" customHeight="1" x14ac:dyDescent="0.3">
      <c r="A7" s="416" t="s">
        <v>494</v>
      </c>
      <c r="B7" s="417" t="s">
        <v>497</v>
      </c>
      <c r="C7" s="418">
        <v>0</v>
      </c>
      <c r="D7" s="418">
        <v>0</v>
      </c>
      <c r="E7" s="418"/>
      <c r="F7" s="418" t="s">
        <v>496</v>
      </c>
      <c r="G7" s="418" t="s">
        <v>496</v>
      </c>
      <c r="H7" s="418" t="s">
        <v>496</v>
      </c>
      <c r="I7" s="419" t="s">
        <v>496</v>
      </c>
      <c r="J7" s="420" t="s">
        <v>1</v>
      </c>
    </row>
    <row r="8" spans="1:10" ht="14.4" customHeight="1" x14ac:dyDescent="0.3">
      <c r="A8" s="416" t="s">
        <v>494</v>
      </c>
      <c r="B8" s="417" t="s">
        <v>498</v>
      </c>
      <c r="C8" s="418">
        <v>78.151320000000013</v>
      </c>
      <c r="D8" s="418">
        <v>45.72166</v>
      </c>
      <c r="E8" s="418"/>
      <c r="F8" s="418">
        <v>58.134950000000003</v>
      </c>
      <c r="G8" s="418">
        <v>49.75</v>
      </c>
      <c r="H8" s="418">
        <v>8.3849500000000035</v>
      </c>
      <c r="I8" s="419">
        <v>1.1685417085427137</v>
      </c>
      <c r="J8" s="420" t="s">
        <v>499</v>
      </c>
    </row>
    <row r="10" spans="1:10" ht="14.4" customHeight="1" x14ac:dyDescent="0.3">
      <c r="A10" s="416" t="s">
        <v>494</v>
      </c>
      <c r="B10" s="417" t="s">
        <v>495</v>
      </c>
      <c r="C10" s="418" t="s">
        <v>496</v>
      </c>
      <c r="D10" s="418" t="s">
        <v>496</v>
      </c>
      <c r="E10" s="418"/>
      <c r="F10" s="418" t="s">
        <v>496</v>
      </c>
      <c r="G10" s="418" t="s">
        <v>496</v>
      </c>
      <c r="H10" s="418" t="s">
        <v>496</v>
      </c>
      <c r="I10" s="419" t="s">
        <v>496</v>
      </c>
      <c r="J10" s="420" t="s">
        <v>69</v>
      </c>
    </row>
    <row r="11" spans="1:10" ht="14.4" customHeight="1" x14ac:dyDescent="0.3">
      <c r="A11" s="416" t="s">
        <v>500</v>
      </c>
      <c r="B11" s="417" t="s">
        <v>501</v>
      </c>
      <c r="C11" s="418" t="s">
        <v>496</v>
      </c>
      <c r="D11" s="418" t="s">
        <v>496</v>
      </c>
      <c r="E11" s="418"/>
      <c r="F11" s="418" t="s">
        <v>496</v>
      </c>
      <c r="G11" s="418" t="s">
        <v>496</v>
      </c>
      <c r="H11" s="418" t="s">
        <v>496</v>
      </c>
      <c r="I11" s="419" t="s">
        <v>496</v>
      </c>
      <c r="J11" s="420" t="s">
        <v>0</v>
      </c>
    </row>
    <row r="12" spans="1:10" ht="14.4" customHeight="1" x14ac:dyDescent="0.3">
      <c r="A12" s="416" t="s">
        <v>500</v>
      </c>
      <c r="B12" s="417" t="s">
        <v>274</v>
      </c>
      <c r="C12" s="418">
        <v>2.8272400000000002</v>
      </c>
      <c r="D12" s="418">
        <v>0</v>
      </c>
      <c r="E12" s="418"/>
      <c r="F12" s="418">
        <v>7.8619999999999995E-2</v>
      </c>
      <c r="G12" s="418">
        <v>0</v>
      </c>
      <c r="H12" s="418">
        <v>7.8619999999999995E-2</v>
      </c>
      <c r="I12" s="419" t="s">
        <v>496</v>
      </c>
      <c r="J12" s="420" t="s">
        <v>1</v>
      </c>
    </row>
    <row r="13" spans="1:10" ht="14.4" customHeight="1" x14ac:dyDescent="0.3">
      <c r="A13" s="416" t="s">
        <v>500</v>
      </c>
      <c r="B13" s="417" t="s">
        <v>502</v>
      </c>
      <c r="C13" s="418">
        <v>2.8272400000000002</v>
      </c>
      <c r="D13" s="418">
        <v>0</v>
      </c>
      <c r="E13" s="418"/>
      <c r="F13" s="418">
        <v>7.8619999999999995E-2</v>
      </c>
      <c r="G13" s="418">
        <v>0</v>
      </c>
      <c r="H13" s="418">
        <v>7.8619999999999995E-2</v>
      </c>
      <c r="I13" s="419" t="s">
        <v>496</v>
      </c>
      <c r="J13" s="420" t="s">
        <v>503</v>
      </c>
    </row>
    <row r="14" spans="1:10" ht="14.4" customHeight="1" x14ac:dyDescent="0.3">
      <c r="A14" s="416" t="s">
        <v>496</v>
      </c>
      <c r="B14" s="417" t="s">
        <v>496</v>
      </c>
      <c r="C14" s="418" t="s">
        <v>496</v>
      </c>
      <c r="D14" s="418" t="s">
        <v>496</v>
      </c>
      <c r="E14" s="418"/>
      <c r="F14" s="418" t="s">
        <v>496</v>
      </c>
      <c r="G14" s="418" t="s">
        <v>496</v>
      </c>
      <c r="H14" s="418" t="s">
        <v>496</v>
      </c>
      <c r="I14" s="419" t="s">
        <v>496</v>
      </c>
      <c r="J14" s="420" t="s">
        <v>504</v>
      </c>
    </row>
    <row r="15" spans="1:10" ht="14.4" customHeight="1" x14ac:dyDescent="0.3">
      <c r="A15" s="416" t="s">
        <v>505</v>
      </c>
      <c r="B15" s="417" t="s">
        <v>506</v>
      </c>
      <c r="C15" s="418" t="s">
        <v>496</v>
      </c>
      <c r="D15" s="418" t="s">
        <v>496</v>
      </c>
      <c r="E15" s="418"/>
      <c r="F15" s="418" t="s">
        <v>496</v>
      </c>
      <c r="G15" s="418" t="s">
        <v>496</v>
      </c>
      <c r="H15" s="418" t="s">
        <v>496</v>
      </c>
      <c r="I15" s="419" t="s">
        <v>496</v>
      </c>
      <c r="J15" s="420" t="s">
        <v>0</v>
      </c>
    </row>
    <row r="16" spans="1:10" ht="14.4" customHeight="1" x14ac:dyDescent="0.3">
      <c r="A16" s="416" t="s">
        <v>505</v>
      </c>
      <c r="B16" s="417" t="s">
        <v>274</v>
      </c>
      <c r="C16" s="418">
        <v>75.324080000000009</v>
      </c>
      <c r="D16" s="418">
        <v>45.72166</v>
      </c>
      <c r="E16" s="418"/>
      <c r="F16" s="418">
        <v>58.056330000000003</v>
      </c>
      <c r="G16" s="418">
        <v>49.75</v>
      </c>
      <c r="H16" s="418">
        <v>8.3063300000000027</v>
      </c>
      <c r="I16" s="419">
        <v>1.1669614070351759</v>
      </c>
      <c r="J16" s="420" t="s">
        <v>1</v>
      </c>
    </row>
    <row r="17" spans="1:10" ht="14.4" customHeight="1" x14ac:dyDescent="0.3">
      <c r="A17" s="416" t="s">
        <v>505</v>
      </c>
      <c r="B17" s="417" t="s">
        <v>497</v>
      </c>
      <c r="C17" s="418">
        <v>0</v>
      </c>
      <c r="D17" s="418">
        <v>0</v>
      </c>
      <c r="E17" s="418"/>
      <c r="F17" s="418" t="s">
        <v>496</v>
      </c>
      <c r="G17" s="418" t="s">
        <v>496</v>
      </c>
      <c r="H17" s="418" t="s">
        <v>496</v>
      </c>
      <c r="I17" s="419" t="s">
        <v>496</v>
      </c>
      <c r="J17" s="420" t="s">
        <v>1</v>
      </c>
    </row>
    <row r="18" spans="1:10" ht="14.4" customHeight="1" x14ac:dyDescent="0.3">
      <c r="A18" s="416" t="s">
        <v>505</v>
      </c>
      <c r="B18" s="417" t="s">
        <v>507</v>
      </c>
      <c r="C18" s="418">
        <v>75.324080000000009</v>
      </c>
      <c r="D18" s="418">
        <v>45.72166</v>
      </c>
      <c r="E18" s="418"/>
      <c r="F18" s="418">
        <v>58.056330000000003</v>
      </c>
      <c r="G18" s="418">
        <v>49.75</v>
      </c>
      <c r="H18" s="418">
        <v>8.3063300000000027</v>
      </c>
      <c r="I18" s="419">
        <v>1.1669614070351759</v>
      </c>
      <c r="J18" s="420" t="s">
        <v>503</v>
      </c>
    </row>
    <row r="19" spans="1:10" ht="14.4" customHeight="1" x14ac:dyDescent="0.3">
      <c r="A19" s="416" t="s">
        <v>496</v>
      </c>
      <c r="B19" s="417" t="s">
        <v>496</v>
      </c>
      <c r="C19" s="418" t="s">
        <v>496</v>
      </c>
      <c r="D19" s="418" t="s">
        <v>496</v>
      </c>
      <c r="E19" s="418"/>
      <c r="F19" s="418" t="s">
        <v>496</v>
      </c>
      <c r="G19" s="418" t="s">
        <v>496</v>
      </c>
      <c r="H19" s="418" t="s">
        <v>496</v>
      </c>
      <c r="I19" s="419" t="s">
        <v>496</v>
      </c>
      <c r="J19" s="420" t="s">
        <v>504</v>
      </c>
    </row>
    <row r="20" spans="1:10" ht="14.4" customHeight="1" x14ac:dyDescent="0.3">
      <c r="A20" s="416" t="s">
        <v>508</v>
      </c>
      <c r="B20" s="417" t="s">
        <v>509</v>
      </c>
      <c r="C20" s="418" t="s">
        <v>496</v>
      </c>
      <c r="D20" s="418" t="s">
        <v>496</v>
      </c>
      <c r="E20" s="418"/>
      <c r="F20" s="418" t="s">
        <v>496</v>
      </c>
      <c r="G20" s="418" t="s">
        <v>496</v>
      </c>
      <c r="H20" s="418" t="s">
        <v>496</v>
      </c>
      <c r="I20" s="419" t="s">
        <v>496</v>
      </c>
      <c r="J20" s="420" t="s">
        <v>0</v>
      </c>
    </row>
    <row r="21" spans="1:10" ht="14.4" customHeight="1" x14ac:dyDescent="0.3">
      <c r="A21" s="416" t="s">
        <v>508</v>
      </c>
      <c r="B21" s="417" t="s">
        <v>497</v>
      </c>
      <c r="C21" s="418">
        <v>0</v>
      </c>
      <c r="D21" s="418" t="s">
        <v>496</v>
      </c>
      <c r="E21" s="418"/>
      <c r="F21" s="418" t="s">
        <v>496</v>
      </c>
      <c r="G21" s="418" t="s">
        <v>496</v>
      </c>
      <c r="H21" s="418" t="s">
        <v>496</v>
      </c>
      <c r="I21" s="419" t="s">
        <v>496</v>
      </c>
      <c r="J21" s="420" t="s">
        <v>1</v>
      </c>
    </row>
    <row r="22" spans="1:10" ht="14.4" customHeight="1" x14ac:dyDescent="0.3">
      <c r="A22" s="416" t="s">
        <v>508</v>
      </c>
      <c r="B22" s="417" t="s">
        <v>510</v>
      </c>
      <c r="C22" s="418">
        <v>0</v>
      </c>
      <c r="D22" s="418" t="s">
        <v>496</v>
      </c>
      <c r="E22" s="418"/>
      <c r="F22" s="418" t="s">
        <v>496</v>
      </c>
      <c r="G22" s="418" t="s">
        <v>496</v>
      </c>
      <c r="H22" s="418" t="s">
        <v>496</v>
      </c>
      <c r="I22" s="419" t="s">
        <v>496</v>
      </c>
      <c r="J22" s="420" t="s">
        <v>503</v>
      </c>
    </row>
    <row r="23" spans="1:10" ht="14.4" customHeight="1" x14ac:dyDescent="0.3">
      <c r="A23" s="416" t="s">
        <v>496</v>
      </c>
      <c r="B23" s="417" t="s">
        <v>496</v>
      </c>
      <c r="C23" s="418" t="s">
        <v>496</v>
      </c>
      <c r="D23" s="418" t="s">
        <v>496</v>
      </c>
      <c r="E23" s="418"/>
      <c r="F23" s="418" t="s">
        <v>496</v>
      </c>
      <c r="G23" s="418" t="s">
        <v>496</v>
      </c>
      <c r="H23" s="418" t="s">
        <v>496</v>
      </c>
      <c r="I23" s="419" t="s">
        <v>496</v>
      </c>
      <c r="J23" s="420" t="s">
        <v>504</v>
      </c>
    </row>
    <row r="24" spans="1:10" ht="14.4" customHeight="1" x14ac:dyDescent="0.3">
      <c r="A24" s="416" t="s">
        <v>494</v>
      </c>
      <c r="B24" s="417" t="s">
        <v>498</v>
      </c>
      <c r="C24" s="418">
        <v>78.151320000000013</v>
      </c>
      <c r="D24" s="418">
        <v>45.72166</v>
      </c>
      <c r="E24" s="418"/>
      <c r="F24" s="418">
        <v>58.134950000000003</v>
      </c>
      <c r="G24" s="418">
        <v>49.75</v>
      </c>
      <c r="H24" s="418">
        <v>8.3849500000000035</v>
      </c>
      <c r="I24" s="419">
        <v>1.1685417085427137</v>
      </c>
      <c r="J24" s="420" t="s">
        <v>499</v>
      </c>
    </row>
  </sheetData>
  <mergeCells count="3">
    <mergeCell ref="F3:I3"/>
    <mergeCell ref="C4:D4"/>
    <mergeCell ref="A1:I1"/>
  </mergeCells>
  <conditionalFormatting sqref="F9 F25:F65537">
    <cfRule type="cellIs" dxfId="49" priority="18" stopIfTrue="1" operator="greaterThan">
      <formula>1</formula>
    </cfRule>
  </conditionalFormatting>
  <conditionalFormatting sqref="H5:H8">
    <cfRule type="expression" dxfId="48" priority="14">
      <formula>$H5&gt;0</formula>
    </cfRule>
  </conditionalFormatting>
  <conditionalFormatting sqref="I5:I8">
    <cfRule type="expression" dxfId="47" priority="15">
      <formula>$I5&gt;1</formula>
    </cfRule>
  </conditionalFormatting>
  <conditionalFormatting sqref="B5:B8">
    <cfRule type="expression" dxfId="46" priority="11">
      <formula>OR($J5="NS",$J5="SumaNS",$J5="Účet")</formula>
    </cfRule>
  </conditionalFormatting>
  <conditionalFormatting sqref="B5:D8 F5:I8">
    <cfRule type="expression" dxfId="45" priority="17">
      <formula>AND($J5&lt;&gt;"",$J5&lt;&gt;"mezeraKL")</formula>
    </cfRule>
  </conditionalFormatting>
  <conditionalFormatting sqref="B5:D8 F5:I8">
    <cfRule type="expression" dxfId="4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3" priority="13">
      <formula>OR($J5="SumaNS",$J5="NS")</formula>
    </cfRule>
  </conditionalFormatting>
  <conditionalFormatting sqref="A5:A8">
    <cfRule type="expression" dxfId="42" priority="9">
      <formula>AND($J5&lt;&gt;"mezeraKL",$J5&lt;&gt;"")</formula>
    </cfRule>
  </conditionalFormatting>
  <conditionalFormatting sqref="A5:A8">
    <cfRule type="expression" dxfId="41" priority="10">
      <formula>AND($J5&lt;&gt;"",$J5&lt;&gt;"mezeraKL")</formula>
    </cfRule>
  </conditionalFormatting>
  <conditionalFormatting sqref="H10:H24">
    <cfRule type="expression" dxfId="40" priority="5">
      <formula>$H10&gt;0</formula>
    </cfRule>
  </conditionalFormatting>
  <conditionalFormatting sqref="A10:A24">
    <cfRule type="expression" dxfId="39" priority="2">
      <formula>AND($J10&lt;&gt;"mezeraKL",$J10&lt;&gt;"")</formula>
    </cfRule>
  </conditionalFormatting>
  <conditionalFormatting sqref="I10:I24">
    <cfRule type="expression" dxfId="38" priority="6">
      <formula>$I10&gt;1</formula>
    </cfRule>
  </conditionalFormatting>
  <conditionalFormatting sqref="B10:B24">
    <cfRule type="expression" dxfId="37" priority="1">
      <formula>OR($J10="NS",$J10="SumaNS",$J10="Účet")</formula>
    </cfRule>
  </conditionalFormatting>
  <conditionalFormatting sqref="A10:D24 F10:I24">
    <cfRule type="expression" dxfId="36" priority="8">
      <formula>AND($J10&lt;&gt;"",$J10&lt;&gt;"mezeraKL")</formula>
    </cfRule>
  </conditionalFormatting>
  <conditionalFormatting sqref="B10:D24 F10:I24">
    <cfRule type="expression" dxfId="3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41" t="s">
        <v>163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35" t="s">
        <v>264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129</v>
      </c>
      <c r="K3" s="340"/>
      <c r="L3" s="98">
        <f>IF(M3&lt;&gt;0,N3/M3,0)</f>
        <v>44.521712336660798</v>
      </c>
      <c r="M3" s="98">
        <f>SUBTOTAL(9,M5:M1048576)</f>
        <v>1304</v>
      </c>
      <c r="N3" s="99">
        <f>SUBTOTAL(9,N5:N1048576)</f>
        <v>58056.312887005683</v>
      </c>
    </row>
    <row r="4" spans="1:14" s="209" customFormat="1" ht="14.4" customHeight="1" thickBot="1" x14ac:dyDescent="0.35">
      <c r="A4" s="421" t="s">
        <v>4</v>
      </c>
      <c r="B4" s="422" t="s">
        <v>5</v>
      </c>
      <c r="C4" s="422" t="s">
        <v>0</v>
      </c>
      <c r="D4" s="422" t="s">
        <v>6</v>
      </c>
      <c r="E4" s="422" t="s">
        <v>7</v>
      </c>
      <c r="F4" s="422" t="s">
        <v>1</v>
      </c>
      <c r="G4" s="422" t="s">
        <v>8</v>
      </c>
      <c r="H4" s="422" t="s">
        <v>9</v>
      </c>
      <c r="I4" s="422" t="s">
        <v>10</v>
      </c>
      <c r="J4" s="423" t="s">
        <v>11</v>
      </c>
      <c r="K4" s="423" t="s">
        <v>12</v>
      </c>
      <c r="L4" s="424" t="s">
        <v>143</v>
      </c>
      <c r="M4" s="424" t="s">
        <v>13</v>
      </c>
      <c r="N4" s="425" t="s">
        <v>157</v>
      </c>
    </row>
    <row r="5" spans="1:14" ht="14.4" customHeight="1" x14ac:dyDescent="0.3">
      <c r="A5" s="426" t="s">
        <v>494</v>
      </c>
      <c r="B5" s="427" t="s">
        <v>561</v>
      </c>
      <c r="C5" s="428" t="s">
        <v>505</v>
      </c>
      <c r="D5" s="429" t="s">
        <v>562</v>
      </c>
      <c r="E5" s="428" t="s">
        <v>511</v>
      </c>
      <c r="F5" s="429" t="s">
        <v>563</v>
      </c>
      <c r="G5" s="428" t="s">
        <v>512</v>
      </c>
      <c r="H5" s="428" t="s">
        <v>513</v>
      </c>
      <c r="I5" s="428" t="s">
        <v>514</v>
      </c>
      <c r="J5" s="428" t="s">
        <v>515</v>
      </c>
      <c r="K5" s="428" t="s">
        <v>516</v>
      </c>
      <c r="L5" s="430">
        <v>101.89977939356874</v>
      </c>
      <c r="M5" s="430">
        <v>1</v>
      </c>
      <c r="N5" s="431">
        <v>101.89977939356874</v>
      </c>
    </row>
    <row r="6" spans="1:14" ht="14.4" customHeight="1" x14ac:dyDescent="0.3">
      <c r="A6" s="432" t="s">
        <v>494</v>
      </c>
      <c r="B6" s="433" t="s">
        <v>561</v>
      </c>
      <c r="C6" s="434" t="s">
        <v>505</v>
      </c>
      <c r="D6" s="435" t="s">
        <v>562</v>
      </c>
      <c r="E6" s="434" t="s">
        <v>511</v>
      </c>
      <c r="F6" s="435" t="s">
        <v>563</v>
      </c>
      <c r="G6" s="434" t="s">
        <v>512</v>
      </c>
      <c r="H6" s="434" t="s">
        <v>517</v>
      </c>
      <c r="I6" s="434" t="s">
        <v>518</v>
      </c>
      <c r="J6" s="434" t="s">
        <v>519</v>
      </c>
      <c r="K6" s="434" t="s">
        <v>520</v>
      </c>
      <c r="L6" s="436">
        <v>60.26</v>
      </c>
      <c r="M6" s="436">
        <v>2</v>
      </c>
      <c r="N6" s="437">
        <v>120.52</v>
      </c>
    </row>
    <row r="7" spans="1:14" ht="14.4" customHeight="1" x14ac:dyDescent="0.3">
      <c r="A7" s="432" t="s">
        <v>494</v>
      </c>
      <c r="B7" s="433" t="s">
        <v>561</v>
      </c>
      <c r="C7" s="434" t="s">
        <v>505</v>
      </c>
      <c r="D7" s="435" t="s">
        <v>562</v>
      </c>
      <c r="E7" s="434" t="s">
        <v>511</v>
      </c>
      <c r="F7" s="435" t="s">
        <v>563</v>
      </c>
      <c r="G7" s="434" t="s">
        <v>512</v>
      </c>
      <c r="H7" s="434" t="s">
        <v>521</v>
      </c>
      <c r="I7" s="434" t="s">
        <v>522</v>
      </c>
      <c r="J7" s="434" t="s">
        <v>523</v>
      </c>
      <c r="K7" s="434" t="s">
        <v>524</v>
      </c>
      <c r="L7" s="436">
        <v>28.22</v>
      </c>
      <c r="M7" s="436">
        <v>3</v>
      </c>
      <c r="N7" s="437">
        <v>84.66</v>
      </c>
    </row>
    <row r="8" spans="1:14" ht="14.4" customHeight="1" x14ac:dyDescent="0.3">
      <c r="A8" s="432" t="s">
        <v>494</v>
      </c>
      <c r="B8" s="433" t="s">
        <v>561</v>
      </c>
      <c r="C8" s="434" t="s">
        <v>505</v>
      </c>
      <c r="D8" s="435" t="s">
        <v>562</v>
      </c>
      <c r="E8" s="434" t="s">
        <v>511</v>
      </c>
      <c r="F8" s="435" t="s">
        <v>563</v>
      </c>
      <c r="G8" s="434" t="s">
        <v>512</v>
      </c>
      <c r="H8" s="434" t="s">
        <v>525</v>
      </c>
      <c r="I8" s="434" t="s">
        <v>526</v>
      </c>
      <c r="J8" s="434" t="s">
        <v>527</v>
      </c>
      <c r="K8" s="434" t="s">
        <v>528</v>
      </c>
      <c r="L8" s="436">
        <v>79.896688194019234</v>
      </c>
      <c r="M8" s="436">
        <v>3</v>
      </c>
      <c r="N8" s="437">
        <v>239.69006458205769</v>
      </c>
    </row>
    <row r="9" spans="1:14" ht="14.4" customHeight="1" x14ac:dyDescent="0.3">
      <c r="A9" s="432" t="s">
        <v>494</v>
      </c>
      <c r="B9" s="433" t="s">
        <v>561</v>
      </c>
      <c r="C9" s="434" t="s">
        <v>505</v>
      </c>
      <c r="D9" s="435" t="s">
        <v>562</v>
      </c>
      <c r="E9" s="434" t="s">
        <v>511</v>
      </c>
      <c r="F9" s="435" t="s">
        <v>563</v>
      </c>
      <c r="G9" s="434" t="s">
        <v>512</v>
      </c>
      <c r="H9" s="434" t="s">
        <v>529</v>
      </c>
      <c r="I9" s="434" t="s">
        <v>530</v>
      </c>
      <c r="J9" s="434" t="s">
        <v>527</v>
      </c>
      <c r="K9" s="434" t="s">
        <v>531</v>
      </c>
      <c r="L9" s="436">
        <v>145.56000000000003</v>
      </c>
      <c r="M9" s="436">
        <v>2</v>
      </c>
      <c r="N9" s="437">
        <v>291.12000000000006</v>
      </c>
    </row>
    <row r="10" spans="1:14" ht="14.4" customHeight="1" x14ac:dyDescent="0.3">
      <c r="A10" s="432" t="s">
        <v>494</v>
      </c>
      <c r="B10" s="433" t="s">
        <v>561</v>
      </c>
      <c r="C10" s="434" t="s">
        <v>505</v>
      </c>
      <c r="D10" s="435" t="s">
        <v>562</v>
      </c>
      <c r="E10" s="434" t="s">
        <v>511</v>
      </c>
      <c r="F10" s="435" t="s">
        <v>563</v>
      </c>
      <c r="G10" s="434" t="s">
        <v>512</v>
      </c>
      <c r="H10" s="434" t="s">
        <v>532</v>
      </c>
      <c r="I10" s="434" t="s">
        <v>533</v>
      </c>
      <c r="J10" s="434" t="s">
        <v>534</v>
      </c>
      <c r="K10" s="434" t="s">
        <v>535</v>
      </c>
      <c r="L10" s="436">
        <v>210.45</v>
      </c>
      <c r="M10" s="436">
        <v>1</v>
      </c>
      <c r="N10" s="437">
        <v>210.45</v>
      </c>
    </row>
    <row r="11" spans="1:14" ht="14.4" customHeight="1" x14ac:dyDescent="0.3">
      <c r="A11" s="432" t="s">
        <v>494</v>
      </c>
      <c r="B11" s="433" t="s">
        <v>561</v>
      </c>
      <c r="C11" s="434" t="s">
        <v>505</v>
      </c>
      <c r="D11" s="435" t="s">
        <v>562</v>
      </c>
      <c r="E11" s="434" t="s">
        <v>511</v>
      </c>
      <c r="F11" s="435" t="s">
        <v>563</v>
      </c>
      <c r="G11" s="434" t="s">
        <v>512</v>
      </c>
      <c r="H11" s="434" t="s">
        <v>536</v>
      </c>
      <c r="I11" s="434" t="s">
        <v>187</v>
      </c>
      <c r="J11" s="434" t="s">
        <v>537</v>
      </c>
      <c r="K11" s="434"/>
      <c r="L11" s="436">
        <v>150.01146764719601</v>
      </c>
      <c r="M11" s="436">
        <v>27</v>
      </c>
      <c r="N11" s="437">
        <v>4050.3096264742926</v>
      </c>
    </row>
    <row r="12" spans="1:14" ht="14.4" customHeight="1" x14ac:dyDescent="0.3">
      <c r="A12" s="432" t="s">
        <v>494</v>
      </c>
      <c r="B12" s="433" t="s">
        <v>561</v>
      </c>
      <c r="C12" s="434" t="s">
        <v>505</v>
      </c>
      <c r="D12" s="435" t="s">
        <v>562</v>
      </c>
      <c r="E12" s="434" t="s">
        <v>511</v>
      </c>
      <c r="F12" s="435" t="s">
        <v>563</v>
      </c>
      <c r="G12" s="434" t="s">
        <v>512</v>
      </c>
      <c r="H12" s="434" t="s">
        <v>538</v>
      </c>
      <c r="I12" s="434" t="s">
        <v>187</v>
      </c>
      <c r="J12" s="434" t="s">
        <v>539</v>
      </c>
      <c r="K12" s="434"/>
      <c r="L12" s="436">
        <v>601.06969683938178</v>
      </c>
      <c r="M12" s="436">
        <v>39</v>
      </c>
      <c r="N12" s="437">
        <v>23441.718176735889</v>
      </c>
    </row>
    <row r="13" spans="1:14" ht="14.4" customHeight="1" x14ac:dyDescent="0.3">
      <c r="A13" s="432" t="s">
        <v>494</v>
      </c>
      <c r="B13" s="433" t="s">
        <v>561</v>
      </c>
      <c r="C13" s="434" t="s">
        <v>505</v>
      </c>
      <c r="D13" s="435" t="s">
        <v>562</v>
      </c>
      <c r="E13" s="434" t="s">
        <v>511</v>
      </c>
      <c r="F13" s="435" t="s">
        <v>563</v>
      </c>
      <c r="G13" s="434" t="s">
        <v>512</v>
      </c>
      <c r="H13" s="434" t="s">
        <v>540</v>
      </c>
      <c r="I13" s="434" t="s">
        <v>541</v>
      </c>
      <c r="J13" s="434" t="s">
        <v>542</v>
      </c>
      <c r="K13" s="434"/>
      <c r="L13" s="436">
        <v>61.71</v>
      </c>
      <c r="M13" s="436">
        <v>1</v>
      </c>
      <c r="N13" s="437">
        <v>61.71</v>
      </c>
    </row>
    <row r="14" spans="1:14" ht="14.4" customHeight="1" x14ac:dyDescent="0.3">
      <c r="A14" s="432" t="s">
        <v>494</v>
      </c>
      <c r="B14" s="433" t="s">
        <v>561</v>
      </c>
      <c r="C14" s="434" t="s">
        <v>505</v>
      </c>
      <c r="D14" s="435" t="s">
        <v>562</v>
      </c>
      <c r="E14" s="434" t="s">
        <v>511</v>
      </c>
      <c r="F14" s="435" t="s">
        <v>563</v>
      </c>
      <c r="G14" s="434" t="s">
        <v>512</v>
      </c>
      <c r="H14" s="434" t="s">
        <v>543</v>
      </c>
      <c r="I14" s="434" t="s">
        <v>187</v>
      </c>
      <c r="J14" s="434" t="s">
        <v>544</v>
      </c>
      <c r="K14" s="434" t="s">
        <v>545</v>
      </c>
      <c r="L14" s="436">
        <v>85.873632568194211</v>
      </c>
      <c r="M14" s="436">
        <v>1</v>
      </c>
      <c r="N14" s="437">
        <v>85.873632568194211</v>
      </c>
    </row>
    <row r="15" spans="1:14" ht="14.4" customHeight="1" x14ac:dyDescent="0.3">
      <c r="A15" s="432" t="s">
        <v>494</v>
      </c>
      <c r="B15" s="433" t="s">
        <v>561</v>
      </c>
      <c r="C15" s="434" t="s">
        <v>505</v>
      </c>
      <c r="D15" s="435" t="s">
        <v>562</v>
      </c>
      <c r="E15" s="434" t="s">
        <v>511</v>
      </c>
      <c r="F15" s="435" t="s">
        <v>563</v>
      </c>
      <c r="G15" s="434" t="s">
        <v>512</v>
      </c>
      <c r="H15" s="434" t="s">
        <v>546</v>
      </c>
      <c r="I15" s="434" t="s">
        <v>187</v>
      </c>
      <c r="J15" s="434" t="s">
        <v>547</v>
      </c>
      <c r="K15" s="434" t="s">
        <v>548</v>
      </c>
      <c r="L15" s="436">
        <v>206.99</v>
      </c>
      <c r="M15" s="436">
        <v>5</v>
      </c>
      <c r="N15" s="437">
        <v>1034.95</v>
      </c>
    </row>
    <row r="16" spans="1:14" ht="14.4" customHeight="1" x14ac:dyDescent="0.3">
      <c r="A16" s="432" t="s">
        <v>494</v>
      </c>
      <c r="B16" s="433" t="s">
        <v>561</v>
      </c>
      <c r="C16" s="434" t="s">
        <v>505</v>
      </c>
      <c r="D16" s="435" t="s">
        <v>562</v>
      </c>
      <c r="E16" s="434" t="s">
        <v>511</v>
      </c>
      <c r="F16" s="435" t="s">
        <v>563</v>
      </c>
      <c r="G16" s="434" t="s">
        <v>512</v>
      </c>
      <c r="H16" s="434" t="s">
        <v>549</v>
      </c>
      <c r="I16" s="434" t="s">
        <v>550</v>
      </c>
      <c r="J16" s="434" t="s">
        <v>551</v>
      </c>
      <c r="K16" s="434" t="s">
        <v>552</v>
      </c>
      <c r="L16" s="436">
        <v>57.269936462088523</v>
      </c>
      <c r="M16" s="436">
        <v>10</v>
      </c>
      <c r="N16" s="437">
        <v>572.69936462088526</v>
      </c>
    </row>
    <row r="17" spans="1:14" ht="14.4" customHeight="1" x14ac:dyDescent="0.3">
      <c r="A17" s="432" t="s">
        <v>494</v>
      </c>
      <c r="B17" s="433" t="s">
        <v>561</v>
      </c>
      <c r="C17" s="434" t="s">
        <v>505</v>
      </c>
      <c r="D17" s="435" t="s">
        <v>562</v>
      </c>
      <c r="E17" s="434" t="s">
        <v>511</v>
      </c>
      <c r="F17" s="435" t="s">
        <v>563</v>
      </c>
      <c r="G17" s="434" t="s">
        <v>512</v>
      </c>
      <c r="H17" s="434" t="s">
        <v>553</v>
      </c>
      <c r="I17" s="434" t="s">
        <v>187</v>
      </c>
      <c r="J17" s="434" t="s">
        <v>554</v>
      </c>
      <c r="K17" s="434" t="s">
        <v>555</v>
      </c>
      <c r="L17" s="436">
        <v>211.87087281186842</v>
      </c>
      <c r="M17" s="436">
        <v>8</v>
      </c>
      <c r="N17" s="437">
        <v>1694.9669824949474</v>
      </c>
    </row>
    <row r="18" spans="1:14" ht="14.4" customHeight="1" x14ac:dyDescent="0.3">
      <c r="A18" s="432" t="s">
        <v>494</v>
      </c>
      <c r="B18" s="433" t="s">
        <v>561</v>
      </c>
      <c r="C18" s="434" t="s">
        <v>505</v>
      </c>
      <c r="D18" s="435" t="s">
        <v>562</v>
      </c>
      <c r="E18" s="434" t="s">
        <v>511</v>
      </c>
      <c r="F18" s="435" t="s">
        <v>563</v>
      </c>
      <c r="G18" s="434" t="s">
        <v>512</v>
      </c>
      <c r="H18" s="434" t="s">
        <v>556</v>
      </c>
      <c r="I18" s="434" t="s">
        <v>556</v>
      </c>
      <c r="J18" s="434" t="s">
        <v>519</v>
      </c>
      <c r="K18" s="434" t="s">
        <v>557</v>
      </c>
      <c r="L18" s="436">
        <v>60.260000000000012</v>
      </c>
      <c r="M18" s="436">
        <v>1</v>
      </c>
      <c r="N18" s="437">
        <v>60.260000000000012</v>
      </c>
    </row>
    <row r="19" spans="1:14" ht="14.4" customHeight="1" thickBot="1" x14ac:dyDescent="0.35">
      <c r="A19" s="438" t="s">
        <v>494</v>
      </c>
      <c r="B19" s="439" t="s">
        <v>561</v>
      </c>
      <c r="C19" s="440" t="s">
        <v>505</v>
      </c>
      <c r="D19" s="441" t="s">
        <v>562</v>
      </c>
      <c r="E19" s="440" t="s">
        <v>511</v>
      </c>
      <c r="F19" s="441" t="s">
        <v>563</v>
      </c>
      <c r="G19" s="440" t="s">
        <v>512</v>
      </c>
      <c r="H19" s="440" t="s">
        <v>558</v>
      </c>
      <c r="I19" s="440" t="s">
        <v>558</v>
      </c>
      <c r="J19" s="440" t="s">
        <v>559</v>
      </c>
      <c r="K19" s="440" t="s">
        <v>560</v>
      </c>
      <c r="L19" s="442">
        <v>21.671237716779871</v>
      </c>
      <c r="M19" s="442">
        <v>1200</v>
      </c>
      <c r="N19" s="443">
        <v>26005.485260135843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43" t="s">
        <v>139</v>
      </c>
      <c r="B1" s="343"/>
      <c r="C1" s="343"/>
      <c r="D1" s="343"/>
      <c r="E1" s="343"/>
      <c r="F1" s="343"/>
      <c r="G1" s="343"/>
      <c r="H1" s="343"/>
      <c r="I1" s="306"/>
      <c r="J1" s="306"/>
      <c r="K1" s="306"/>
      <c r="L1" s="306"/>
    </row>
    <row r="2" spans="1:14" ht="14.4" customHeight="1" thickBot="1" x14ac:dyDescent="0.35">
      <c r="A2" s="235" t="s">
        <v>264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54" t="s">
        <v>15</v>
      </c>
      <c r="D3" s="353"/>
      <c r="E3" s="353" t="s">
        <v>16</v>
      </c>
      <c r="F3" s="353"/>
      <c r="G3" s="353"/>
      <c r="H3" s="353"/>
      <c r="I3" s="353" t="s">
        <v>146</v>
      </c>
      <c r="J3" s="353"/>
      <c r="K3" s="353"/>
      <c r="L3" s="355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16">
        <v>35</v>
      </c>
      <c r="B5" s="417" t="s">
        <v>561</v>
      </c>
      <c r="C5" s="420">
        <v>9541.9699999999993</v>
      </c>
      <c r="D5" s="420">
        <v>33</v>
      </c>
      <c r="E5" s="420">
        <v>9080.7699999999986</v>
      </c>
      <c r="F5" s="444">
        <v>0.95166616537255921</v>
      </c>
      <c r="G5" s="420">
        <v>31</v>
      </c>
      <c r="H5" s="444">
        <v>0.93939393939393945</v>
      </c>
      <c r="I5" s="420">
        <v>461.2</v>
      </c>
      <c r="J5" s="444">
        <v>4.8333834627440668E-2</v>
      </c>
      <c r="K5" s="420">
        <v>2</v>
      </c>
      <c r="L5" s="444">
        <v>6.0606060606060608E-2</v>
      </c>
      <c r="M5" s="420" t="s">
        <v>69</v>
      </c>
      <c r="N5" s="151"/>
    </row>
    <row r="6" spans="1:14" ht="14.4" customHeight="1" x14ac:dyDescent="0.3">
      <c r="A6" s="416">
        <v>35</v>
      </c>
      <c r="B6" s="417" t="s">
        <v>564</v>
      </c>
      <c r="C6" s="420">
        <v>9541.9699999999993</v>
      </c>
      <c r="D6" s="420">
        <v>31</v>
      </c>
      <c r="E6" s="420">
        <v>9080.7699999999986</v>
      </c>
      <c r="F6" s="444">
        <v>0.95166616537255921</v>
      </c>
      <c r="G6" s="420">
        <v>29</v>
      </c>
      <c r="H6" s="444">
        <v>0.93548387096774188</v>
      </c>
      <c r="I6" s="420">
        <v>461.2</v>
      </c>
      <c r="J6" s="444">
        <v>4.8333834627440668E-2</v>
      </c>
      <c r="K6" s="420">
        <v>2</v>
      </c>
      <c r="L6" s="444">
        <v>6.4516129032258063E-2</v>
      </c>
      <c r="M6" s="420" t="s">
        <v>1</v>
      </c>
      <c r="N6" s="151"/>
    </row>
    <row r="7" spans="1:14" ht="14.4" customHeight="1" x14ac:dyDescent="0.3">
      <c r="A7" s="416">
        <v>35</v>
      </c>
      <c r="B7" s="417" t="s">
        <v>565</v>
      </c>
      <c r="C7" s="420">
        <v>0</v>
      </c>
      <c r="D7" s="420">
        <v>2</v>
      </c>
      <c r="E7" s="420">
        <v>0</v>
      </c>
      <c r="F7" s="444" t="s">
        <v>496</v>
      </c>
      <c r="G7" s="420">
        <v>2</v>
      </c>
      <c r="H7" s="444">
        <v>1</v>
      </c>
      <c r="I7" s="420" t="s">
        <v>496</v>
      </c>
      <c r="J7" s="444" t="s">
        <v>496</v>
      </c>
      <c r="K7" s="420" t="s">
        <v>496</v>
      </c>
      <c r="L7" s="444">
        <v>0</v>
      </c>
      <c r="M7" s="420" t="s">
        <v>1</v>
      </c>
      <c r="N7" s="151"/>
    </row>
    <row r="8" spans="1:14" ht="14.4" customHeight="1" x14ac:dyDescent="0.3">
      <c r="A8" s="416" t="s">
        <v>494</v>
      </c>
      <c r="B8" s="417" t="s">
        <v>3</v>
      </c>
      <c r="C8" s="420">
        <v>9541.9699999999993</v>
      </c>
      <c r="D8" s="420">
        <v>33</v>
      </c>
      <c r="E8" s="420">
        <v>9080.7699999999986</v>
      </c>
      <c r="F8" s="444">
        <v>0.95166616537255921</v>
      </c>
      <c r="G8" s="420">
        <v>31</v>
      </c>
      <c r="H8" s="444">
        <v>0.93939393939393945</v>
      </c>
      <c r="I8" s="420">
        <v>461.2</v>
      </c>
      <c r="J8" s="444">
        <v>4.8333834627440668E-2</v>
      </c>
      <c r="K8" s="420">
        <v>2</v>
      </c>
      <c r="L8" s="444">
        <v>6.0606060606060608E-2</v>
      </c>
      <c r="M8" s="420" t="s">
        <v>499</v>
      </c>
      <c r="N8" s="151"/>
    </row>
    <row r="10" spans="1:14" ht="14.4" customHeight="1" x14ac:dyDescent="0.3">
      <c r="A10" s="416">
        <v>35</v>
      </c>
      <c r="B10" s="417" t="s">
        <v>561</v>
      </c>
      <c r="C10" s="420" t="s">
        <v>496</v>
      </c>
      <c r="D10" s="420" t="s">
        <v>496</v>
      </c>
      <c r="E10" s="420" t="s">
        <v>496</v>
      </c>
      <c r="F10" s="444" t="s">
        <v>496</v>
      </c>
      <c r="G10" s="420" t="s">
        <v>496</v>
      </c>
      <c r="H10" s="444" t="s">
        <v>496</v>
      </c>
      <c r="I10" s="420" t="s">
        <v>496</v>
      </c>
      <c r="J10" s="444" t="s">
        <v>496</v>
      </c>
      <c r="K10" s="420" t="s">
        <v>496</v>
      </c>
      <c r="L10" s="444" t="s">
        <v>496</v>
      </c>
      <c r="M10" s="420" t="s">
        <v>69</v>
      </c>
      <c r="N10" s="151"/>
    </row>
    <row r="11" spans="1:14" ht="14.4" customHeight="1" x14ac:dyDescent="0.3">
      <c r="A11" s="416">
        <v>89301356</v>
      </c>
      <c r="B11" s="417" t="s">
        <v>564</v>
      </c>
      <c r="C11" s="420">
        <v>9541.9699999999993</v>
      </c>
      <c r="D11" s="420">
        <v>31</v>
      </c>
      <c r="E11" s="420">
        <v>9080.7699999999986</v>
      </c>
      <c r="F11" s="444">
        <v>0.95166616537255921</v>
      </c>
      <c r="G11" s="420">
        <v>29</v>
      </c>
      <c r="H11" s="444">
        <v>0.93548387096774188</v>
      </c>
      <c r="I11" s="420">
        <v>461.2</v>
      </c>
      <c r="J11" s="444">
        <v>4.8333834627440668E-2</v>
      </c>
      <c r="K11" s="420">
        <v>2</v>
      </c>
      <c r="L11" s="444">
        <v>6.4516129032258063E-2</v>
      </c>
      <c r="M11" s="420" t="s">
        <v>1</v>
      </c>
      <c r="N11" s="151"/>
    </row>
    <row r="12" spans="1:14" ht="14.4" customHeight="1" x14ac:dyDescent="0.3">
      <c r="A12" s="416">
        <v>89301356</v>
      </c>
      <c r="B12" s="417" t="s">
        <v>565</v>
      </c>
      <c r="C12" s="420">
        <v>0</v>
      </c>
      <c r="D12" s="420">
        <v>2</v>
      </c>
      <c r="E12" s="420">
        <v>0</v>
      </c>
      <c r="F12" s="444" t="s">
        <v>496</v>
      </c>
      <c r="G12" s="420">
        <v>2</v>
      </c>
      <c r="H12" s="444">
        <v>1</v>
      </c>
      <c r="I12" s="420" t="s">
        <v>496</v>
      </c>
      <c r="J12" s="444" t="s">
        <v>496</v>
      </c>
      <c r="K12" s="420" t="s">
        <v>496</v>
      </c>
      <c r="L12" s="444">
        <v>0</v>
      </c>
      <c r="M12" s="420" t="s">
        <v>1</v>
      </c>
      <c r="N12" s="151"/>
    </row>
    <row r="13" spans="1:14" ht="14.4" customHeight="1" x14ac:dyDescent="0.3">
      <c r="A13" s="416" t="s">
        <v>566</v>
      </c>
      <c r="B13" s="417" t="s">
        <v>567</v>
      </c>
      <c r="C13" s="420">
        <v>9541.9699999999993</v>
      </c>
      <c r="D13" s="420">
        <v>33</v>
      </c>
      <c r="E13" s="420">
        <v>9080.7699999999986</v>
      </c>
      <c r="F13" s="444">
        <v>0.95166616537255921</v>
      </c>
      <c r="G13" s="420">
        <v>31</v>
      </c>
      <c r="H13" s="444">
        <v>0.93939393939393945</v>
      </c>
      <c r="I13" s="420">
        <v>461.2</v>
      </c>
      <c r="J13" s="444">
        <v>4.8333834627440668E-2</v>
      </c>
      <c r="K13" s="420">
        <v>2</v>
      </c>
      <c r="L13" s="444">
        <v>6.0606060606060608E-2</v>
      </c>
      <c r="M13" s="420" t="s">
        <v>503</v>
      </c>
      <c r="N13" s="151"/>
    </row>
    <row r="14" spans="1:14" ht="14.4" customHeight="1" x14ac:dyDescent="0.3">
      <c r="A14" s="416" t="s">
        <v>496</v>
      </c>
      <c r="B14" s="417" t="s">
        <v>496</v>
      </c>
      <c r="C14" s="420" t="s">
        <v>496</v>
      </c>
      <c r="D14" s="420" t="s">
        <v>496</v>
      </c>
      <c r="E14" s="420" t="s">
        <v>496</v>
      </c>
      <c r="F14" s="444" t="s">
        <v>496</v>
      </c>
      <c r="G14" s="420" t="s">
        <v>496</v>
      </c>
      <c r="H14" s="444" t="s">
        <v>496</v>
      </c>
      <c r="I14" s="420" t="s">
        <v>496</v>
      </c>
      <c r="J14" s="444" t="s">
        <v>496</v>
      </c>
      <c r="K14" s="420" t="s">
        <v>496</v>
      </c>
      <c r="L14" s="444" t="s">
        <v>496</v>
      </c>
      <c r="M14" s="420" t="s">
        <v>504</v>
      </c>
      <c r="N14" s="151"/>
    </row>
    <row r="15" spans="1:14" ht="14.4" customHeight="1" x14ac:dyDescent="0.3">
      <c r="A15" s="416" t="s">
        <v>494</v>
      </c>
      <c r="B15" s="417" t="s">
        <v>568</v>
      </c>
      <c r="C15" s="420">
        <v>9541.9699999999993</v>
      </c>
      <c r="D15" s="420">
        <v>33</v>
      </c>
      <c r="E15" s="420">
        <v>9080.7699999999986</v>
      </c>
      <c r="F15" s="444">
        <v>0.95166616537255921</v>
      </c>
      <c r="G15" s="420">
        <v>31</v>
      </c>
      <c r="H15" s="444">
        <v>0.93939393939393945</v>
      </c>
      <c r="I15" s="420">
        <v>461.2</v>
      </c>
      <c r="J15" s="444">
        <v>4.8333834627440668E-2</v>
      </c>
      <c r="K15" s="420">
        <v>2</v>
      </c>
      <c r="L15" s="444">
        <v>6.0606060606060608E-2</v>
      </c>
      <c r="M15" s="420" t="s">
        <v>499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3" priority="15" stopIfTrue="1" operator="lessThan">
      <formula>0.6</formula>
    </cfRule>
  </conditionalFormatting>
  <conditionalFormatting sqref="B5:B8">
    <cfRule type="expression" dxfId="32" priority="10">
      <formula>AND(LEFT(M5,6)&lt;&gt;"mezera",M5&lt;&gt;"")</formula>
    </cfRule>
  </conditionalFormatting>
  <conditionalFormatting sqref="A5:A8">
    <cfRule type="expression" dxfId="31" priority="8">
      <formula>AND(M5&lt;&gt;"",M5&lt;&gt;"mezeraKL")</formula>
    </cfRule>
  </conditionalFormatting>
  <conditionalFormatting sqref="F5:F8">
    <cfRule type="cellIs" dxfId="30" priority="7" operator="lessThan">
      <formula>0.6</formula>
    </cfRule>
  </conditionalFormatting>
  <conditionalFormatting sqref="B5:L8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8">
    <cfRule type="expression" dxfId="27" priority="12">
      <formula>$M5&lt;&gt;""</formula>
    </cfRule>
  </conditionalFormatting>
  <conditionalFormatting sqref="B10:B15">
    <cfRule type="expression" dxfId="26" priority="4">
      <formula>AND(LEFT(M10,6)&lt;&gt;"mezera",M10&lt;&gt;"")</formula>
    </cfRule>
  </conditionalFormatting>
  <conditionalFormatting sqref="A10:A15">
    <cfRule type="expression" dxfId="25" priority="2">
      <formula>AND(M10&lt;&gt;"",M10&lt;&gt;"mezeraKL")</formula>
    </cfRule>
  </conditionalFormatting>
  <conditionalFormatting sqref="F10:F15">
    <cfRule type="cellIs" dxfId="24" priority="1" operator="lessThan">
      <formula>0.6</formula>
    </cfRule>
  </conditionalFormatting>
  <conditionalFormatting sqref="B10:L15">
    <cfRule type="expression" dxfId="23" priority="3">
      <formula>OR($M10="KL",$M10="SumaKL")</formula>
    </cfRule>
    <cfRule type="expression" dxfId="22" priority="5">
      <formula>$M10="SumaNS"</formula>
    </cfRule>
  </conditionalFormatting>
  <conditionalFormatting sqref="A10:L15">
    <cfRule type="expression" dxfId="2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43" t="s">
        <v>147</v>
      </c>
      <c r="B1" s="343"/>
      <c r="C1" s="343"/>
      <c r="D1" s="343"/>
      <c r="E1" s="343"/>
      <c r="F1" s="343"/>
      <c r="G1" s="343"/>
      <c r="H1" s="343"/>
      <c r="I1" s="343"/>
      <c r="J1" s="306"/>
      <c r="K1" s="306"/>
      <c r="L1" s="306"/>
      <c r="M1" s="306"/>
    </row>
    <row r="2" spans="1:13" ht="14.4" customHeight="1" thickBot="1" x14ac:dyDescent="0.35">
      <c r="A2" s="235" t="s">
        <v>264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54" t="s">
        <v>15</v>
      </c>
      <c r="C3" s="356"/>
      <c r="D3" s="353"/>
      <c r="E3" s="143"/>
      <c r="F3" s="353" t="s">
        <v>16</v>
      </c>
      <c r="G3" s="353"/>
      <c r="H3" s="353"/>
      <c r="I3" s="353"/>
      <c r="J3" s="353" t="s">
        <v>146</v>
      </c>
      <c r="K3" s="353"/>
      <c r="L3" s="353"/>
      <c r="M3" s="355"/>
    </row>
    <row r="4" spans="1:13" ht="14.4" customHeight="1" thickBot="1" x14ac:dyDescent="0.35">
      <c r="A4" s="445" t="s">
        <v>136</v>
      </c>
      <c r="B4" s="449" t="s">
        <v>19</v>
      </c>
      <c r="C4" s="450"/>
      <c r="D4" s="449" t="s">
        <v>20</v>
      </c>
      <c r="E4" s="450"/>
      <c r="F4" s="449" t="s">
        <v>19</v>
      </c>
      <c r="G4" s="457" t="s">
        <v>2</v>
      </c>
      <c r="H4" s="449" t="s">
        <v>20</v>
      </c>
      <c r="I4" s="457" t="s">
        <v>2</v>
      </c>
      <c r="J4" s="449" t="s">
        <v>19</v>
      </c>
      <c r="K4" s="457" t="s">
        <v>2</v>
      </c>
      <c r="L4" s="449" t="s">
        <v>20</v>
      </c>
      <c r="M4" s="458" t="s">
        <v>2</v>
      </c>
    </row>
    <row r="5" spans="1:13" ht="14.4" customHeight="1" x14ac:dyDescent="0.3">
      <c r="A5" s="446" t="s">
        <v>569</v>
      </c>
      <c r="B5" s="451">
        <v>1603.2299999999998</v>
      </c>
      <c r="C5" s="427">
        <v>1</v>
      </c>
      <c r="D5" s="454">
        <v>7</v>
      </c>
      <c r="E5" s="465" t="s">
        <v>569</v>
      </c>
      <c r="F5" s="451">
        <v>1603.2299999999998</v>
      </c>
      <c r="G5" s="459">
        <v>1</v>
      </c>
      <c r="H5" s="430">
        <v>7</v>
      </c>
      <c r="I5" s="460">
        <v>1</v>
      </c>
      <c r="J5" s="468"/>
      <c r="K5" s="459">
        <v>0</v>
      </c>
      <c r="L5" s="430"/>
      <c r="M5" s="460">
        <v>0</v>
      </c>
    </row>
    <row r="6" spans="1:13" ht="14.4" customHeight="1" x14ac:dyDescent="0.3">
      <c r="A6" s="447" t="s">
        <v>570</v>
      </c>
      <c r="B6" s="452">
        <v>1828.51</v>
      </c>
      <c r="C6" s="433">
        <v>1</v>
      </c>
      <c r="D6" s="455">
        <v>9</v>
      </c>
      <c r="E6" s="466" t="s">
        <v>570</v>
      </c>
      <c r="F6" s="452">
        <v>1828.51</v>
      </c>
      <c r="G6" s="461">
        <v>1</v>
      </c>
      <c r="H6" s="436">
        <v>9</v>
      </c>
      <c r="I6" s="462">
        <v>1</v>
      </c>
      <c r="J6" s="469"/>
      <c r="K6" s="461">
        <v>0</v>
      </c>
      <c r="L6" s="436"/>
      <c r="M6" s="462">
        <v>0</v>
      </c>
    </row>
    <row r="7" spans="1:13" ht="14.4" customHeight="1" thickBot="1" x14ac:dyDescent="0.35">
      <c r="A7" s="448" t="s">
        <v>571</v>
      </c>
      <c r="B7" s="453">
        <v>6110.2299999999987</v>
      </c>
      <c r="C7" s="439">
        <v>1</v>
      </c>
      <c r="D7" s="456">
        <v>17</v>
      </c>
      <c r="E7" s="467" t="s">
        <v>571</v>
      </c>
      <c r="F7" s="453">
        <v>5649.0299999999988</v>
      </c>
      <c r="G7" s="463">
        <v>0.92452002625105767</v>
      </c>
      <c r="H7" s="442">
        <v>15</v>
      </c>
      <c r="I7" s="464">
        <v>0.88235294117647056</v>
      </c>
      <c r="J7" s="470">
        <v>461.2</v>
      </c>
      <c r="K7" s="463">
        <v>7.5479973748942358E-2</v>
      </c>
      <c r="L7" s="442">
        <v>2</v>
      </c>
      <c r="M7" s="464">
        <v>0.11764705882352941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34" t="s">
        <v>702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" customHeight="1" thickBot="1" x14ac:dyDescent="0.35">
      <c r="A2" s="235" t="s">
        <v>264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2" t="s">
        <v>129</v>
      </c>
      <c r="L3" s="363"/>
      <c r="M3" s="66">
        <f>SUBTOTAL(9,M7:M1048576)</f>
        <v>9541.9700000000012</v>
      </c>
      <c r="N3" s="66">
        <f>SUBTOTAL(9,N7:N1048576)</f>
        <v>49</v>
      </c>
      <c r="O3" s="66">
        <f>SUBTOTAL(9,O7:O1048576)</f>
        <v>33</v>
      </c>
      <c r="P3" s="66">
        <f>SUBTOTAL(9,P7:P1048576)</f>
        <v>9080.77</v>
      </c>
      <c r="Q3" s="67">
        <f>IF(M3=0,0,P3/M3)</f>
        <v>0.95166616537255921</v>
      </c>
      <c r="R3" s="66">
        <f>SUBTOTAL(9,R7:R1048576)</f>
        <v>45</v>
      </c>
      <c r="S3" s="67">
        <f>IF(N3=0,0,R3/N3)</f>
        <v>0.91836734693877553</v>
      </c>
      <c r="T3" s="66">
        <f>SUBTOTAL(9,T7:T1048576)</f>
        <v>31</v>
      </c>
      <c r="U3" s="68">
        <f>IF(O3=0,0,T3/O3)</f>
        <v>0.93939393939393945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64" t="s">
        <v>15</v>
      </c>
      <c r="N4" s="365"/>
      <c r="O4" s="365"/>
      <c r="P4" s="366" t="s">
        <v>21</v>
      </c>
      <c r="Q4" s="365"/>
      <c r="R4" s="365"/>
      <c r="S4" s="365"/>
      <c r="T4" s="365"/>
      <c r="U4" s="367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57" t="s">
        <v>22</v>
      </c>
      <c r="Q5" s="358"/>
      <c r="R5" s="357" t="s">
        <v>13</v>
      </c>
      <c r="S5" s="358"/>
      <c r="T5" s="357" t="s">
        <v>20</v>
      </c>
      <c r="U5" s="359"/>
    </row>
    <row r="6" spans="1:21" s="209" customFormat="1" ht="14.4" customHeight="1" thickBot="1" x14ac:dyDescent="0.35">
      <c r="A6" s="471" t="s">
        <v>23</v>
      </c>
      <c r="B6" s="472" t="s">
        <v>5</v>
      </c>
      <c r="C6" s="471" t="s">
        <v>24</v>
      </c>
      <c r="D6" s="472" t="s">
        <v>6</v>
      </c>
      <c r="E6" s="472" t="s">
        <v>149</v>
      </c>
      <c r="F6" s="472" t="s">
        <v>25</v>
      </c>
      <c r="G6" s="472" t="s">
        <v>26</v>
      </c>
      <c r="H6" s="472" t="s">
        <v>8</v>
      </c>
      <c r="I6" s="472" t="s">
        <v>10</v>
      </c>
      <c r="J6" s="472" t="s">
        <v>11</v>
      </c>
      <c r="K6" s="472" t="s">
        <v>12</v>
      </c>
      <c r="L6" s="472" t="s">
        <v>27</v>
      </c>
      <c r="M6" s="473" t="s">
        <v>14</v>
      </c>
      <c r="N6" s="474" t="s">
        <v>28</v>
      </c>
      <c r="O6" s="474" t="s">
        <v>28</v>
      </c>
      <c r="P6" s="474" t="s">
        <v>14</v>
      </c>
      <c r="Q6" s="474" t="s">
        <v>2</v>
      </c>
      <c r="R6" s="474" t="s">
        <v>28</v>
      </c>
      <c r="S6" s="474" t="s">
        <v>2</v>
      </c>
      <c r="T6" s="474" t="s">
        <v>28</v>
      </c>
      <c r="U6" s="475" t="s">
        <v>2</v>
      </c>
    </row>
    <row r="7" spans="1:21" ht="14.4" customHeight="1" x14ac:dyDescent="0.3">
      <c r="A7" s="476">
        <v>35</v>
      </c>
      <c r="B7" s="477" t="s">
        <v>561</v>
      </c>
      <c r="C7" s="477">
        <v>89301356</v>
      </c>
      <c r="D7" s="478" t="s">
        <v>700</v>
      </c>
      <c r="E7" s="479" t="s">
        <v>569</v>
      </c>
      <c r="F7" s="477" t="s">
        <v>564</v>
      </c>
      <c r="G7" s="477" t="s">
        <v>572</v>
      </c>
      <c r="H7" s="477" t="s">
        <v>496</v>
      </c>
      <c r="I7" s="477" t="s">
        <v>573</v>
      </c>
      <c r="J7" s="477" t="s">
        <v>574</v>
      </c>
      <c r="K7" s="477" t="s">
        <v>575</v>
      </c>
      <c r="L7" s="480">
        <v>124.19</v>
      </c>
      <c r="M7" s="480">
        <v>124.19</v>
      </c>
      <c r="N7" s="477">
        <v>1</v>
      </c>
      <c r="O7" s="481">
        <v>0.5</v>
      </c>
      <c r="P7" s="480">
        <v>124.19</v>
      </c>
      <c r="Q7" s="482">
        <v>1</v>
      </c>
      <c r="R7" s="477">
        <v>1</v>
      </c>
      <c r="S7" s="482">
        <v>1</v>
      </c>
      <c r="T7" s="481">
        <v>0.5</v>
      </c>
      <c r="U7" s="122">
        <v>1</v>
      </c>
    </row>
    <row r="8" spans="1:21" ht="14.4" customHeight="1" x14ac:dyDescent="0.3">
      <c r="A8" s="483">
        <v>35</v>
      </c>
      <c r="B8" s="484" t="s">
        <v>561</v>
      </c>
      <c r="C8" s="484">
        <v>89301356</v>
      </c>
      <c r="D8" s="485" t="s">
        <v>700</v>
      </c>
      <c r="E8" s="486" t="s">
        <v>569</v>
      </c>
      <c r="F8" s="484" t="s">
        <v>564</v>
      </c>
      <c r="G8" s="484" t="s">
        <v>576</v>
      </c>
      <c r="H8" s="484" t="s">
        <v>496</v>
      </c>
      <c r="I8" s="484" t="s">
        <v>577</v>
      </c>
      <c r="J8" s="484" t="s">
        <v>578</v>
      </c>
      <c r="K8" s="484" t="s">
        <v>579</v>
      </c>
      <c r="L8" s="487">
        <v>230.59</v>
      </c>
      <c r="M8" s="487">
        <v>230.59</v>
      </c>
      <c r="N8" s="484">
        <v>1</v>
      </c>
      <c r="O8" s="488">
        <v>0.5</v>
      </c>
      <c r="P8" s="487">
        <v>230.59</v>
      </c>
      <c r="Q8" s="489">
        <v>1</v>
      </c>
      <c r="R8" s="484">
        <v>1</v>
      </c>
      <c r="S8" s="489">
        <v>1</v>
      </c>
      <c r="T8" s="488">
        <v>0.5</v>
      </c>
      <c r="U8" s="490">
        <v>1</v>
      </c>
    </row>
    <row r="9" spans="1:21" ht="14.4" customHeight="1" x14ac:dyDescent="0.3">
      <c r="A9" s="483">
        <v>35</v>
      </c>
      <c r="B9" s="484" t="s">
        <v>561</v>
      </c>
      <c r="C9" s="484">
        <v>89301356</v>
      </c>
      <c r="D9" s="485" t="s">
        <v>700</v>
      </c>
      <c r="E9" s="486" t="s">
        <v>569</v>
      </c>
      <c r="F9" s="484" t="s">
        <v>564</v>
      </c>
      <c r="G9" s="484" t="s">
        <v>580</v>
      </c>
      <c r="H9" s="484" t="s">
        <v>496</v>
      </c>
      <c r="I9" s="484" t="s">
        <v>581</v>
      </c>
      <c r="J9" s="484" t="s">
        <v>582</v>
      </c>
      <c r="K9" s="484" t="s">
        <v>583</v>
      </c>
      <c r="L9" s="487">
        <v>59.82</v>
      </c>
      <c r="M9" s="487">
        <v>59.82</v>
      </c>
      <c r="N9" s="484">
        <v>1</v>
      </c>
      <c r="O9" s="488">
        <v>0.5</v>
      </c>
      <c r="P9" s="487">
        <v>59.82</v>
      </c>
      <c r="Q9" s="489">
        <v>1</v>
      </c>
      <c r="R9" s="484">
        <v>1</v>
      </c>
      <c r="S9" s="489">
        <v>1</v>
      </c>
      <c r="T9" s="488">
        <v>0.5</v>
      </c>
      <c r="U9" s="490">
        <v>1</v>
      </c>
    </row>
    <row r="10" spans="1:21" ht="14.4" customHeight="1" x14ac:dyDescent="0.3">
      <c r="A10" s="483">
        <v>35</v>
      </c>
      <c r="B10" s="484" t="s">
        <v>561</v>
      </c>
      <c r="C10" s="484">
        <v>89301356</v>
      </c>
      <c r="D10" s="485" t="s">
        <v>700</v>
      </c>
      <c r="E10" s="486" t="s">
        <v>569</v>
      </c>
      <c r="F10" s="484" t="s">
        <v>564</v>
      </c>
      <c r="G10" s="484" t="s">
        <v>584</v>
      </c>
      <c r="H10" s="484" t="s">
        <v>496</v>
      </c>
      <c r="I10" s="484" t="s">
        <v>585</v>
      </c>
      <c r="J10" s="484" t="s">
        <v>586</v>
      </c>
      <c r="K10" s="484" t="s">
        <v>587</v>
      </c>
      <c r="L10" s="487">
        <v>50.57</v>
      </c>
      <c r="M10" s="487">
        <v>50.57</v>
      </c>
      <c r="N10" s="484">
        <v>1</v>
      </c>
      <c r="O10" s="488">
        <v>0.5</v>
      </c>
      <c r="P10" s="487">
        <v>50.57</v>
      </c>
      <c r="Q10" s="489">
        <v>1</v>
      </c>
      <c r="R10" s="484">
        <v>1</v>
      </c>
      <c r="S10" s="489">
        <v>1</v>
      </c>
      <c r="T10" s="488">
        <v>0.5</v>
      </c>
      <c r="U10" s="490">
        <v>1</v>
      </c>
    </row>
    <row r="11" spans="1:21" ht="14.4" customHeight="1" x14ac:dyDescent="0.3">
      <c r="A11" s="483">
        <v>35</v>
      </c>
      <c r="B11" s="484" t="s">
        <v>561</v>
      </c>
      <c r="C11" s="484">
        <v>89301356</v>
      </c>
      <c r="D11" s="485" t="s">
        <v>700</v>
      </c>
      <c r="E11" s="486" t="s">
        <v>569</v>
      </c>
      <c r="F11" s="484" t="s">
        <v>564</v>
      </c>
      <c r="G11" s="484" t="s">
        <v>588</v>
      </c>
      <c r="H11" s="484" t="s">
        <v>496</v>
      </c>
      <c r="I11" s="484" t="s">
        <v>589</v>
      </c>
      <c r="J11" s="484" t="s">
        <v>590</v>
      </c>
      <c r="K11" s="484" t="s">
        <v>591</v>
      </c>
      <c r="L11" s="487">
        <v>0</v>
      </c>
      <c r="M11" s="487">
        <v>0</v>
      </c>
      <c r="N11" s="484">
        <v>1</v>
      </c>
      <c r="O11" s="488">
        <v>0.5</v>
      </c>
      <c r="P11" s="487">
        <v>0</v>
      </c>
      <c r="Q11" s="489"/>
      <c r="R11" s="484">
        <v>1</v>
      </c>
      <c r="S11" s="489">
        <v>1</v>
      </c>
      <c r="T11" s="488">
        <v>0.5</v>
      </c>
      <c r="U11" s="490">
        <v>1</v>
      </c>
    </row>
    <row r="12" spans="1:21" ht="14.4" customHeight="1" x14ac:dyDescent="0.3">
      <c r="A12" s="483">
        <v>35</v>
      </c>
      <c r="B12" s="484" t="s">
        <v>561</v>
      </c>
      <c r="C12" s="484">
        <v>89301356</v>
      </c>
      <c r="D12" s="485" t="s">
        <v>700</v>
      </c>
      <c r="E12" s="486" t="s">
        <v>569</v>
      </c>
      <c r="F12" s="484" t="s">
        <v>564</v>
      </c>
      <c r="G12" s="484" t="s">
        <v>592</v>
      </c>
      <c r="H12" s="484" t="s">
        <v>496</v>
      </c>
      <c r="I12" s="484" t="s">
        <v>593</v>
      </c>
      <c r="J12" s="484" t="s">
        <v>594</v>
      </c>
      <c r="K12" s="484" t="s">
        <v>595</v>
      </c>
      <c r="L12" s="487">
        <v>228.89</v>
      </c>
      <c r="M12" s="487">
        <v>228.89</v>
      </c>
      <c r="N12" s="484">
        <v>1</v>
      </c>
      <c r="O12" s="488">
        <v>0.5</v>
      </c>
      <c r="P12" s="487">
        <v>228.89</v>
      </c>
      <c r="Q12" s="489">
        <v>1</v>
      </c>
      <c r="R12" s="484">
        <v>1</v>
      </c>
      <c r="S12" s="489">
        <v>1</v>
      </c>
      <c r="T12" s="488">
        <v>0.5</v>
      </c>
      <c r="U12" s="490">
        <v>1</v>
      </c>
    </row>
    <row r="13" spans="1:21" ht="14.4" customHeight="1" x14ac:dyDescent="0.3">
      <c r="A13" s="483">
        <v>35</v>
      </c>
      <c r="B13" s="484" t="s">
        <v>561</v>
      </c>
      <c r="C13" s="484">
        <v>89301356</v>
      </c>
      <c r="D13" s="485" t="s">
        <v>700</v>
      </c>
      <c r="E13" s="486" t="s">
        <v>569</v>
      </c>
      <c r="F13" s="484" t="s">
        <v>564</v>
      </c>
      <c r="G13" s="484" t="s">
        <v>596</v>
      </c>
      <c r="H13" s="484" t="s">
        <v>701</v>
      </c>
      <c r="I13" s="484" t="s">
        <v>597</v>
      </c>
      <c r="J13" s="484" t="s">
        <v>598</v>
      </c>
      <c r="K13" s="484" t="s">
        <v>599</v>
      </c>
      <c r="L13" s="487">
        <v>140.03</v>
      </c>
      <c r="M13" s="487">
        <v>280.06</v>
      </c>
      <c r="N13" s="484">
        <v>2</v>
      </c>
      <c r="O13" s="488">
        <v>0.5</v>
      </c>
      <c r="P13" s="487">
        <v>280.06</v>
      </c>
      <c r="Q13" s="489">
        <v>1</v>
      </c>
      <c r="R13" s="484">
        <v>2</v>
      </c>
      <c r="S13" s="489">
        <v>1</v>
      </c>
      <c r="T13" s="488">
        <v>0.5</v>
      </c>
      <c r="U13" s="490">
        <v>1</v>
      </c>
    </row>
    <row r="14" spans="1:21" ht="14.4" customHeight="1" x14ac:dyDescent="0.3">
      <c r="A14" s="483">
        <v>35</v>
      </c>
      <c r="B14" s="484" t="s">
        <v>561</v>
      </c>
      <c r="C14" s="484">
        <v>89301356</v>
      </c>
      <c r="D14" s="485" t="s">
        <v>700</v>
      </c>
      <c r="E14" s="486" t="s">
        <v>569</v>
      </c>
      <c r="F14" s="484" t="s">
        <v>564</v>
      </c>
      <c r="G14" s="484" t="s">
        <v>600</v>
      </c>
      <c r="H14" s="484" t="s">
        <v>701</v>
      </c>
      <c r="I14" s="484" t="s">
        <v>601</v>
      </c>
      <c r="J14" s="484" t="s">
        <v>602</v>
      </c>
      <c r="K14" s="484" t="s">
        <v>603</v>
      </c>
      <c r="L14" s="487">
        <v>605.65</v>
      </c>
      <c r="M14" s="487">
        <v>605.65</v>
      </c>
      <c r="N14" s="484">
        <v>1</v>
      </c>
      <c r="O14" s="488">
        <v>0.5</v>
      </c>
      <c r="P14" s="487">
        <v>605.65</v>
      </c>
      <c r="Q14" s="489">
        <v>1</v>
      </c>
      <c r="R14" s="484">
        <v>1</v>
      </c>
      <c r="S14" s="489">
        <v>1</v>
      </c>
      <c r="T14" s="488">
        <v>0.5</v>
      </c>
      <c r="U14" s="490">
        <v>1</v>
      </c>
    </row>
    <row r="15" spans="1:21" ht="14.4" customHeight="1" x14ac:dyDescent="0.3">
      <c r="A15" s="483">
        <v>35</v>
      </c>
      <c r="B15" s="484" t="s">
        <v>561</v>
      </c>
      <c r="C15" s="484">
        <v>89301356</v>
      </c>
      <c r="D15" s="485" t="s">
        <v>700</v>
      </c>
      <c r="E15" s="486" t="s">
        <v>569</v>
      </c>
      <c r="F15" s="484" t="s">
        <v>564</v>
      </c>
      <c r="G15" s="484" t="s">
        <v>604</v>
      </c>
      <c r="H15" s="484" t="s">
        <v>496</v>
      </c>
      <c r="I15" s="484" t="s">
        <v>605</v>
      </c>
      <c r="J15" s="484" t="s">
        <v>606</v>
      </c>
      <c r="K15" s="484" t="s">
        <v>607</v>
      </c>
      <c r="L15" s="487">
        <v>23.46</v>
      </c>
      <c r="M15" s="487">
        <v>23.46</v>
      </c>
      <c r="N15" s="484">
        <v>1</v>
      </c>
      <c r="O15" s="488">
        <v>1</v>
      </c>
      <c r="P15" s="487">
        <v>23.46</v>
      </c>
      <c r="Q15" s="489">
        <v>1</v>
      </c>
      <c r="R15" s="484">
        <v>1</v>
      </c>
      <c r="S15" s="489">
        <v>1</v>
      </c>
      <c r="T15" s="488">
        <v>1</v>
      </c>
      <c r="U15" s="490">
        <v>1</v>
      </c>
    </row>
    <row r="16" spans="1:21" ht="14.4" customHeight="1" x14ac:dyDescent="0.3">
      <c r="A16" s="483">
        <v>35</v>
      </c>
      <c r="B16" s="484" t="s">
        <v>561</v>
      </c>
      <c r="C16" s="484">
        <v>89301356</v>
      </c>
      <c r="D16" s="485" t="s">
        <v>700</v>
      </c>
      <c r="E16" s="486" t="s">
        <v>569</v>
      </c>
      <c r="F16" s="484" t="s">
        <v>565</v>
      </c>
      <c r="G16" s="484" t="s">
        <v>608</v>
      </c>
      <c r="H16" s="484" t="s">
        <v>496</v>
      </c>
      <c r="I16" s="484" t="s">
        <v>609</v>
      </c>
      <c r="J16" s="484" t="s">
        <v>610</v>
      </c>
      <c r="K16" s="484"/>
      <c r="L16" s="487">
        <v>0</v>
      </c>
      <c r="M16" s="487">
        <v>0</v>
      </c>
      <c r="N16" s="484">
        <v>1</v>
      </c>
      <c r="O16" s="488">
        <v>0.5</v>
      </c>
      <c r="P16" s="487">
        <v>0</v>
      </c>
      <c r="Q16" s="489"/>
      <c r="R16" s="484">
        <v>1</v>
      </c>
      <c r="S16" s="489">
        <v>1</v>
      </c>
      <c r="T16" s="488">
        <v>0.5</v>
      </c>
      <c r="U16" s="490">
        <v>1</v>
      </c>
    </row>
    <row r="17" spans="1:21" ht="14.4" customHeight="1" x14ac:dyDescent="0.3">
      <c r="A17" s="483">
        <v>35</v>
      </c>
      <c r="B17" s="484" t="s">
        <v>561</v>
      </c>
      <c r="C17" s="484">
        <v>89301356</v>
      </c>
      <c r="D17" s="485" t="s">
        <v>700</v>
      </c>
      <c r="E17" s="486" t="s">
        <v>569</v>
      </c>
      <c r="F17" s="484" t="s">
        <v>565</v>
      </c>
      <c r="G17" s="484" t="s">
        <v>608</v>
      </c>
      <c r="H17" s="484" t="s">
        <v>496</v>
      </c>
      <c r="I17" s="484" t="s">
        <v>611</v>
      </c>
      <c r="J17" s="484" t="s">
        <v>610</v>
      </c>
      <c r="K17" s="484"/>
      <c r="L17" s="487">
        <v>0</v>
      </c>
      <c r="M17" s="487">
        <v>0</v>
      </c>
      <c r="N17" s="484">
        <v>1</v>
      </c>
      <c r="O17" s="488">
        <v>0.5</v>
      </c>
      <c r="P17" s="487">
        <v>0</v>
      </c>
      <c r="Q17" s="489"/>
      <c r="R17" s="484">
        <v>1</v>
      </c>
      <c r="S17" s="489">
        <v>1</v>
      </c>
      <c r="T17" s="488">
        <v>0.5</v>
      </c>
      <c r="U17" s="490">
        <v>1</v>
      </c>
    </row>
    <row r="18" spans="1:21" ht="14.4" customHeight="1" x14ac:dyDescent="0.3">
      <c r="A18" s="483">
        <v>35</v>
      </c>
      <c r="B18" s="484" t="s">
        <v>561</v>
      </c>
      <c r="C18" s="484">
        <v>89301356</v>
      </c>
      <c r="D18" s="485" t="s">
        <v>700</v>
      </c>
      <c r="E18" s="486" t="s">
        <v>569</v>
      </c>
      <c r="F18" s="484" t="s">
        <v>565</v>
      </c>
      <c r="G18" s="484" t="s">
        <v>608</v>
      </c>
      <c r="H18" s="484" t="s">
        <v>496</v>
      </c>
      <c r="I18" s="484" t="s">
        <v>612</v>
      </c>
      <c r="J18" s="484" t="s">
        <v>610</v>
      </c>
      <c r="K18" s="484"/>
      <c r="L18" s="487">
        <v>0</v>
      </c>
      <c r="M18" s="487">
        <v>0</v>
      </c>
      <c r="N18" s="484">
        <v>1</v>
      </c>
      <c r="O18" s="488">
        <v>1</v>
      </c>
      <c r="P18" s="487">
        <v>0</v>
      </c>
      <c r="Q18" s="489"/>
      <c r="R18" s="484">
        <v>1</v>
      </c>
      <c r="S18" s="489">
        <v>1</v>
      </c>
      <c r="T18" s="488">
        <v>1</v>
      </c>
      <c r="U18" s="490">
        <v>1</v>
      </c>
    </row>
    <row r="19" spans="1:21" ht="14.4" customHeight="1" x14ac:dyDescent="0.3">
      <c r="A19" s="483">
        <v>35</v>
      </c>
      <c r="B19" s="484" t="s">
        <v>561</v>
      </c>
      <c r="C19" s="484">
        <v>89301356</v>
      </c>
      <c r="D19" s="485" t="s">
        <v>700</v>
      </c>
      <c r="E19" s="486" t="s">
        <v>570</v>
      </c>
      <c r="F19" s="484" t="s">
        <v>564</v>
      </c>
      <c r="G19" s="484" t="s">
        <v>613</v>
      </c>
      <c r="H19" s="484" t="s">
        <v>701</v>
      </c>
      <c r="I19" s="484" t="s">
        <v>614</v>
      </c>
      <c r="J19" s="484" t="s">
        <v>615</v>
      </c>
      <c r="K19" s="484" t="s">
        <v>616</v>
      </c>
      <c r="L19" s="487">
        <v>333.31</v>
      </c>
      <c r="M19" s="487">
        <v>666.62</v>
      </c>
      <c r="N19" s="484">
        <v>2</v>
      </c>
      <c r="O19" s="488">
        <v>1</v>
      </c>
      <c r="P19" s="487">
        <v>666.62</v>
      </c>
      <c r="Q19" s="489">
        <v>1</v>
      </c>
      <c r="R19" s="484">
        <v>2</v>
      </c>
      <c r="S19" s="489">
        <v>1</v>
      </c>
      <c r="T19" s="488">
        <v>1</v>
      </c>
      <c r="U19" s="490">
        <v>1</v>
      </c>
    </row>
    <row r="20" spans="1:21" ht="14.4" customHeight="1" x14ac:dyDescent="0.3">
      <c r="A20" s="483">
        <v>35</v>
      </c>
      <c r="B20" s="484" t="s">
        <v>561</v>
      </c>
      <c r="C20" s="484">
        <v>89301356</v>
      </c>
      <c r="D20" s="485" t="s">
        <v>700</v>
      </c>
      <c r="E20" s="486" t="s">
        <v>570</v>
      </c>
      <c r="F20" s="484" t="s">
        <v>564</v>
      </c>
      <c r="G20" s="484" t="s">
        <v>617</v>
      </c>
      <c r="H20" s="484" t="s">
        <v>496</v>
      </c>
      <c r="I20" s="484" t="s">
        <v>618</v>
      </c>
      <c r="J20" s="484" t="s">
        <v>619</v>
      </c>
      <c r="K20" s="484" t="s">
        <v>620</v>
      </c>
      <c r="L20" s="487">
        <v>106.49</v>
      </c>
      <c r="M20" s="487">
        <v>106.49</v>
      </c>
      <c r="N20" s="484">
        <v>1</v>
      </c>
      <c r="O20" s="488">
        <v>1</v>
      </c>
      <c r="P20" s="487">
        <v>106.49</v>
      </c>
      <c r="Q20" s="489">
        <v>1</v>
      </c>
      <c r="R20" s="484">
        <v>1</v>
      </c>
      <c r="S20" s="489">
        <v>1</v>
      </c>
      <c r="T20" s="488">
        <v>1</v>
      </c>
      <c r="U20" s="490">
        <v>1</v>
      </c>
    </row>
    <row r="21" spans="1:21" ht="14.4" customHeight="1" x14ac:dyDescent="0.3">
      <c r="A21" s="483">
        <v>35</v>
      </c>
      <c r="B21" s="484" t="s">
        <v>561</v>
      </c>
      <c r="C21" s="484">
        <v>89301356</v>
      </c>
      <c r="D21" s="485" t="s">
        <v>700</v>
      </c>
      <c r="E21" s="486" t="s">
        <v>570</v>
      </c>
      <c r="F21" s="484" t="s">
        <v>564</v>
      </c>
      <c r="G21" s="484" t="s">
        <v>621</v>
      </c>
      <c r="H21" s="484" t="s">
        <v>496</v>
      </c>
      <c r="I21" s="484" t="s">
        <v>622</v>
      </c>
      <c r="J21" s="484" t="s">
        <v>623</v>
      </c>
      <c r="K21" s="484" t="s">
        <v>624</v>
      </c>
      <c r="L21" s="487">
        <v>0</v>
      </c>
      <c r="M21" s="487">
        <v>0</v>
      </c>
      <c r="N21" s="484">
        <v>1</v>
      </c>
      <c r="O21" s="488">
        <v>1</v>
      </c>
      <c r="P21" s="487">
        <v>0</v>
      </c>
      <c r="Q21" s="489"/>
      <c r="R21" s="484">
        <v>1</v>
      </c>
      <c r="S21" s="489">
        <v>1</v>
      </c>
      <c r="T21" s="488">
        <v>1</v>
      </c>
      <c r="U21" s="490">
        <v>1</v>
      </c>
    </row>
    <row r="22" spans="1:21" ht="14.4" customHeight="1" x14ac:dyDescent="0.3">
      <c r="A22" s="483">
        <v>35</v>
      </c>
      <c r="B22" s="484" t="s">
        <v>561</v>
      </c>
      <c r="C22" s="484">
        <v>89301356</v>
      </c>
      <c r="D22" s="485" t="s">
        <v>700</v>
      </c>
      <c r="E22" s="486" t="s">
        <v>570</v>
      </c>
      <c r="F22" s="484" t="s">
        <v>564</v>
      </c>
      <c r="G22" s="484" t="s">
        <v>621</v>
      </c>
      <c r="H22" s="484" t="s">
        <v>496</v>
      </c>
      <c r="I22" s="484" t="s">
        <v>625</v>
      </c>
      <c r="J22" s="484" t="s">
        <v>626</v>
      </c>
      <c r="K22" s="484" t="s">
        <v>624</v>
      </c>
      <c r="L22" s="487">
        <v>0</v>
      </c>
      <c r="M22" s="487">
        <v>0</v>
      </c>
      <c r="N22" s="484">
        <v>1</v>
      </c>
      <c r="O22" s="488">
        <v>1</v>
      </c>
      <c r="P22" s="487">
        <v>0</v>
      </c>
      <c r="Q22" s="489"/>
      <c r="R22" s="484">
        <v>1</v>
      </c>
      <c r="S22" s="489">
        <v>1</v>
      </c>
      <c r="T22" s="488">
        <v>1</v>
      </c>
      <c r="U22" s="490">
        <v>1</v>
      </c>
    </row>
    <row r="23" spans="1:21" ht="14.4" customHeight="1" x14ac:dyDescent="0.3">
      <c r="A23" s="483">
        <v>35</v>
      </c>
      <c r="B23" s="484" t="s">
        <v>561</v>
      </c>
      <c r="C23" s="484">
        <v>89301356</v>
      </c>
      <c r="D23" s="485" t="s">
        <v>700</v>
      </c>
      <c r="E23" s="486" t="s">
        <v>570</v>
      </c>
      <c r="F23" s="484" t="s">
        <v>564</v>
      </c>
      <c r="G23" s="484" t="s">
        <v>627</v>
      </c>
      <c r="H23" s="484" t="s">
        <v>496</v>
      </c>
      <c r="I23" s="484" t="s">
        <v>628</v>
      </c>
      <c r="J23" s="484" t="s">
        <v>629</v>
      </c>
      <c r="K23" s="484" t="s">
        <v>630</v>
      </c>
      <c r="L23" s="487">
        <v>163.9</v>
      </c>
      <c r="M23" s="487">
        <v>163.9</v>
      </c>
      <c r="N23" s="484">
        <v>1</v>
      </c>
      <c r="O23" s="488">
        <v>1</v>
      </c>
      <c r="P23" s="487">
        <v>163.9</v>
      </c>
      <c r="Q23" s="489">
        <v>1</v>
      </c>
      <c r="R23" s="484">
        <v>1</v>
      </c>
      <c r="S23" s="489">
        <v>1</v>
      </c>
      <c r="T23" s="488">
        <v>1</v>
      </c>
      <c r="U23" s="490">
        <v>1</v>
      </c>
    </row>
    <row r="24" spans="1:21" ht="14.4" customHeight="1" x14ac:dyDescent="0.3">
      <c r="A24" s="483">
        <v>35</v>
      </c>
      <c r="B24" s="484" t="s">
        <v>561</v>
      </c>
      <c r="C24" s="484">
        <v>89301356</v>
      </c>
      <c r="D24" s="485" t="s">
        <v>700</v>
      </c>
      <c r="E24" s="486" t="s">
        <v>570</v>
      </c>
      <c r="F24" s="484" t="s">
        <v>564</v>
      </c>
      <c r="G24" s="484" t="s">
        <v>631</v>
      </c>
      <c r="H24" s="484" t="s">
        <v>496</v>
      </c>
      <c r="I24" s="484" t="s">
        <v>632</v>
      </c>
      <c r="J24" s="484" t="s">
        <v>633</v>
      </c>
      <c r="K24" s="484" t="s">
        <v>634</v>
      </c>
      <c r="L24" s="487">
        <v>413.22</v>
      </c>
      <c r="M24" s="487">
        <v>413.22</v>
      </c>
      <c r="N24" s="484">
        <v>1</v>
      </c>
      <c r="O24" s="488">
        <v>1</v>
      </c>
      <c r="P24" s="487">
        <v>413.22</v>
      </c>
      <c r="Q24" s="489">
        <v>1</v>
      </c>
      <c r="R24" s="484">
        <v>1</v>
      </c>
      <c r="S24" s="489">
        <v>1</v>
      </c>
      <c r="T24" s="488">
        <v>1</v>
      </c>
      <c r="U24" s="490">
        <v>1</v>
      </c>
    </row>
    <row r="25" spans="1:21" ht="14.4" customHeight="1" x14ac:dyDescent="0.3">
      <c r="A25" s="483">
        <v>35</v>
      </c>
      <c r="B25" s="484" t="s">
        <v>561</v>
      </c>
      <c r="C25" s="484">
        <v>89301356</v>
      </c>
      <c r="D25" s="485" t="s">
        <v>700</v>
      </c>
      <c r="E25" s="486" t="s">
        <v>570</v>
      </c>
      <c r="F25" s="484" t="s">
        <v>564</v>
      </c>
      <c r="G25" s="484" t="s">
        <v>635</v>
      </c>
      <c r="H25" s="484" t="s">
        <v>496</v>
      </c>
      <c r="I25" s="484" t="s">
        <v>636</v>
      </c>
      <c r="J25" s="484" t="s">
        <v>637</v>
      </c>
      <c r="K25" s="484" t="s">
        <v>638</v>
      </c>
      <c r="L25" s="487">
        <v>275.48</v>
      </c>
      <c r="M25" s="487">
        <v>275.48</v>
      </c>
      <c r="N25" s="484">
        <v>1</v>
      </c>
      <c r="O25" s="488">
        <v>1</v>
      </c>
      <c r="P25" s="487">
        <v>275.48</v>
      </c>
      <c r="Q25" s="489">
        <v>1</v>
      </c>
      <c r="R25" s="484">
        <v>1</v>
      </c>
      <c r="S25" s="489">
        <v>1</v>
      </c>
      <c r="T25" s="488">
        <v>1</v>
      </c>
      <c r="U25" s="490">
        <v>1</v>
      </c>
    </row>
    <row r="26" spans="1:21" ht="14.4" customHeight="1" x14ac:dyDescent="0.3">
      <c r="A26" s="483">
        <v>35</v>
      </c>
      <c r="B26" s="484" t="s">
        <v>561</v>
      </c>
      <c r="C26" s="484">
        <v>89301356</v>
      </c>
      <c r="D26" s="485" t="s">
        <v>700</v>
      </c>
      <c r="E26" s="486" t="s">
        <v>570</v>
      </c>
      <c r="F26" s="484" t="s">
        <v>564</v>
      </c>
      <c r="G26" s="484" t="s">
        <v>639</v>
      </c>
      <c r="H26" s="484" t="s">
        <v>496</v>
      </c>
      <c r="I26" s="484" t="s">
        <v>640</v>
      </c>
      <c r="J26" s="484" t="s">
        <v>641</v>
      </c>
      <c r="K26" s="484" t="s">
        <v>642</v>
      </c>
      <c r="L26" s="487">
        <v>153.52000000000001</v>
      </c>
      <c r="M26" s="487">
        <v>153.52000000000001</v>
      </c>
      <c r="N26" s="484">
        <v>1</v>
      </c>
      <c r="O26" s="488">
        <v>1</v>
      </c>
      <c r="P26" s="487">
        <v>153.52000000000001</v>
      </c>
      <c r="Q26" s="489">
        <v>1</v>
      </c>
      <c r="R26" s="484">
        <v>1</v>
      </c>
      <c r="S26" s="489">
        <v>1</v>
      </c>
      <c r="T26" s="488">
        <v>1</v>
      </c>
      <c r="U26" s="490">
        <v>1</v>
      </c>
    </row>
    <row r="27" spans="1:21" ht="14.4" customHeight="1" x14ac:dyDescent="0.3">
      <c r="A27" s="483">
        <v>35</v>
      </c>
      <c r="B27" s="484" t="s">
        <v>561</v>
      </c>
      <c r="C27" s="484">
        <v>89301356</v>
      </c>
      <c r="D27" s="485" t="s">
        <v>700</v>
      </c>
      <c r="E27" s="486" t="s">
        <v>570</v>
      </c>
      <c r="F27" s="484" t="s">
        <v>564</v>
      </c>
      <c r="G27" s="484" t="s">
        <v>643</v>
      </c>
      <c r="H27" s="484" t="s">
        <v>496</v>
      </c>
      <c r="I27" s="484" t="s">
        <v>644</v>
      </c>
      <c r="J27" s="484" t="s">
        <v>645</v>
      </c>
      <c r="K27" s="484" t="s">
        <v>646</v>
      </c>
      <c r="L27" s="487">
        <v>49.28</v>
      </c>
      <c r="M27" s="487">
        <v>49.28</v>
      </c>
      <c r="N27" s="484">
        <v>1</v>
      </c>
      <c r="O27" s="488">
        <v>1</v>
      </c>
      <c r="P27" s="487">
        <v>49.28</v>
      </c>
      <c r="Q27" s="489">
        <v>1</v>
      </c>
      <c r="R27" s="484">
        <v>1</v>
      </c>
      <c r="S27" s="489">
        <v>1</v>
      </c>
      <c r="T27" s="488">
        <v>1</v>
      </c>
      <c r="U27" s="490">
        <v>1</v>
      </c>
    </row>
    <row r="28" spans="1:21" ht="14.4" customHeight="1" x14ac:dyDescent="0.3">
      <c r="A28" s="483">
        <v>35</v>
      </c>
      <c r="B28" s="484" t="s">
        <v>561</v>
      </c>
      <c r="C28" s="484">
        <v>89301356</v>
      </c>
      <c r="D28" s="485" t="s">
        <v>700</v>
      </c>
      <c r="E28" s="486" t="s">
        <v>571</v>
      </c>
      <c r="F28" s="484" t="s">
        <v>564</v>
      </c>
      <c r="G28" s="484" t="s">
        <v>647</v>
      </c>
      <c r="H28" s="484" t="s">
        <v>701</v>
      </c>
      <c r="I28" s="484" t="s">
        <v>648</v>
      </c>
      <c r="J28" s="484" t="s">
        <v>649</v>
      </c>
      <c r="K28" s="484" t="s">
        <v>650</v>
      </c>
      <c r="L28" s="487">
        <v>2118.4299999999998</v>
      </c>
      <c r="M28" s="487">
        <v>2118.4299999999998</v>
      </c>
      <c r="N28" s="484">
        <v>1</v>
      </c>
      <c r="O28" s="488">
        <v>1</v>
      </c>
      <c r="P28" s="487">
        <v>2118.4299999999998</v>
      </c>
      <c r="Q28" s="489">
        <v>1</v>
      </c>
      <c r="R28" s="484">
        <v>1</v>
      </c>
      <c r="S28" s="489">
        <v>1</v>
      </c>
      <c r="T28" s="488">
        <v>1</v>
      </c>
      <c r="U28" s="490">
        <v>1</v>
      </c>
    </row>
    <row r="29" spans="1:21" ht="14.4" customHeight="1" x14ac:dyDescent="0.3">
      <c r="A29" s="483">
        <v>35</v>
      </c>
      <c r="B29" s="484" t="s">
        <v>561</v>
      </c>
      <c r="C29" s="484">
        <v>89301356</v>
      </c>
      <c r="D29" s="485" t="s">
        <v>700</v>
      </c>
      <c r="E29" s="486" t="s">
        <v>571</v>
      </c>
      <c r="F29" s="484" t="s">
        <v>564</v>
      </c>
      <c r="G29" s="484" t="s">
        <v>576</v>
      </c>
      <c r="H29" s="484" t="s">
        <v>496</v>
      </c>
      <c r="I29" s="484" t="s">
        <v>651</v>
      </c>
      <c r="J29" s="484" t="s">
        <v>578</v>
      </c>
      <c r="K29" s="484" t="s">
        <v>652</v>
      </c>
      <c r="L29" s="487">
        <v>115.3</v>
      </c>
      <c r="M29" s="487">
        <v>345.9</v>
      </c>
      <c r="N29" s="484">
        <v>3</v>
      </c>
      <c r="O29" s="488">
        <v>2</v>
      </c>
      <c r="P29" s="487">
        <v>115.3</v>
      </c>
      <c r="Q29" s="489">
        <v>0.33333333333333337</v>
      </c>
      <c r="R29" s="484">
        <v>1</v>
      </c>
      <c r="S29" s="489">
        <v>0.33333333333333331</v>
      </c>
      <c r="T29" s="488">
        <v>1</v>
      </c>
      <c r="U29" s="490">
        <v>0.5</v>
      </c>
    </row>
    <row r="30" spans="1:21" ht="14.4" customHeight="1" x14ac:dyDescent="0.3">
      <c r="A30" s="483">
        <v>35</v>
      </c>
      <c r="B30" s="484" t="s">
        <v>561</v>
      </c>
      <c r="C30" s="484">
        <v>89301356</v>
      </c>
      <c r="D30" s="485" t="s">
        <v>700</v>
      </c>
      <c r="E30" s="486" t="s">
        <v>571</v>
      </c>
      <c r="F30" s="484" t="s">
        <v>564</v>
      </c>
      <c r="G30" s="484" t="s">
        <v>576</v>
      </c>
      <c r="H30" s="484" t="s">
        <v>496</v>
      </c>
      <c r="I30" s="484" t="s">
        <v>653</v>
      </c>
      <c r="J30" s="484" t="s">
        <v>578</v>
      </c>
      <c r="K30" s="484" t="s">
        <v>652</v>
      </c>
      <c r="L30" s="487">
        <v>115.3</v>
      </c>
      <c r="M30" s="487">
        <v>230.6</v>
      </c>
      <c r="N30" s="484">
        <v>2</v>
      </c>
      <c r="O30" s="488">
        <v>1</v>
      </c>
      <c r="P30" s="487"/>
      <c r="Q30" s="489">
        <v>0</v>
      </c>
      <c r="R30" s="484"/>
      <c r="S30" s="489">
        <v>0</v>
      </c>
      <c r="T30" s="488"/>
      <c r="U30" s="490">
        <v>0</v>
      </c>
    </row>
    <row r="31" spans="1:21" ht="14.4" customHeight="1" x14ac:dyDescent="0.3">
      <c r="A31" s="483">
        <v>35</v>
      </c>
      <c r="B31" s="484" t="s">
        <v>561</v>
      </c>
      <c r="C31" s="484">
        <v>89301356</v>
      </c>
      <c r="D31" s="485" t="s">
        <v>700</v>
      </c>
      <c r="E31" s="486" t="s">
        <v>571</v>
      </c>
      <c r="F31" s="484" t="s">
        <v>564</v>
      </c>
      <c r="G31" s="484" t="s">
        <v>654</v>
      </c>
      <c r="H31" s="484" t="s">
        <v>496</v>
      </c>
      <c r="I31" s="484" t="s">
        <v>655</v>
      </c>
      <c r="J31" s="484" t="s">
        <v>656</v>
      </c>
      <c r="K31" s="484" t="s">
        <v>657</v>
      </c>
      <c r="L31" s="487">
        <v>128.9</v>
      </c>
      <c r="M31" s="487">
        <v>128.9</v>
      </c>
      <c r="N31" s="484">
        <v>1</v>
      </c>
      <c r="O31" s="488">
        <v>1</v>
      </c>
      <c r="P31" s="487">
        <v>128.9</v>
      </c>
      <c r="Q31" s="489">
        <v>1</v>
      </c>
      <c r="R31" s="484">
        <v>1</v>
      </c>
      <c r="S31" s="489">
        <v>1</v>
      </c>
      <c r="T31" s="488">
        <v>1</v>
      </c>
      <c r="U31" s="490">
        <v>1</v>
      </c>
    </row>
    <row r="32" spans="1:21" ht="14.4" customHeight="1" x14ac:dyDescent="0.3">
      <c r="A32" s="483">
        <v>35</v>
      </c>
      <c r="B32" s="484" t="s">
        <v>561</v>
      </c>
      <c r="C32" s="484">
        <v>89301356</v>
      </c>
      <c r="D32" s="485" t="s">
        <v>700</v>
      </c>
      <c r="E32" s="486" t="s">
        <v>571</v>
      </c>
      <c r="F32" s="484" t="s">
        <v>564</v>
      </c>
      <c r="G32" s="484" t="s">
        <v>654</v>
      </c>
      <c r="H32" s="484" t="s">
        <v>496</v>
      </c>
      <c r="I32" s="484" t="s">
        <v>658</v>
      </c>
      <c r="J32" s="484" t="s">
        <v>656</v>
      </c>
      <c r="K32" s="484" t="s">
        <v>659</v>
      </c>
      <c r="L32" s="487">
        <v>0</v>
      </c>
      <c r="M32" s="487">
        <v>0</v>
      </c>
      <c r="N32" s="484">
        <v>1</v>
      </c>
      <c r="O32" s="488">
        <v>1</v>
      </c>
      <c r="P32" s="487">
        <v>0</v>
      </c>
      <c r="Q32" s="489"/>
      <c r="R32" s="484">
        <v>1</v>
      </c>
      <c r="S32" s="489">
        <v>1</v>
      </c>
      <c r="T32" s="488">
        <v>1</v>
      </c>
      <c r="U32" s="490">
        <v>1</v>
      </c>
    </row>
    <row r="33" spans="1:21" ht="14.4" customHeight="1" x14ac:dyDescent="0.3">
      <c r="A33" s="483">
        <v>35</v>
      </c>
      <c r="B33" s="484" t="s">
        <v>561</v>
      </c>
      <c r="C33" s="484">
        <v>89301356</v>
      </c>
      <c r="D33" s="485" t="s">
        <v>700</v>
      </c>
      <c r="E33" s="486" t="s">
        <v>571</v>
      </c>
      <c r="F33" s="484" t="s">
        <v>564</v>
      </c>
      <c r="G33" s="484" t="s">
        <v>654</v>
      </c>
      <c r="H33" s="484" t="s">
        <v>496</v>
      </c>
      <c r="I33" s="484" t="s">
        <v>660</v>
      </c>
      <c r="J33" s="484" t="s">
        <v>656</v>
      </c>
      <c r="K33" s="484" t="s">
        <v>661</v>
      </c>
      <c r="L33" s="487">
        <v>386.72</v>
      </c>
      <c r="M33" s="487">
        <v>386.72</v>
      </c>
      <c r="N33" s="484">
        <v>1</v>
      </c>
      <c r="O33" s="488">
        <v>1</v>
      </c>
      <c r="P33" s="487">
        <v>386.72</v>
      </c>
      <c r="Q33" s="489">
        <v>1</v>
      </c>
      <c r="R33" s="484">
        <v>1</v>
      </c>
      <c r="S33" s="489">
        <v>1</v>
      </c>
      <c r="T33" s="488">
        <v>1</v>
      </c>
      <c r="U33" s="490">
        <v>1</v>
      </c>
    </row>
    <row r="34" spans="1:21" ht="14.4" customHeight="1" x14ac:dyDescent="0.3">
      <c r="A34" s="483">
        <v>35</v>
      </c>
      <c r="B34" s="484" t="s">
        <v>561</v>
      </c>
      <c r="C34" s="484">
        <v>89301356</v>
      </c>
      <c r="D34" s="485" t="s">
        <v>700</v>
      </c>
      <c r="E34" s="486" t="s">
        <v>571</v>
      </c>
      <c r="F34" s="484" t="s">
        <v>564</v>
      </c>
      <c r="G34" s="484" t="s">
        <v>662</v>
      </c>
      <c r="H34" s="484" t="s">
        <v>496</v>
      </c>
      <c r="I34" s="484" t="s">
        <v>663</v>
      </c>
      <c r="J34" s="484" t="s">
        <v>664</v>
      </c>
      <c r="K34" s="484" t="s">
        <v>665</v>
      </c>
      <c r="L34" s="487">
        <v>0</v>
      </c>
      <c r="M34" s="487">
        <v>0</v>
      </c>
      <c r="N34" s="484">
        <v>2</v>
      </c>
      <c r="O34" s="488">
        <v>2</v>
      </c>
      <c r="P34" s="487">
        <v>0</v>
      </c>
      <c r="Q34" s="489"/>
      <c r="R34" s="484">
        <v>2</v>
      </c>
      <c r="S34" s="489">
        <v>1</v>
      </c>
      <c r="T34" s="488">
        <v>2</v>
      </c>
      <c r="U34" s="490">
        <v>1</v>
      </c>
    </row>
    <row r="35" spans="1:21" ht="14.4" customHeight="1" x14ac:dyDescent="0.3">
      <c r="A35" s="483">
        <v>35</v>
      </c>
      <c r="B35" s="484" t="s">
        <v>561</v>
      </c>
      <c r="C35" s="484">
        <v>89301356</v>
      </c>
      <c r="D35" s="485" t="s">
        <v>700</v>
      </c>
      <c r="E35" s="486" t="s">
        <v>571</v>
      </c>
      <c r="F35" s="484" t="s">
        <v>564</v>
      </c>
      <c r="G35" s="484" t="s">
        <v>666</v>
      </c>
      <c r="H35" s="484" t="s">
        <v>496</v>
      </c>
      <c r="I35" s="484" t="s">
        <v>667</v>
      </c>
      <c r="J35" s="484" t="s">
        <v>668</v>
      </c>
      <c r="K35" s="484" t="s">
        <v>669</v>
      </c>
      <c r="L35" s="487">
        <v>38.65</v>
      </c>
      <c r="M35" s="487">
        <v>38.65</v>
      </c>
      <c r="N35" s="484">
        <v>1</v>
      </c>
      <c r="O35" s="488">
        <v>1</v>
      </c>
      <c r="P35" s="487">
        <v>38.65</v>
      </c>
      <c r="Q35" s="489">
        <v>1</v>
      </c>
      <c r="R35" s="484">
        <v>1</v>
      </c>
      <c r="S35" s="489">
        <v>1</v>
      </c>
      <c r="T35" s="488">
        <v>1</v>
      </c>
      <c r="U35" s="490">
        <v>1</v>
      </c>
    </row>
    <row r="36" spans="1:21" ht="14.4" customHeight="1" x14ac:dyDescent="0.3">
      <c r="A36" s="483">
        <v>35</v>
      </c>
      <c r="B36" s="484" t="s">
        <v>561</v>
      </c>
      <c r="C36" s="484">
        <v>89301356</v>
      </c>
      <c r="D36" s="485" t="s">
        <v>700</v>
      </c>
      <c r="E36" s="486" t="s">
        <v>571</v>
      </c>
      <c r="F36" s="484" t="s">
        <v>564</v>
      </c>
      <c r="G36" s="484" t="s">
        <v>670</v>
      </c>
      <c r="H36" s="484" t="s">
        <v>496</v>
      </c>
      <c r="I36" s="484" t="s">
        <v>671</v>
      </c>
      <c r="J36" s="484" t="s">
        <v>672</v>
      </c>
      <c r="K36" s="484" t="s">
        <v>673</v>
      </c>
      <c r="L36" s="487">
        <v>349.88</v>
      </c>
      <c r="M36" s="487">
        <v>699.76</v>
      </c>
      <c r="N36" s="484">
        <v>2</v>
      </c>
      <c r="O36" s="488">
        <v>1</v>
      </c>
      <c r="P36" s="487">
        <v>699.76</v>
      </c>
      <c r="Q36" s="489">
        <v>1</v>
      </c>
      <c r="R36" s="484">
        <v>2</v>
      </c>
      <c r="S36" s="489">
        <v>1</v>
      </c>
      <c r="T36" s="488">
        <v>1</v>
      </c>
      <c r="U36" s="490">
        <v>1</v>
      </c>
    </row>
    <row r="37" spans="1:21" ht="14.4" customHeight="1" x14ac:dyDescent="0.3">
      <c r="A37" s="483">
        <v>35</v>
      </c>
      <c r="B37" s="484" t="s">
        <v>561</v>
      </c>
      <c r="C37" s="484">
        <v>89301356</v>
      </c>
      <c r="D37" s="485" t="s">
        <v>700</v>
      </c>
      <c r="E37" s="486" t="s">
        <v>571</v>
      </c>
      <c r="F37" s="484" t="s">
        <v>564</v>
      </c>
      <c r="G37" s="484" t="s">
        <v>670</v>
      </c>
      <c r="H37" s="484" t="s">
        <v>496</v>
      </c>
      <c r="I37" s="484" t="s">
        <v>674</v>
      </c>
      <c r="J37" s="484" t="s">
        <v>675</v>
      </c>
      <c r="K37" s="484" t="s">
        <v>673</v>
      </c>
      <c r="L37" s="487">
        <v>349.88</v>
      </c>
      <c r="M37" s="487">
        <v>349.88</v>
      </c>
      <c r="N37" s="484">
        <v>1</v>
      </c>
      <c r="O37" s="488">
        <v>1</v>
      </c>
      <c r="P37" s="487">
        <v>349.88</v>
      </c>
      <c r="Q37" s="489">
        <v>1</v>
      </c>
      <c r="R37" s="484">
        <v>1</v>
      </c>
      <c r="S37" s="489">
        <v>1</v>
      </c>
      <c r="T37" s="488">
        <v>1</v>
      </c>
      <c r="U37" s="490">
        <v>1</v>
      </c>
    </row>
    <row r="38" spans="1:21" ht="14.4" customHeight="1" x14ac:dyDescent="0.3">
      <c r="A38" s="483">
        <v>35</v>
      </c>
      <c r="B38" s="484" t="s">
        <v>561</v>
      </c>
      <c r="C38" s="484">
        <v>89301356</v>
      </c>
      <c r="D38" s="485" t="s">
        <v>700</v>
      </c>
      <c r="E38" s="486" t="s">
        <v>571</v>
      </c>
      <c r="F38" s="484" t="s">
        <v>564</v>
      </c>
      <c r="G38" s="484" t="s">
        <v>676</v>
      </c>
      <c r="H38" s="484" t="s">
        <v>496</v>
      </c>
      <c r="I38" s="484" t="s">
        <v>677</v>
      </c>
      <c r="J38" s="484" t="s">
        <v>678</v>
      </c>
      <c r="K38" s="484" t="s">
        <v>679</v>
      </c>
      <c r="L38" s="487">
        <v>481.8</v>
      </c>
      <c r="M38" s="487">
        <v>481.8</v>
      </c>
      <c r="N38" s="484">
        <v>1</v>
      </c>
      <c r="O38" s="488">
        <v>0.5</v>
      </c>
      <c r="P38" s="487">
        <v>481.8</v>
      </c>
      <c r="Q38" s="489">
        <v>1</v>
      </c>
      <c r="R38" s="484">
        <v>1</v>
      </c>
      <c r="S38" s="489">
        <v>1</v>
      </c>
      <c r="T38" s="488">
        <v>0.5</v>
      </c>
      <c r="U38" s="490">
        <v>1</v>
      </c>
    </row>
    <row r="39" spans="1:21" ht="14.4" customHeight="1" x14ac:dyDescent="0.3">
      <c r="A39" s="483">
        <v>35</v>
      </c>
      <c r="B39" s="484" t="s">
        <v>561</v>
      </c>
      <c r="C39" s="484">
        <v>89301356</v>
      </c>
      <c r="D39" s="485" t="s">
        <v>700</v>
      </c>
      <c r="E39" s="486" t="s">
        <v>571</v>
      </c>
      <c r="F39" s="484" t="s">
        <v>564</v>
      </c>
      <c r="G39" s="484" t="s">
        <v>680</v>
      </c>
      <c r="H39" s="484" t="s">
        <v>496</v>
      </c>
      <c r="I39" s="484" t="s">
        <v>681</v>
      </c>
      <c r="J39" s="484" t="s">
        <v>682</v>
      </c>
      <c r="K39" s="484" t="s">
        <v>683</v>
      </c>
      <c r="L39" s="487">
        <v>101.68</v>
      </c>
      <c r="M39" s="487">
        <v>305.04000000000002</v>
      </c>
      <c r="N39" s="484">
        <v>3</v>
      </c>
      <c r="O39" s="488">
        <v>0.5</v>
      </c>
      <c r="P39" s="487">
        <v>305.04000000000002</v>
      </c>
      <c r="Q39" s="489">
        <v>1</v>
      </c>
      <c r="R39" s="484">
        <v>3</v>
      </c>
      <c r="S39" s="489">
        <v>1</v>
      </c>
      <c r="T39" s="488">
        <v>0.5</v>
      </c>
      <c r="U39" s="490">
        <v>1</v>
      </c>
    </row>
    <row r="40" spans="1:21" ht="14.4" customHeight="1" x14ac:dyDescent="0.3">
      <c r="A40" s="483">
        <v>35</v>
      </c>
      <c r="B40" s="484" t="s">
        <v>561</v>
      </c>
      <c r="C40" s="484">
        <v>89301356</v>
      </c>
      <c r="D40" s="485" t="s">
        <v>700</v>
      </c>
      <c r="E40" s="486" t="s">
        <v>571</v>
      </c>
      <c r="F40" s="484" t="s">
        <v>564</v>
      </c>
      <c r="G40" s="484" t="s">
        <v>684</v>
      </c>
      <c r="H40" s="484" t="s">
        <v>496</v>
      </c>
      <c r="I40" s="484" t="s">
        <v>685</v>
      </c>
      <c r="J40" s="484" t="s">
        <v>686</v>
      </c>
      <c r="K40" s="484" t="s">
        <v>687</v>
      </c>
      <c r="L40" s="487">
        <v>56.69</v>
      </c>
      <c r="M40" s="487">
        <v>56.69</v>
      </c>
      <c r="N40" s="484">
        <v>1</v>
      </c>
      <c r="O40" s="488">
        <v>1</v>
      </c>
      <c r="P40" s="487">
        <v>56.69</v>
      </c>
      <c r="Q40" s="489">
        <v>1</v>
      </c>
      <c r="R40" s="484">
        <v>1</v>
      </c>
      <c r="S40" s="489">
        <v>1</v>
      </c>
      <c r="T40" s="488">
        <v>1</v>
      </c>
      <c r="U40" s="490">
        <v>1</v>
      </c>
    </row>
    <row r="41" spans="1:21" ht="14.4" customHeight="1" x14ac:dyDescent="0.3">
      <c r="A41" s="483">
        <v>35</v>
      </c>
      <c r="B41" s="484" t="s">
        <v>561</v>
      </c>
      <c r="C41" s="484">
        <v>89301356</v>
      </c>
      <c r="D41" s="485" t="s">
        <v>700</v>
      </c>
      <c r="E41" s="486" t="s">
        <v>571</v>
      </c>
      <c r="F41" s="484" t="s">
        <v>564</v>
      </c>
      <c r="G41" s="484" t="s">
        <v>688</v>
      </c>
      <c r="H41" s="484" t="s">
        <v>701</v>
      </c>
      <c r="I41" s="484" t="s">
        <v>689</v>
      </c>
      <c r="J41" s="484" t="s">
        <v>690</v>
      </c>
      <c r="K41" s="484" t="s">
        <v>691</v>
      </c>
      <c r="L41" s="487">
        <v>217.65</v>
      </c>
      <c r="M41" s="487">
        <v>217.65</v>
      </c>
      <c r="N41" s="484">
        <v>1</v>
      </c>
      <c r="O41" s="488">
        <v>1</v>
      </c>
      <c r="P41" s="487">
        <v>217.65</v>
      </c>
      <c r="Q41" s="489">
        <v>1</v>
      </c>
      <c r="R41" s="484">
        <v>1</v>
      </c>
      <c r="S41" s="489">
        <v>1</v>
      </c>
      <c r="T41" s="488">
        <v>1</v>
      </c>
      <c r="U41" s="490">
        <v>1</v>
      </c>
    </row>
    <row r="42" spans="1:21" ht="14.4" customHeight="1" x14ac:dyDescent="0.3">
      <c r="A42" s="483">
        <v>35</v>
      </c>
      <c r="B42" s="484" t="s">
        <v>561</v>
      </c>
      <c r="C42" s="484">
        <v>89301356</v>
      </c>
      <c r="D42" s="485" t="s">
        <v>700</v>
      </c>
      <c r="E42" s="486" t="s">
        <v>571</v>
      </c>
      <c r="F42" s="484" t="s">
        <v>564</v>
      </c>
      <c r="G42" s="484" t="s">
        <v>692</v>
      </c>
      <c r="H42" s="484" t="s">
        <v>496</v>
      </c>
      <c r="I42" s="484" t="s">
        <v>693</v>
      </c>
      <c r="J42" s="484" t="s">
        <v>694</v>
      </c>
      <c r="K42" s="484" t="s">
        <v>695</v>
      </c>
      <c r="L42" s="487">
        <v>250.07</v>
      </c>
      <c r="M42" s="487">
        <v>750.21</v>
      </c>
      <c r="N42" s="484">
        <v>3</v>
      </c>
      <c r="O42" s="488">
        <v>1</v>
      </c>
      <c r="P42" s="487">
        <v>750.21</v>
      </c>
      <c r="Q42" s="489">
        <v>1</v>
      </c>
      <c r="R42" s="484">
        <v>3</v>
      </c>
      <c r="S42" s="489">
        <v>1</v>
      </c>
      <c r="T42" s="488">
        <v>1</v>
      </c>
      <c r="U42" s="490">
        <v>1</v>
      </c>
    </row>
    <row r="43" spans="1:21" ht="14.4" customHeight="1" thickBot="1" x14ac:dyDescent="0.35">
      <c r="A43" s="491">
        <v>35</v>
      </c>
      <c r="B43" s="492" t="s">
        <v>561</v>
      </c>
      <c r="C43" s="492">
        <v>89301356</v>
      </c>
      <c r="D43" s="493" t="s">
        <v>700</v>
      </c>
      <c r="E43" s="494" t="s">
        <v>571</v>
      </c>
      <c r="F43" s="492" t="s">
        <v>564</v>
      </c>
      <c r="G43" s="492" t="s">
        <v>696</v>
      </c>
      <c r="H43" s="492" t="s">
        <v>496</v>
      </c>
      <c r="I43" s="492" t="s">
        <v>697</v>
      </c>
      <c r="J43" s="492" t="s">
        <v>698</v>
      </c>
      <c r="K43" s="492" t="s">
        <v>699</v>
      </c>
      <c r="L43" s="495">
        <v>0</v>
      </c>
      <c r="M43" s="495">
        <v>0</v>
      </c>
      <c r="N43" s="492">
        <v>2</v>
      </c>
      <c r="O43" s="496">
        <v>1</v>
      </c>
      <c r="P43" s="495">
        <v>0</v>
      </c>
      <c r="Q43" s="497"/>
      <c r="R43" s="492">
        <v>2</v>
      </c>
      <c r="S43" s="497">
        <v>1</v>
      </c>
      <c r="T43" s="496">
        <v>1</v>
      </c>
      <c r="U43" s="49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2" t="s">
        <v>703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264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499" t="s">
        <v>185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" customHeight="1" x14ac:dyDescent="0.3">
      <c r="A5" s="515" t="s">
        <v>570</v>
      </c>
      <c r="B5" s="116">
        <v>688.7</v>
      </c>
      <c r="C5" s="482">
        <v>0.50814567777351471</v>
      </c>
      <c r="D5" s="116">
        <v>666.62</v>
      </c>
      <c r="E5" s="482">
        <v>0.49185432222648517</v>
      </c>
      <c r="F5" s="503">
        <v>1355.3200000000002</v>
      </c>
    </row>
    <row r="6" spans="1:6" ht="14.4" customHeight="1" x14ac:dyDescent="0.3">
      <c r="A6" s="516" t="s">
        <v>571</v>
      </c>
      <c r="B6" s="504"/>
      <c r="C6" s="489">
        <v>0</v>
      </c>
      <c r="D6" s="504">
        <v>2336.08</v>
      </c>
      <c r="E6" s="489">
        <v>1</v>
      </c>
      <c r="F6" s="505">
        <v>2336.08</v>
      </c>
    </row>
    <row r="7" spans="1:6" ht="14.4" customHeight="1" thickBot="1" x14ac:dyDescent="0.35">
      <c r="A7" s="517" t="s">
        <v>569</v>
      </c>
      <c r="B7" s="508"/>
      <c r="C7" s="509">
        <v>0</v>
      </c>
      <c r="D7" s="508">
        <v>885.71</v>
      </c>
      <c r="E7" s="509">
        <v>1</v>
      </c>
      <c r="F7" s="510">
        <v>885.71</v>
      </c>
    </row>
    <row r="8" spans="1:6" ht="14.4" customHeight="1" thickBot="1" x14ac:dyDescent="0.35">
      <c r="A8" s="511" t="s">
        <v>3</v>
      </c>
      <c r="B8" s="512">
        <v>688.7</v>
      </c>
      <c r="C8" s="513">
        <v>0.15046612382048935</v>
      </c>
      <c r="D8" s="512">
        <v>3888.41</v>
      </c>
      <c r="E8" s="513">
        <v>0.84953387617951048</v>
      </c>
      <c r="F8" s="514">
        <v>4577.1100000000006</v>
      </c>
    </row>
    <row r="9" spans="1:6" ht="14.4" customHeight="1" thickBot="1" x14ac:dyDescent="0.35"/>
    <row r="10" spans="1:6" ht="14.4" customHeight="1" x14ac:dyDescent="0.3">
      <c r="A10" s="515" t="s">
        <v>704</v>
      </c>
      <c r="B10" s="116">
        <v>413.22</v>
      </c>
      <c r="C10" s="482">
        <v>1</v>
      </c>
      <c r="D10" s="116"/>
      <c r="E10" s="482">
        <v>0</v>
      </c>
      <c r="F10" s="503">
        <v>413.22</v>
      </c>
    </row>
    <row r="11" spans="1:6" ht="14.4" customHeight="1" x14ac:dyDescent="0.3">
      <c r="A11" s="516" t="s">
        <v>705</v>
      </c>
      <c r="B11" s="504">
        <v>275.48</v>
      </c>
      <c r="C11" s="489">
        <v>1</v>
      </c>
      <c r="D11" s="504"/>
      <c r="E11" s="489">
        <v>0</v>
      </c>
      <c r="F11" s="505">
        <v>275.48</v>
      </c>
    </row>
    <row r="12" spans="1:6" ht="14.4" customHeight="1" x14ac:dyDescent="0.3">
      <c r="A12" s="516" t="s">
        <v>706</v>
      </c>
      <c r="B12" s="504"/>
      <c r="C12" s="489">
        <v>0</v>
      </c>
      <c r="D12" s="504">
        <v>2118.4299999999998</v>
      </c>
      <c r="E12" s="489">
        <v>1</v>
      </c>
      <c r="F12" s="505">
        <v>2118.4299999999998</v>
      </c>
    </row>
    <row r="13" spans="1:6" ht="14.4" customHeight="1" x14ac:dyDescent="0.3">
      <c r="A13" s="516" t="s">
        <v>707</v>
      </c>
      <c r="B13" s="504"/>
      <c r="C13" s="489">
        <v>0</v>
      </c>
      <c r="D13" s="504">
        <v>666.62</v>
      </c>
      <c r="E13" s="489">
        <v>1</v>
      </c>
      <c r="F13" s="505">
        <v>666.62</v>
      </c>
    </row>
    <row r="14" spans="1:6" ht="14.4" customHeight="1" x14ac:dyDescent="0.3">
      <c r="A14" s="516" t="s">
        <v>708</v>
      </c>
      <c r="B14" s="504"/>
      <c r="C14" s="489">
        <v>0</v>
      </c>
      <c r="D14" s="504">
        <v>280.06</v>
      </c>
      <c r="E14" s="489">
        <v>1</v>
      </c>
      <c r="F14" s="505">
        <v>280.06</v>
      </c>
    </row>
    <row r="15" spans="1:6" ht="14.4" customHeight="1" x14ac:dyDescent="0.3">
      <c r="A15" s="516" t="s">
        <v>709</v>
      </c>
      <c r="B15" s="504"/>
      <c r="C15" s="489">
        <v>0</v>
      </c>
      <c r="D15" s="504">
        <v>217.65</v>
      </c>
      <c r="E15" s="489">
        <v>1</v>
      </c>
      <c r="F15" s="505">
        <v>217.65</v>
      </c>
    </row>
    <row r="16" spans="1:6" ht="14.4" customHeight="1" thickBot="1" x14ac:dyDescent="0.35">
      <c r="A16" s="517" t="s">
        <v>710</v>
      </c>
      <c r="B16" s="508"/>
      <c r="C16" s="509">
        <v>0</v>
      </c>
      <c r="D16" s="508">
        <v>605.65</v>
      </c>
      <c r="E16" s="509">
        <v>1</v>
      </c>
      <c r="F16" s="510">
        <v>605.65</v>
      </c>
    </row>
    <row r="17" spans="1:6" ht="14.4" customHeight="1" thickBot="1" x14ac:dyDescent="0.35">
      <c r="A17" s="511" t="s">
        <v>3</v>
      </c>
      <c r="B17" s="512">
        <v>688.7</v>
      </c>
      <c r="C17" s="513">
        <v>0.15046612382048935</v>
      </c>
      <c r="D17" s="512">
        <v>3888.41</v>
      </c>
      <c r="E17" s="513">
        <v>0.84953387617951048</v>
      </c>
      <c r="F17" s="514">
        <v>4577.1100000000006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{467E89D3-2C96-4D79-87BA-448ADA993996}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{1919AB10-8459-4DD9-B494-A8E4CF83A59A}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7E89D3-2C96-4D79-87BA-448ADA9939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1919AB10-8459-4DD9-B494-A8E4CF83A5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718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264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2</v>
      </c>
      <c r="G3" s="43">
        <f>SUBTOTAL(9,G6:G1048576)</f>
        <v>688.7</v>
      </c>
      <c r="H3" s="44">
        <f>IF(M3=0,0,G3/M3)</f>
        <v>0.15046612382048941</v>
      </c>
      <c r="I3" s="43">
        <f>SUBTOTAL(9,I6:I1048576)</f>
        <v>7</v>
      </c>
      <c r="J3" s="43">
        <f>SUBTOTAL(9,J6:J1048576)</f>
        <v>3888.41</v>
      </c>
      <c r="K3" s="44">
        <f>IF(M3=0,0,J3/M3)</f>
        <v>0.84953387617951082</v>
      </c>
      <c r="L3" s="43">
        <f>SUBTOTAL(9,L6:L1048576)</f>
        <v>9</v>
      </c>
      <c r="M3" s="45">
        <f>SUBTOTAL(9,M6:M1048576)</f>
        <v>4577.1099999999988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499" t="s">
        <v>136</v>
      </c>
      <c r="B5" s="519" t="s">
        <v>132</v>
      </c>
      <c r="C5" s="519" t="s">
        <v>71</v>
      </c>
      <c r="D5" s="519" t="s">
        <v>133</v>
      </c>
      <c r="E5" s="519" t="s">
        <v>134</v>
      </c>
      <c r="F5" s="520" t="s">
        <v>28</v>
      </c>
      <c r="G5" s="520" t="s">
        <v>14</v>
      </c>
      <c r="H5" s="501" t="s">
        <v>135</v>
      </c>
      <c r="I5" s="500" t="s">
        <v>28</v>
      </c>
      <c r="J5" s="520" t="s">
        <v>14</v>
      </c>
      <c r="K5" s="501" t="s">
        <v>135</v>
      </c>
      <c r="L5" s="500" t="s">
        <v>28</v>
      </c>
      <c r="M5" s="521" t="s">
        <v>14</v>
      </c>
    </row>
    <row r="6" spans="1:13" ht="14.4" customHeight="1" x14ac:dyDescent="0.3">
      <c r="A6" s="476" t="s">
        <v>569</v>
      </c>
      <c r="B6" s="477" t="s">
        <v>711</v>
      </c>
      <c r="C6" s="477" t="s">
        <v>597</v>
      </c>
      <c r="D6" s="477" t="s">
        <v>598</v>
      </c>
      <c r="E6" s="477" t="s">
        <v>599</v>
      </c>
      <c r="F6" s="116"/>
      <c r="G6" s="116"/>
      <c r="H6" s="482">
        <v>0</v>
      </c>
      <c r="I6" s="116">
        <v>2</v>
      </c>
      <c r="J6" s="116">
        <v>280.06</v>
      </c>
      <c r="K6" s="482">
        <v>1</v>
      </c>
      <c r="L6" s="116">
        <v>2</v>
      </c>
      <c r="M6" s="503">
        <v>280.06</v>
      </c>
    </row>
    <row r="7" spans="1:13" ht="14.4" customHeight="1" x14ac:dyDescent="0.3">
      <c r="A7" s="483" t="s">
        <v>569</v>
      </c>
      <c r="B7" s="484" t="s">
        <v>712</v>
      </c>
      <c r="C7" s="484" t="s">
        <v>601</v>
      </c>
      <c r="D7" s="484" t="s">
        <v>602</v>
      </c>
      <c r="E7" s="484" t="s">
        <v>603</v>
      </c>
      <c r="F7" s="504"/>
      <c r="G7" s="504"/>
      <c r="H7" s="489">
        <v>0</v>
      </c>
      <c r="I7" s="504">
        <v>1</v>
      </c>
      <c r="J7" s="504">
        <v>605.65</v>
      </c>
      <c r="K7" s="489">
        <v>1</v>
      </c>
      <c r="L7" s="504">
        <v>1</v>
      </c>
      <c r="M7" s="505">
        <v>605.65</v>
      </c>
    </row>
    <row r="8" spans="1:13" ht="14.4" customHeight="1" x14ac:dyDescent="0.3">
      <c r="A8" s="483" t="s">
        <v>570</v>
      </c>
      <c r="B8" s="484" t="s">
        <v>713</v>
      </c>
      <c r="C8" s="484" t="s">
        <v>614</v>
      </c>
      <c r="D8" s="484" t="s">
        <v>615</v>
      </c>
      <c r="E8" s="484" t="s">
        <v>616</v>
      </c>
      <c r="F8" s="504"/>
      <c r="G8" s="504"/>
      <c r="H8" s="489">
        <v>0</v>
      </c>
      <c r="I8" s="504">
        <v>2</v>
      </c>
      <c r="J8" s="504">
        <v>666.62</v>
      </c>
      <c r="K8" s="489">
        <v>1</v>
      </c>
      <c r="L8" s="504">
        <v>2</v>
      </c>
      <c r="M8" s="505">
        <v>666.62</v>
      </c>
    </row>
    <row r="9" spans="1:13" ht="14.4" customHeight="1" x14ac:dyDescent="0.3">
      <c r="A9" s="483" t="s">
        <v>570</v>
      </c>
      <c r="B9" s="484" t="s">
        <v>714</v>
      </c>
      <c r="C9" s="484" t="s">
        <v>632</v>
      </c>
      <c r="D9" s="484" t="s">
        <v>633</v>
      </c>
      <c r="E9" s="484" t="s">
        <v>634</v>
      </c>
      <c r="F9" s="504">
        <v>1</v>
      </c>
      <c r="G9" s="504">
        <v>413.22</v>
      </c>
      <c r="H9" s="489">
        <v>1</v>
      </c>
      <c r="I9" s="504"/>
      <c r="J9" s="504"/>
      <c r="K9" s="489">
        <v>0</v>
      </c>
      <c r="L9" s="504">
        <v>1</v>
      </c>
      <c r="M9" s="505">
        <v>413.22</v>
      </c>
    </row>
    <row r="10" spans="1:13" ht="14.4" customHeight="1" x14ac:dyDescent="0.3">
      <c r="A10" s="483" t="s">
        <v>570</v>
      </c>
      <c r="B10" s="484" t="s">
        <v>715</v>
      </c>
      <c r="C10" s="484" t="s">
        <v>636</v>
      </c>
      <c r="D10" s="484" t="s">
        <v>637</v>
      </c>
      <c r="E10" s="484" t="s">
        <v>638</v>
      </c>
      <c r="F10" s="504">
        <v>1</v>
      </c>
      <c r="G10" s="504">
        <v>275.48</v>
      </c>
      <c r="H10" s="489">
        <v>1</v>
      </c>
      <c r="I10" s="504"/>
      <c r="J10" s="504"/>
      <c r="K10" s="489">
        <v>0</v>
      </c>
      <c r="L10" s="504">
        <v>1</v>
      </c>
      <c r="M10" s="505">
        <v>275.48</v>
      </c>
    </row>
    <row r="11" spans="1:13" ht="14.4" customHeight="1" x14ac:dyDescent="0.3">
      <c r="A11" s="483" t="s">
        <v>571</v>
      </c>
      <c r="B11" s="484" t="s">
        <v>716</v>
      </c>
      <c r="C11" s="484" t="s">
        <v>648</v>
      </c>
      <c r="D11" s="484" t="s">
        <v>649</v>
      </c>
      <c r="E11" s="484" t="s">
        <v>650</v>
      </c>
      <c r="F11" s="504"/>
      <c r="G11" s="504"/>
      <c r="H11" s="489">
        <v>0</v>
      </c>
      <c r="I11" s="504">
        <v>1</v>
      </c>
      <c r="J11" s="504">
        <v>2118.4299999999998</v>
      </c>
      <c r="K11" s="489">
        <v>1</v>
      </c>
      <c r="L11" s="504">
        <v>1</v>
      </c>
      <c r="M11" s="505">
        <v>2118.4299999999998</v>
      </c>
    </row>
    <row r="12" spans="1:13" ht="14.4" customHeight="1" thickBot="1" x14ac:dyDescent="0.35">
      <c r="A12" s="491" t="s">
        <v>571</v>
      </c>
      <c r="B12" s="492" t="s">
        <v>717</v>
      </c>
      <c r="C12" s="492" t="s">
        <v>689</v>
      </c>
      <c r="D12" s="492" t="s">
        <v>690</v>
      </c>
      <c r="E12" s="492" t="s">
        <v>691</v>
      </c>
      <c r="F12" s="506"/>
      <c r="G12" s="506"/>
      <c r="H12" s="497">
        <v>0</v>
      </c>
      <c r="I12" s="506">
        <v>1</v>
      </c>
      <c r="J12" s="506">
        <v>217.65</v>
      </c>
      <c r="K12" s="497">
        <v>1</v>
      </c>
      <c r="L12" s="506">
        <v>1</v>
      </c>
      <c r="M12" s="507">
        <v>217.65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140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264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263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494</v>
      </c>
      <c r="B5" s="417" t="s">
        <v>495</v>
      </c>
      <c r="C5" s="418" t="s">
        <v>496</v>
      </c>
      <c r="D5" s="418" t="s">
        <v>496</v>
      </c>
      <c r="E5" s="418"/>
      <c r="F5" s="418" t="s">
        <v>496</v>
      </c>
      <c r="G5" s="418" t="s">
        <v>496</v>
      </c>
      <c r="H5" s="418" t="s">
        <v>496</v>
      </c>
      <c r="I5" s="419" t="s">
        <v>496</v>
      </c>
      <c r="J5" s="420" t="s">
        <v>69</v>
      </c>
    </row>
    <row r="6" spans="1:10" ht="14.4" customHeight="1" x14ac:dyDescent="0.3">
      <c r="A6" s="416" t="s">
        <v>494</v>
      </c>
      <c r="B6" s="417" t="s">
        <v>278</v>
      </c>
      <c r="C6" s="418">
        <v>4343.4230399999997</v>
      </c>
      <c r="D6" s="418">
        <v>4669.6234100000001</v>
      </c>
      <c r="E6" s="418"/>
      <c r="F6" s="418">
        <v>4176.6658900000102</v>
      </c>
      <c r="G6" s="418">
        <v>4676.75</v>
      </c>
      <c r="H6" s="418">
        <v>-500.08410999998978</v>
      </c>
      <c r="I6" s="419">
        <v>0.89307016410969375</v>
      </c>
      <c r="J6" s="420" t="s">
        <v>1</v>
      </c>
    </row>
    <row r="7" spans="1:10" ht="14.4" customHeight="1" x14ac:dyDescent="0.3">
      <c r="A7" s="416" t="s">
        <v>494</v>
      </c>
      <c r="B7" s="417" t="s">
        <v>279</v>
      </c>
      <c r="C7" s="418">
        <v>124.85033000000001</v>
      </c>
      <c r="D7" s="418">
        <v>56.760719999999999</v>
      </c>
      <c r="E7" s="418"/>
      <c r="F7" s="418">
        <v>85.063360000000003</v>
      </c>
      <c r="G7" s="418">
        <v>90</v>
      </c>
      <c r="H7" s="418">
        <v>-4.936639999999997</v>
      </c>
      <c r="I7" s="419">
        <v>0.94514844444444446</v>
      </c>
      <c r="J7" s="420" t="s">
        <v>1</v>
      </c>
    </row>
    <row r="8" spans="1:10" ht="14.4" customHeight="1" x14ac:dyDescent="0.3">
      <c r="A8" s="416" t="s">
        <v>494</v>
      </c>
      <c r="B8" s="417" t="s">
        <v>280</v>
      </c>
      <c r="C8" s="418">
        <v>61.891579999999998</v>
      </c>
      <c r="D8" s="418">
        <v>36.58578</v>
      </c>
      <c r="E8" s="418"/>
      <c r="F8" s="418">
        <v>62.288710000000009</v>
      </c>
      <c r="G8" s="418">
        <v>49.75</v>
      </c>
      <c r="H8" s="418">
        <v>12.538710000000009</v>
      </c>
      <c r="I8" s="419">
        <v>1.2520343718592966</v>
      </c>
      <c r="J8" s="420" t="s">
        <v>1</v>
      </c>
    </row>
    <row r="9" spans="1:10" ht="14.4" customHeight="1" x14ac:dyDescent="0.3">
      <c r="A9" s="416" t="s">
        <v>494</v>
      </c>
      <c r="B9" s="417" t="s">
        <v>281</v>
      </c>
      <c r="C9" s="418">
        <v>225.67838</v>
      </c>
      <c r="D9" s="418">
        <v>83.770789999999991</v>
      </c>
      <c r="E9" s="418"/>
      <c r="F9" s="418">
        <v>107.09389999999999</v>
      </c>
      <c r="G9" s="418">
        <v>97.75</v>
      </c>
      <c r="H9" s="418">
        <v>9.3438999999999908</v>
      </c>
      <c r="I9" s="419">
        <v>1.0955897698209718</v>
      </c>
      <c r="J9" s="420" t="s">
        <v>1</v>
      </c>
    </row>
    <row r="10" spans="1:10" ht="14.4" customHeight="1" x14ac:dyDescent="0.3">
      <c r="A10" s="416" t="s">
        <v>494</v>
      </c>
      <c r="B10" s="417" t="s">
        <v>282</v>
      </c>
      <c r="C10" s="418">
        <v>4220.1316999999999</v>
      </c>
      <c r="D10" s="418">
        <v>4927.0109000000002</v>
      </c>
      <c r="E10" s="418"/>
      <c r="F10" s="418">
        <v>5320.0395100000096</v>
      </c>
      <c r="G10" s="418">
        <v>5247</v>
      </c>
      <c r="H10" s="418">
        <v>73.039510000009614</v>
      </c>
      <c r="I10" s="419">
        <v>1.013920242043074</v>
      </c>
      <c r="J10" s="420" t="s">
        <v>1</v>
      </c>
    </row>
    <row r="11" spans="1:10" ht="14.4" customHeight="1" x14ac:dyDescent="0.3">
      <c r="A11" s="416" t="s">
        <v>494</v>
      </c>
      <c r="B11" s="417" t="s">
        <v>283</v>
      </c>
      <c r="C11" s="418">
        <v>0.31900000000000001</v>
      </c>
      <c r="D11" s="418">
        <v>0.32999999999999996</v>
      </c>
      <c r="E11" s="418"/>
      <c r="F11" s="418">
        <v>0.34099999999999997</v>
      </c>
      <c r="G11" s="418">
        <v>0.25</v>
      </c>
      <c r="H11" s="418">
        <v>9.099999999999997E-2</v>
      </c>
      <c r="I11" s="419">
        <v>1.3639999999999999</v>
      </c>
      <c r="J11" s="420" t="s">
        <v>1</v>
      </c>
    </row>
    <row r="12" spans="1:10" ht="14.4" customHeight="1" x14ac:dyDescent="0.3">
      <c r="A12" s="416" t="s">
        <v>494</v>
      </c>
      <c r="B12" s="417" t="s">
        <v>284</v>
      </c>
      <c r="C12" s="418">
        <v>17.944000000000003</v>
      </c>
      <c r="D12" s="418">
        <v>12.923999999999999</v>
      </c>
      <c r="E12" s="418"/>
      <c r="F12" s="418">
        <v>19.265000000000001</v>
      </c>
      <c r="G12" s="418">
        <v>21</v>
      </c>
      <c r="H12" s="418">
        <v>-1.7349999999999994</v>
      </c>
      <c r="I12" s="419">
        <v>0.91738095238095241</v>
      </c>
      <c r="J12" s="420" t="s">
        <v>1</v>
      </c>
    </row>
    <row r="13" spans="1:10" ht="14.4" customHeight="1" x14ac:dyDescent="0.3">
      <c r="A13" s="416" t="s">
        <v>494</v>
      </c>
      <c r="B13" s="417" t="s">
        <v>498</v>
      </c>
      <c r="C13" s="418">
        <v>8994.2380300000004</v>
      </c>
      <c r="D13" s="418">
        <v>9787.0056000000004</v>
      </c>
      <c r="E13" s="418"/>
      <c r="F13" s="418">
        <v>9770.7573700000194</v>
      </c>
      <c r="G13" s="418">
        <v>10182.5</v>
      </c>
      <c r="H13" s="418">
        <v>-411.74262999998064</v>
      </c>
      <c r="I13" s="419">
        <v>0.95956369948441145</v>
      </c>
      <c r="J13" s="420" t="s">
        <v>499</v>
      </c>
    </row>
    <row r="15" spans="1:10" ht="14.4" customHeight="1" x14ac:dyDescent="0.3">
      <c r="A15" s="416" t="s">
        <v>494</v>
      </c>
      <c r="B15" s="417" t="s">
        <v>495</v>
      </c>
      <c r="C15" s="418" t="s">
        <v>496</v>
      </c>
      <c r="D15" s="418" t="s">
        <v>496</v>
      </c>
      <c r="E15" s="418"/>
      <c r="F15" s="418" t="s">
        <v>496</v>
      </c>
      <c r="G15" s="418" t="s">
        <v>496</v>
      </c>
      <c r="H15" s="418" t="s">
        <v>496</v>
      </c>
      <c r="I15" s="419" t="s">
        <v>496</v>
      </c>
      <c r="J15" s="420" t="s">
        <v>69</v>
      </c>
    </row>
    <row r="16" spans="1:10" ht="14.4" customHeight="1" x14ac:dyDescent="0.3">
      <c r="A16" s="416" t="s">
        <v>500</v>
      </c>
      <c r="B16" s="417" t="s">
        <v>501</v>
      </c>
      <c r="C16" s="418" t="s">
        <v>496</v>
      </c>
      <c r="D16" s="418" t="s">
        <v>496</v>
      </c>
      <c r="E16" s="418"/>
      <c r="F16" s="418" t="s">
        <v>496</v>
      </c>
      <c r="G16" s="418" t="s">
        <v>496</v>
      </c>
      <c r="H16" s="418" t="s">
        <v>496</v>
      </c>
      <c r="I16" s="419" t="s">
        <v>496</v>
      </c>
      <c r="J16" s="420" t="s">
        <v>0</v>
      </c>
    </row>
    <row r="17" spans="1:10" ht="14.4" customHeight="1" x14ac:dyDescent="0.3">
      <c r="A17" s="416" t="s">
        <v>500</v>
      </c>
      <c r="B17" s="417" t="s">
        <v>278</v>
      </c>
      <c r="C17" s="418">
        <v>556.10645</v>
      </c>
      <c r="D17" s="418">
        <v>314.33366000000001</v>
      </c>
      <c r="E17" s="418"/>
      <c r="F17" s="418">
        <v>308.90160000000003</v>
      </c>
      <c r="G17" s="418">
        <v>396</v>
      </c>
      <c r="H17" s="418">
        <v>-87.09839999999997</v>
      </c>
      <c r="I17" s="419">
        <v>0.78005454545454556</v>
      </c>
      <c r="J17" s="420" t="s">
        <v>1</v>
      </c>
    </row>
    <row r="18" spans="1:10" ht="14.4" customHeight="1" x14ac:dyDescent="0.3">
      <c r="A18" s="416" t="s">
        <v>500</v>
      </c>
      <c r="B18" s="417" t="s">
        <v>279</v>
      </c>
      <c r="C18" s="418">
        <v>3.1368999999999998</v>
      </c>
      <c r="D18" s="418">
        <v>5.3094700000000001</v>
      </c>
      <c r="E18" s="418"/>
      <c r="F18" s="418">
        <v>3.7503600000000001</v>
      </c>
      <c r="G18" s="418">
        <v>7.5</v>
      </c>
      <c r="H18" s="418">
        <v>-3.7496399999999999</v>
      </c>
      <c r="I18" s="419">
        <v>0.50004800000000005</v>
      </c>
      <c r="J18" s="420" t="s">
        <v>1</v>
      </c>
    </row>
    <row r="19" spans="1:10" ht="14.4" customHeight="1" x14ac:dyDescent="0.3">
      <c r="A19" s="416" t="s">
        <v>500</v>
      </c>
      <c r="B19" s="417" t="s">
        <v>280</v>
      </c>
      <c r="C19" s="418">
        <v>0.27410000000000001</v>
      </c>
      <c r="D19" s="418">
        <v>0.40414999999999995</v>
      </c>
      <c r="E19" s="418"/>
      <c r="F19" s="418">
        <v>0.62944</v>
      </c>
      <c r="G19" s="418">
        <v>0.5</v>
      </c>
      <c r="H19" s="418">
        <v>0.12944</v>
      </c>
      <c r="I19" s="419">
        <v>1.25888</v>
      </c>
      <c r="J19" s="420" t="s">
        <v>1</v>
      </c>
    </row>
    <row r="20" spans="1:10" ht="14.4" customHeight="1" x14ac:dyDescent="0.3">
      <c r="A20" s="416" t="s">
        <v>500</v>
      </c>
      <c r="B20" s="417" t="s">
        <v>281</v>
      </c>
      <c r="C20" s="418">
        <v>17.5672</v>
      </c>
      <c r="D20" s="418">
        <v>13.16225</v>
      </c>
      <c r="E20" s="418"/>
      <c r="F20" s="418">
        <v>19.414290000000001</v>
      </c>
      <c r="G20" s="418">
        <v>16.75</v>
      </c>
      <c r="H20" s="418">
        <v>2.6642900000000012</v>
      </c>
      <c r="I20" s="419">
        <v>1.1590620895522388</v>
      </c>
      <c r="J20" s="420" t="s">
        <v>1</v>
      </c>
    </row>
    <row r="21" spans="1:10" ht="14.4" customHeight="1" x14ac:dyDescent="0.3">
      <c r="A21" s="416" t="s">
        <v>500</v>
      </c>
      <c r="B21" s="417" t="s">
        <v>283</v>
      </c>
      <c r="C21" s="418">
        <v>0</v>
      </c>
      <c r="D21" s="418">
        <v>0</v>
      </c>
      <c r="E21" s="418"/>
      <c r="F21" s="418" t="s">
        <v>496</v>
      </c>
      <c r="G21" s="418" t="s">
        <v>496</v>
      </c>
      <c r="H21" s="418" t="s">
        <v>496</v>
      </c>
      <c r="I21" s="419" t="s">
        <v>496</v>
      </c>
      <c r="J21" s="420" t="s">
        <v>1</v>
      </c>
    </row>
    <row r="22" spans="1:10" ht="14.4" customHeight="1" x14ac:dyDescent="0.3">
      <c r="A22" s="416" t="s">
        <v>500</v>
      </c>
      <c r="B22" s="417" t="s">
        <v>284</v>
      </c>
      <c r="C22" s="418">
        <v>3.5939999999999999</v>
      </c>
      <c r="D22" s="418">
        <v>1.244</v>
      </c>
      <c r="E22" s="418"/>
      <c r="F22" s="418">
        <v>2.71</v>
      </c>
      <c r="G22" s="418">
        <v>2.5</v>
      </c>
      <c r="H22" s="418">
        <v>0.20999999999999996</v>
      </c>
      <c r="I22" s="419">
        <v>1.0840000000000001</v>
      </c>
      <c r="J22" s="420" t="s">
        <v>1</v>
      </c>
    </row>
    <row r="23" spans="1:10" ht="14.4" customHeight="1" x14ac:dyDescent="0.3">
      <c r="A23" s="416" t="s">
        <v>500</v>
      </c>
      <c r="B23" s="417" t="s">
        <v>502</v>
      </c>
      <c r="C23" s="418">
        <v>580.67864999999995</v>
      </c>
      <c r="D23" s="418">
        <v>334.45353</v>
      </c>
      <c r="E23" s="418"/>
      <c r="F23" s="418">
        <v>335.40568999999999</v>
      </c>
      <c r="G23" s="418">
        <v>423.25</v>
      </c>
      <c r="H23" s="418">
        <v>-87.844310000000007</v>
      </c>
      <c r="I23" s="419">
        <v>0.79245290017720027</v>
      </c>
      <c r="J23" s="420" t="s">
        <v>503</v>
      </c>
    </row>
    <row r="24" spans="1:10" ht="14.4" customHeight="1" x14ac:dyDescent="0.3">
      <c r="A24" s="416" t="s">
        <v>496</v>
      </c>
      <c r="B24" s="417" t="s">
        <v>496</v>
      </c>
      <c r="C24" s="418" t="s">
        <v>496</v>
      </c>
      <c r="D24" s="418" t="s">
        <v>496</v>
      </c>
      <c r="E24" s="418"/>
      <c r="F24" s="418" t="s">
        <v>496</v>
      </c>
      <c r="G24" s="418" t="s">
        <v>496</v>
      </c>
      <c r="H24" s="418" t="s">
        <v>496</v>
      </c>
      <c r="I24" s="419" t="s">
        <v>496</v>
      </c>
      <c r="J24" s="420" t="s">
        <v>504</v>
      </c>
    </row>
    <row r="25" spans="1:10" ht="14.4" customHeight="1" x14ac:dyDescent="0.3">
      <c r="A25" s="416" t="s">
        <v>505</v>
      </c>
      <c r="B25" s="417" t="s">
        <v>506</v>
      </c>
      <c r="C25" s="418" t="s">
        <v>496</v>
      </c>
      <c r="D25" s="418" t="s">
        <v>496</v>
      </c>
      <c r="E25" s="418"/>
      <c r="F25" s="418" t="s">
        <v>496</v>
      </c>
      <c r="G25" s="418" t="s">
        <v>496</v>
      </c>
      <c r="H25" s="418" t="s">
        <v>496</v>
      </c>
      <c r="I25" s="419" t="s">
        <v>496</v>
      </c>
      <c r="J25" s="420" t="s">
        <v>0</v>
      </c>
    </row>
    <row r="26" spans="1:10" ht="14.4" customHeight="1" x14ac:dyDescent="0.3">
      <c r="A26" s="416" t="s">
        <v>505</v>
      </c>
      <c r="B26" s="417" t="s">
        <v>278</v>
      </c>
      <c r="C26" s="418">
        <v>3787.3165899999999</v>
      </c>
      <c r="D26" s="418">
        <v>4355.2897499999999</v>
      </c>
      <c r="E26" s="418"/>
      <c r="F26" s="418">
        <v>3867.7642900000101</v>
      </c>
      <c r="G26" s="418">
        <v>4280.75</v>
      </c>
      <c r="H26" s="418">
        <v>-412.98570999998992</v>
      </c>
      <c r="I26" s="419">
        <v>0.90352491736261409</v>
      </c>
      <c r="J26" s="420" t="s">
        <v>1</v>
      </c>
    </row>
    <row r="27" spans="1:10" ht="14.4" customHeight="1" x14ac:dyDescent="0.3">
      <c r="A27" s="416" t="s">
        <v>505</v>
      </c>
      <c r="B27" s="417" t="s">
        <v>279</v>
      </c>
      <c r="C27" s="418">
        <v>121.71343000000002</v>
      </c>
      <c r="D27" s="418">
        <v>51.451250000000002</v>
      </c>
      <c r="E27" s="418"/>
      <c r="F27" s="418">
        <v>81.313000000000002</v>
      </c>
      <c r="G27" s="418">
        <v>82.5</v>
      </c>
      <c r="H27" s="418">
        <v>-1.1869999999999976</v>
      </c>
      <c r="I27" s="419">
        <v>0.98561212121212127</v>
      </c>
      <c r="J27" s="420" t="s">
        <v>1</v>
      </c>
    </row>
    <row r="28" spans="1:10" ht="14.4" customHeight="1" x14ac:dyDescent="0.3">
      <c r="A28" s="416" t="s">
        <v>505</v>
      </c>
      <c r="B28" s="417" t="s">
        <v>280</v>
      </c>
      <c r="C28" s="418">
        <v>61.61748</v>
      </c>
      <c r="D28" s="418">
        <v>36.181629999999998</v>
      </c>
      <c r="E28" s="418"/>
      <c r="F28" s="418">
        <v>61.659270000000006</v>
      </c>
      <c r="G28" s="418">
        <v>49.25</v>
      </c>
      <c r="H28" s="418">
        <v>12.409270000000006</v>
      </c>
      <c r="I28" s="419">
        <v>1.2519648730964468</v>
      </c>
      <c r="J28" s="420" t="s">
        <v>1</v>
      </c>
    </row>
    <row r="29" spans="1:10" ht="14.4" customHeight="1" x14ac:dyDescent="0.3">
      <c r="A29" s="416" t="s">
        <v>505</v>
      </c>
      <c r="B29" s="417" t="s">
        <v>281</v>
      </c>
      <c r="C29" s="418">
        <v>208.11118000000002</v>
      </c>
      <c r="D29" s="418">
        <v>70.608539999999991</v>
      </c>
      <c r="E29" s="418"/>
      <c r="F29" s="418">
        <v>87.679609999999997</v>
      </c>
      <c r="G29" s="418">
        <v>81</v>
      </c>
      <c r="H29" s="418">
        <v>6.6796099999999967</v>
      </c>
      <c r="I29" s="419">
        <v>1.0824643209876543</v>
      </c>
      <c r="J29" s="420" t="s">
        <v>1</v>
      </c>
    </row>
    <row r="30" spans="1:10" ht="14.4" customHeight="1" x14ac:dyDescent="0.3">
      <c r="A30" s="416" t="s">
        <v>505</v>
      </c>
      <c r="B30" s="417" t="s">
        <v>282</v>
      </c>
      <c r="C30" s="418">
        <v>4220.1316999999999</v>
      </c>
      <c r="D30" s="418">
        <v>4927.0109000000002</v>
      </c>
      <c r="E30" s="418"/>
      <c r="F30" s="418">
        <v>5320.0395100000096</v>
      </c>
      <c r="G30" s="418">
        <v>5247</v>
      </c>
      <c r="H30" s="418">
        <v>73.039510000009614</v>
      </c>
      <c r="I30" s="419">
        <v>1.013920242043074</v>
      </c>
      <c r="J30" s="420" t="s">
        <v>1</v>
      </c>
    </row>
    <row r="31" spans="1:10" ht="14.4" customHeight="1" x14ac:dyDescent="0.3">
      <c r="A31" s="416" t="s">
        <v>505</v>
      </c>
      <c r="B31" s="417" t="s">
        <v>283</v>
      </c>
      <c r="C31" s="418">
        <v>0.31900000000000001</v>
      </c>
      <c r="D31" s="418">
        <v>0.32999999999999996</v>
      </c>
      <c r="E31" s="418"/>
      <c r="F31" s="418">
        <v>0.34099999999999997</v>
      </c>
      <c r="G31" s="418">
        <v>0.25</v>
      </c>
      <c r="H31" s="418">
        <v>9.099999999999997E-2</v>
      </c>
      <c r="I31" s="419">
        <v>1.3639999999999999</v>
      </c>
      <c r="J31" s="420" t="s">
        <v>1</v>
      </c>
    </row>
    <row r="32" spans="1:10" ht="14.4" customHeight="1" x14ac:dyDescent="0.3">
      <c r="A32" s="416" t="s">
        <v>505</v>
      </c>
      <c r="B32" s="417" t="s">
        <v>284</v>
      </c>
      <c r="C32" s="418">
        <v>14.350000000000001</v>
      </c>
      <c r="D32" s="418">
        <v>11.68</v>
      </c>
      <c r="E32" s="418"/>
      <c r="F32" s="418">
        <v>16.555</v>
      </c>
      <c r="G32" s="418">
        <v>18.5</v>
      </c>
      <c r="H32" s="418">
        <v>-1.9450000000000003</v>
      </c>
      <c r="I32" s="419">
        <v>0.89486486486486483</v>
      </c>
      <c r="J32" s="420" t="s">
        <v>1</v>
      </c>
    </row>
    <row r="33" spans="1:10" ht="14.4" customHeight="1" x14ac:dyDescent="0.3">
      <c r="A33" s="416" t="s">
        <v>505</v>
      </c>
      <c r="B33" s="417" t="s">
        <v>507</v>
      </c>
      <c r="C33" s="418">
        <v>8413.5593800000006</v>
      </c>
      <c r="D33" s="418">
        <v>9452.5520699999997</v>
      </c>
      <c r="E33" s="418"/>
      <c r="F33" s="418">
        <v>9435.3516800000216</v>
      </c>
      <c r="G33" s="418">
        <v>9759.25</v>
      </c>
      <c r="H33" s="418">
        <v>-323.89831999997841</v>
      </c>
      <c r="I33" s="419">
        <v>0.96681114634833842</v>
      </c>
      <c r="J33" s="420" t="s">
        <v>503</v>
      </c>
    </row>
    <row r="34" spans="1:10" ht="14.4" customHeight="1" x14ac:dyDescent="0.3">
      <c r="A34" s="416" t="s">
        <v>496</v>
      </c>
      <c r="B34" s="417" t="s">
        <v>496</v>
      </c>
      <c r="C34" s="418" t="s">
        <v>496</v>
      </c>
      <c r="D34" s="418" t="s">
        <v>496</v>
      </c>
      <c r="E34" s="418"/>
      <c r="F34" s="418" t="s">
        <v>496</v>
      </c>
      <c r="G34" s="418" t="s">
        <v>496</v>
      </c>
      <c r="H34" s="418" t="s">
        <v>496</v>
      </c>
      <c r="I34" s="419" t="s">
        <v>496</v>
      </c>
      <c r="J34" s="420" t="s">
        <v>504</v>
      </c>
    </row>
    <row r="35" spans="1:10" ht="14.4" customHeight="1" x14ac:dyDescent="0.3">
      <c r="A35" s="416" t="s">
        <v>508</v>
      </c>
      <c r="B35" s="417" t="s">
        <v>509</v>
      </c>
      <c r="C35" s="418" t="s">
        <v>496</v>
      </c>
      <c r="D35" s="418" t="s">
        <v>496</v>
      </c>
      <c r="E35" s="418"/>
      <c r="F35" s="418" t="s">
        <v>496</v>
      </c>
      <c r="G35" s="418" t="s">
        <v>496</v>
      </c>
      <c r="H35" s="418" t="s">
        <v>496</v>
      </c>
      <c r="I35" s="419" t="s">
        <v>496</v>
      </c>
      <c r="J35" s="420" t="s">
        <v>0</v>
      </c>
    </row>
    <row r="36" spans="1:10" ht="14.4" customHeight="1" x14ac:dyDescent="0.3">
      <c r="A36" s="416" t="s">
        <v>508</v>
      </c>
      <c r="B36" s="417" t="s">
        <v>281</v>
      </c>
      <c r="C36" s="418">
        <v>0</v>
      </c>
      <c r="D36" s="418" t="s">
        <v>496</v>
      </c>
      <c r="E36" s="418"/>
      <c r="F36" s="418" t="s">
        <v>496</v>
      </c>
      <c r="G36" s="418" t="s">
        <v>496</v>
      </c>
      <c r="H36" s="418" t="s">
        <v>496</v>
      </c>
      <c r="I36" s="419" t="s">
        <v>496</v>
      </c>
      <c r="J36" s="420" t="s">
        <v>1</v>
      </c>
    </row>
    <row r="37" spans="1:10" ht="14.4" customHeight="1" x14ac:dyDescent="0.3">
      <c r="A37" s="416" t="s">
        <v>508</v>
      </c>
      <c r="B37" s="417" t="s">
        <v>510</v>
      </c>
      <c r="C37" s="418">
        <v>0</v>
      </c>
      <c r="D37" s="418" t="s">
        <v>496</v>
      </c>
      <c r="E37" s="418"/>
      <c r="F37" s="418" t="s">
        <v>496</v>
      </c>
      <c r="G37" s="418" t="s">
        <v>496</v>
      </c>
      <c r="H37" s="418" t="s">
        <v>496</v>
      </c>
      <c r="I37" s="419" t="s">
        <v>496</v>
      </c>
      <c r="J37" s="420" t="s">
        <v>503</v>
      </c>
    </row>
    <row r="38" spans="1:10" ht="14.4" customHeight="1" x14ac:dyDescent="0.3">
      <c r="A38" s="416" t="s">
        <v>496</v>
      </c>
      <c r="B38" s="417" t="s">
        <v>496</v>
      </c>
      <c r="C38" s="418" t="s">
        <v>496</v>
      </c>
      <c r="D38" s="418" t="s">
        <v>496</v>
      </c>
      <c r="E38" s="418"/>
      <c r="F38" s="418" t="s">
        <v>496</v>
      </c>
      <c r="G38" s="418" t="s">
        <v>496</v>
      </c>
      <c r="H38" s="418" t="s">
        <v>496</v>
      </c>
      <c r="I38" s="419" t="s">
        <v>496</v>
      </c>
      <c r="J38" s="420" t="s">
        <v>504</v>
      </c>
    </row>
    <row r="39" spans="1:10" ht="14.4" customHeight="1" x14ac:dyDescent="0.3">
      <c r="A39" s="416" t="s">
        <v>494</v>
      </c>
      <c r="B39" s="417" t="s">
        <v>498</v>
      </c>
      <c r="C39" s="418">
        <v>8994.2380299999986</v>
      </c>
      <c r="D39" s="418">
        <v>9787.0056000000004</v>
      </c>
      <c r="E39" s="418"/>
      <c r="F39" s="418">
        <v>9770.7573700000212</v>
      </c>
      <c r="G39" s="418">
        <v>10182.5</v>
      </c>
      <c r="H39" s="418">
        <v>-411.74262999997882</v>
      </c>
      <c r="I39" s="419">
        <v>0.95956369948441156</v>
      </c>
      <c r="J39" s="420" t="s">
        <v>499</v>
      </c>
    </row>
  </sheetData>
  <mergeCells count="3">
    <mergeCell ref="A1:I1"/>
    <mergeCell ref="F3:I3"/>
    <mergeCell ref="C4:D4"/>
  </mergeCells>
  <conditionalFormatting sqref="F14 F40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39">
    <cfRule type="expression" dxfId="9" priority="5">
      <formula>$H15&gt;0</formula>
    </cfRule>
  </conditionalFormatting>
  <conditionalFormatting sqref="A15:A39">
    <cfRule type="expression" dxfId="8" priority="2">
      <formula>AND($J15&lt;&gt;"mezeraKL",$J15&lt;&gt;"")</formula>
    </cfRule>
  </conditionalFormatting>
  <conditionalFormatting sqref="I15:I39">
    <cfRule type="expression" dxfId="7" priority="6">
      <formula>$I15&gt;1</formula>
    </cfRule>
  </conditionalFormatting>
  <conditionalFormatting sqref="B15:B39">
    <cfRule type="expression" dxfId="6" priority="1">
      <formula>OR($J15="NS",$J15="SumaNS",$J15="Účet")</formula>
    </cfRule>
  </conditionalFormatting>
  <conditionalFormatting sqref="A15:D39 F15:I39">
    <cfRule type="expression" dxfId="5" priority="8">
      <formula>AND($J15&lt;&gt;"",$J15&lt;&gt;"mezeraKL")</formula>
    </cfRule>
  </conditionalFormatting>
  <conditionalFormatting sqref="B15:D39 F15:I39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41" t="s">
        <v>1122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35" t="s">
        <v>264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42" t="s">
        <v>129</v>
      </c>
      <c r="I3" s="98">
        <f>IF(J3&lt;&gt;0,K3/J3,0)</f>
        <v>44.79151422709711</v>
      </c>
      <c r="J3" s="98">
        <f>SUBTOTAL(9,J5:J1048576)</f>
        <v>218166</v>
      </c>
      <c r="K3" s="99">
        <f>SUBTOTAL(9,K5:K1048576)</f>
        <v>9771985.4928688686</v>
      </c>
    </row>
    <row r="4" spans="1:11" s="209" customFormat="1" ht="14.4" customHeight="1" thickBot="1" x14ac:dyDescent="0.35">
      <c r="A4" s="522" t="s">
        <v>4</v>
      </c>
      <c r="B4" s="523" t="s">
        <v>5</v>
      </c>
      <c r="C4" s="523" t="s">
        <v>0</v>
      </c>
      <c r="D4" s="523" t="s">
        <v>6</v>
      </c>
      <c r="E4" s="523" t="s">
        <v>7</v>
      </c>
      <c r="F4" s="523" t="s">
        <v>1</v>
      </c>
      <c r="G4" s="523" t="s">
        <v>71</v>
      </c>
      <c r="H4" s="423" t="s">
        <v>11</v>
      </c>
      <c r="I4" s="424" t="s">
        <v>143</v>
      </c>
      <c r="J4" s="424" t="s">
        <v>13</v>
      </c>
      <c r="K4" s="425" t="s">
        <v>157</v>
      </c>
    </row>
    <row r="5" spans="1:11" ht="14.4" customHeight="1" x14ac:dyDescent="0.3">
      <c r="A5" s="476" t="s">
        <v>494</v>
      </c>
      <c r="B5" s="477" t="s">
        <v>561</v>
      </c>
      <c r="C5" s="480" t="s">
        <v>500</v>
      </c>
      <c r="D5" s="524" t="s">
        <v>1107</v>
      </c>
      <c r="E5" s="480" t="s">
        <v>1108</v>
      </c>
      <c r="F5" s="524" t="s">
        <v>1109</v>
      </c>
      <c r="G5" s="480" t="s">
        <v>719</v>
      </c>
      <c r="H5" s="480" t="s">
        <v>720</v>
      </c>
      <c r="I5" s="116">
        <v>27.366666666666664</v>
      </c>
      <c r="J5" s="116">
        <v>15</v>
      </c>
      <c r="K5" s="503">
        <v>410.5</v>
      </c>
    </row>
    <row r="6" spans="1:11" ht="14.4" customHeight="1" x14ac:dyDescent="0.3">
      <c r="A6" s="483" t="s">
        <v>494</v>
      </c>
      <c r="B6" s="484" t="s">
        <v>561</v>
      </c>
      <c r="C6" s="487" t="s">
        <v>500</v>
      </c>
      <c r="D6" s="525" t="s">
        <v>1107</v>
      </c>
      <c r="E6" s="487" t="s">
        <v>1108</v>
      </c>
      <c r="F6" s="525" t="s">
        <v>1109</v>
      </c>
      <c r="G6" s="487" t="s">
        <v>721</v>
      </c>
      <c r="H6" s="487" t="s">
        <v>722</v>
      </c>
      <c r="I6" s="504">
        <v>12.38</v>
      </c>
      <c r="J6" s="504">
        <v>1</v>
      </c>
      <c r="K6" s="505">
        <v>12.38</v>
      </c>
    </row>
    <row r="7" spans="1:11" ht="14.4" customHeight="1" x14ac:dyDescent="0.3">
      <c r="A7" s="483" t="s">
        <v>494</v>
      </c>
      <c r="B7" s="484" t="s">
        <v>561</v>
      </c>
      <c r="C7" s="487" t="s">
        <v>500</v>
      </c>
      <c r="D7" s="525" t="s">
        <v>1107</v>
      </c>
      <c r="E7" s="487" t="s">
        <v>1108</v>
      </c>
      <c r="F7" s="525" t="s">
        <v>1109</v>
      </c>
      <c r="G7" s="487" t="s">
        <v>723</v>
      </c>
      <c r="H7" s="487" t="s">
        <v>724</v>
      </c>
      <c r="I7" s="504">
        <v>1.17</v>
      </c>
      <c r="J7" s="504">
        <v>100</v>
      </c>
      <c r="K7" s="505">
        <v>117</v>
      </c>
    </row>
    <row r="8" spans="1:11" ht="14.4" customHeight="1" x14ac:dyDescent="0.3">
      <c r="A8" s="483" t="s">
        <v>494</v>
      </c>
      <c r="B8" s="484" t="s">
        <v>561</v>
      </c>
      <c r="C8" s="487" t="s">
        <v>500</v>
      </c>
      <c r="D8" s="525" t="s">
        <v>1107</v>
      </c>
      <c r="E8" s="487" t="s">
        <v>1108</v>
      </c>
      <c r="F8" s="525" t="s">
        <v>1109</v>
      </c>
      <c r="G8" s="487" t="s">
        <v>725</v>
      </c>
      <c r="H8" s="487" t="s">
        <v>726</v>
      </c>
      <c r="I8" s="504">
        <v>0.315</v>
      </c>
      <c r="J8" s="504">
        <v>10</v>
      </c>
      <c r="K8" s="505">
        <v>3.1500000000000004</v>
      </c>
    </row>
    <row r="9" spans="1:11" ht="14.4" customHeight="1" x14ac:dyDescent="0.3">
      <c r="A9" s="483" t="s">
        <v>494</v>
      </c>
      <c r="B9" s="484" t="s">
        <v>561</v>
      </c>
      <c r="C9" s="487" t="s">
        <v>500</v>
      </c>
      <c r="D9" s="525" t="s">
        <v>1107</v>
      </c>
      <c r="E9" s="487" t="s">
        <v>1108</v>
      </c>
      <c r="F9" s="525" t="s">
        <v>1109</v>
      </c>
      <c r="G9" s="487" t="s">
        <v>727</v>
      </c>
      <c r="H9" s="487" t="s">
        <v>728</v>
      </c>
      <c r="I9" s="504">
        <v>5.9249999999999998</v>
      </c>
      <c r="J9" s="504">
        <v>3</v>
      </c>
      <c r="K9" s="505">
        <v>17.77</v>
      </c>
    </row>
    <row r="10" spans="1:11" ht="14.4" customHeight="1" x14ac:dyDescent="0.3">
      <c r="A10" s="483" t="s">
        <v>494</v>
      </c>
      <c r="B10" s="484" t="s">
        <v>561</v>
      </c>
      <c r="C10" s="487" t="s">
        <v>500</v>
      </c>
      <c r="D10" s="525" t="s">
        <v>1107</v>
      </c>
      <c r="E10" s="487" t="s">
        <v>1108</v>
      </c>
      <c r="F10" s="525" t="s">
        <v>1109</v>
      </c>
      <c r="G10" s="487" t="s">
        <v>729</v>
      </c>
      <c r="H10" s="487" t="s">
        <v>730</v>
      </c>
      <c r="I10" s="504">
        <v>2.54</v>
      </c>
      <c r="J10" s="504">
        <v>27</v>
      </c>
      <c r="K10" s="505">
        <v>68.64</v>
      </c>
    </row>
    <row r="11" spans="1:11" ht="14.4" customHeight="1" x14ac:dyDescent="0.3">
      <c r="A11" s="483" t="s">
        <v>494</v>
      </c>
      <c r="B11" s="484" t="s">
        <v>561</v>
      </c>
      <c r="C11" s="487" t="s">
        <v>500</v>
      </c>
      <c r="D11" s="525" t="s">
        <v>1107</v>
      </c>
      <c r="E11" s="487" t="s">
        <v>1110</v>
      </c>
      <c r="F11" s="525" t="s">
        <v>1111</v>
      </c>
      <c r="G11" s="487" t="s">
        <v>731</v>
      </c>
      <c r="H11" s="487" t="s">
        <v>732</v>
      </c>
      <c r="I11" s="504">
        <v>0.56666666666666654</v>
      </c>
      <c r="J11" s="504">
        <v>6800</v>
      </c>
      <c r="K11" s="505">
        <v>3856</v>
      </c>
    </row>
    <row r="12" spans="1:11" ht="14.4" customHeight="1" x14ac:dyDescent="0.3">
      <c r="A12" s="483" t="s">
        <v>494</v>
      </c>
      <c r="B12" s="484" t="s">
        <v>561</v>
      </c>
      <c r="C12" s="487" t="s">
        <v>500</v>
      </c>
      <c r="D12" s="525" t="s">
        <v>1107</v>
      </c>
      <c r="E12" s="487" t="s">
        <v>1110</v>
      </c>
      <c r="F12" s="525" t="s">
        <v>1111</v>
      </c>
      <c r="G12" s="487" t="s">
        <v>733</v>
      </c>
      <c r="H12" s="487" t="s">
        <v>734</v>
      </c>
      <c r="I12" s="504">
        <v>748.99</v>
      </c>
      <c r="J12" s="504">
        <v>10</v>
      </c>
      <c r="K12" s="505">
        <v>7489.9</v>
      </c>
    </row>
    <row r="13" spans="1:11" ht="14.4" customHeight="1" x14ac:dyDescent="0.3">
      <c r="A13" s="483" t="s">
        <v>494</v>
      </c>
      <c r="B13" s="484" t="s">
        <v>561</v>
      </c>
      <c r="C13" s="487" t="s">
        <v>500</v>
      </c>
      <c r="D13" s="525" t="s">
        <v>1107</v>
      </c>
      <c r="E13" s="487" t="s">
        <v>1110</v>
      </c>
      <c r="F13" s="525" t="s">
        <v>1111</v>
      </c>
      <c r="G13" s="487" t="s">
        <v>735</v>
      </c>
      <c r="H13" s="487" t="s">
        <v>736</v>
      </c>
      <c r="I13" s="504">
        <v>0.34999999999999992</v>
      </c>
      <c r="J13" s="504">
        <v>8000</v>
      </c>
      <c r="K13" s="505">
        <v>2804.5</v>
      </c>
    </row>
    <row r="14" spans="1:11" ht="14.4" customHeight="1" x14ac:dyDescent="0.3">
      <c r="A14" s="483" t="s">
        <v>494</v>
      </c>
      <c r="B14" s="484" t="s">
        <v>561</v>
      </c>
      <c r="C14" s="487" t="s">
        <v>500</v>
      </c>
      <c r="D14" s="525" t="s">
        <v>1107</v>
      </c>
      <c r="E14" s="487" t="s">
        <v>1110</v>
      </c>
      <c r="F14" s="525" t="s">
        <v>1111</v>
      </c>
      <c r="G14" s="487" t="s">
        <v>737</v>
      </c>
      <c r="H14" s="487" t="s">
        <v>738</v>
      </c>
      <c r="I14" s="504">
        <v>0.3</v>
      </c>
      <c r="J14" s="504">
        <v>4000</v>
      </c>
      <c r="K14" s="505">
        <v>1210</v>
      </c>
    </row>
    <row r="15" spans="1:11" ht="14.4" customHeight="1" x14ac:dyDescent="0.3">
      <c r="A15" s="483" t="s">
        <v>494</v>
      </c>
      <c r="B15" s="484" t="s">
        <v>561</v>
      </c>
      <c r="C15" s="487" t="s">
        <v>500</v>
      </c>
      <c r="D15" s="525" t="s">
        <v>1107</v>
      </c>
      <c r="E15" s="487" t="s">
        <v>1110</v>
      </c>
      <c r="F15" s="525" t="s">
        <v>1111</v>
      </c>
      <c r="G15" s="487" t="s">
        <v>739</v>
      </c>
      <c r="H15" s="487" t="s">
        <v>740</v>
      </c>
      <c r="I15" s="504">
        <v>8.2200000000000006</v>
      </c>
      <c r="J15" s="504">
        <v>240</v>
      </c>
      <c r="K15" s="505">
        <v>1972.69</v>
      </c>
    </row>
    <row r="16" spans="1:11" ht="14.4" customHeight="1" x14ac:dyDescent="0.3">
      <c r="A16" s="483" t="s">
        <v>494</v>
      </c>
      <c r="B16" s="484" t="s">
        <v>561</v>
      </c>
      <c r="C16" s="487" t="s">
        <v>500</v>
      </c>
      <c r="D16" s="525" t="s">
        <v>1107</v>
      </c>
      <c r="E16" s="487" t="s">
        <v>1110</v>
      </c>
      <c r="F16" s="525" t="s">
        <v>1111</v>
      </c>
      <c r="G16" s="487" t="s">
        <v>741</v>
      </c>
      <c r="H16" s="487" t="s">
        <v>742</v>
      </c>
      <c r="I16" s="504">
        <v>0.52</v>
      </c>
      <c r="J16" s="504">
        <v>4000</v>
      </c>
      <c r="K16" s="505">
        <v>2081.1999999999998</v>
      </c>
    </row>
    <row r="17" spans="1:11" ht="14.4" customHeight="1" x14ac:dyDescent="0.3">
      <c r="A17" s="483" t="s">
        <v>494</v>
      </c>
      <c r="B17" s="484" t="s">
        <v>561</v>
      </c>
      <c r="C17" s="487" t="s">
        <v>500</v>
      </c>
      <c r="D17" s="525" t="s">
        <v>1107</v>
      </c>
      <c r="E17" s="487" t="s">
        <v>1112</v>
      </c>
      <c r="F17" s="525" t="s">
        <v>1113</v>
      </c>
      <c r="G17" s="487" t="s">
        <v>743</v>
      </c>
      <c r="H17" s="487" t="s">
        <v>744</v>
      </c>
      <c r="I17" s="504">
        <v>0.25</v>
      </c>
      <c r="J17" s="504">
        <v>500</v>
      </c>
      <c r="K17" s="505">
        <v>127.05</v>
      </c>
    </row>
    <row r="18" spans="1:11" ht="14.4" customHeight="1" x14ac:dyDescent="0.3">
      <c r="A18" s="483" t="s">
        <v>494</v>
      </c>
      <c r="B18" s="484" t="s">
        <v>561</v>
      </c>
      <c r="C18" s="487" t="s">
        <v>500</v>
      </c>
      <c r="D18" s="525" t="s">
        <v>1107</v>
      </c>
      <c r="E18" s="487" t="s">
        <v>1112</v>
      </c>
      <c r="F18" s="525" t="s">
        <v>1113</v>
      </c>
      <c r="G18" s="487" t="s">
        <v>745</v>
      </c>
      <c r="H18" s="487" t="s">
        <v>746</v>
      </c>
      <c r="I18" s="504">
        <v>0.27</v>
      </c>
      <c r="J18" s="504">
        <v>6000</v>
      </c>
      <c r="K18" s="505">
        <v>1601</v>
      </c>
    </row>
    <row r="19" spans="1:11" ht="14.4" customHeight="1" x14ac:dyDescent="0.3">
      <c r="A19" s="483" t="s">
        <v>494</v>
      </c>
      <c r="B19" s="484" t="s">
        <v>561</v>
      </c>
      <c r="C19" s="487" t="s">
        <v>500</v>
      </c>
      <c r="D19" s="525" t="s">
        <v>1107</v>
      </c>
      <c r="E19" s="487" t="s">
        <v>1112</v>
      </c>
      <c r="F19" s="525" t="s">
        <v>1113</v>
      </c>
      <c r="G19" s="487" t="s">
        <v>747</v>
      </c>
      <c r="H19" s="487" t="s">
        <v>748</v>
      </c>
      <c r="I19" s="504">
        <v>0.39</v>
      </c>
      <c r="J19" s="504">
        <v>2000</v>
      </c>
      <c r="K19" s="505">
        <v>774.4</v>
      </c>
    </row>
    <row r="20" spans="1:11" ht="14.4" customHeight="1" x14ac:dyDescent="0.3">
      <c r="A20" s="483" t="s">
        <v>494</v>
      </c>
      <c r="B20" s="484" t="s">
        <v>561</v>
      </c>
      <c r="C20" s="487" t="s">
        <v>500</v>
      </c>
      <c r="D20" s="525" t="s">
        <v>1107</v>
      </c>
      <c r="E20" s="487" t="s">
        <v>1112</v>
      </c>
      <c r="F20" s="525" t="s">
        <v>1113</v>
      </c>
      <c r="G20" s="487" t="s">
        <v>749</v>
      </c>
      <c r="H20" s="487" t="s">
        <v>750</v>
      </c>
      <c r="I20" s="504">
        <v>0.315</v>
      </c>
      <c r="J20" s="504">
        <v>2000</v>
      </c>
      <c r="K20" s="505">
        <v>629.6</v>
      </c>
    </row>
    <row r="21" spans="1:11" ht="14.4" customHeight="1" x14ac:dyDescent="0.3">
      <c r="A21" s="483" t="s">
        <v>494</v>
      </c>
      <c r="B21" s="484" t="s">
        <v>561</v>
      </c>
      <c r="C21" s="487" t="s">
        <v>500</v>
      </c>
      <c r="D21" s="525" t="s">
        <v>1107</v>
      </c>
      <c r="E21" s="487" t="s">
        <v>1112</v>
      </c>
      <c r="F21" s="525" t="s">
        <v>1113</v>
      </c>
      <c r="G21" s="487" t="s">
        <v>751</v>
      </c>
      <c r="H21" s="487" t="s">
        <v>752</v>
      </c>
      <c r="I21" s="504">
        <v>6.18</v>
      </c>
      <c r="J21" s="504">
        <v>100</v>
      </c>
      <c r="K21" s="505">
        <v>618.30999999999995</v>
      </c>
    </row>
    <row r="22" spans="1:11" ht="14.4" customHeight="1" x14ac:dyDescent="0.3">
      <c r="A22" s="483" t="s">
        <v>494</v>
      </c>
      <c r="B22" s="484" t="s">
        <v>561</v>
      </c>
      <c r="C22" s="487" t="s">
        <v>500</v>
      </c>
      <c r="D22" s="525" t="s">
        <v>1107</v>
      </c>
      <c r="E22" s="487" t="s">
        <v>1114</v>
      </c>
      <c r="F22" s="525" t="s">
        <v>1115</v>
      </c>
      <c r="G22" s="487" t="s">
        <v>753</v>
      </c>
      <c r="H22" s="487" t="s">
        <v>754</v>
      </c>
      <c r="I22" s="504">
        <v>0.77</v>
      </c>
      <c r="J22" s="504">
        <v>600</v>
      </c>
      <c r="K22" s="505">
        <v>462</v>
      </c>
    </row>
    <row r="23" spans="1:11" ht="14.4" customHeight="1" x14ac:dyDescent="0.3">
      <c r="A23" s="483" t="s">
        <v>494</v>
      </c>
      <c r="B23" s="484" t="s">
        <v>561</v>
      </c>
      <c r="C23" s="487" t="s">
        <v>500</v>
      </c>
      <c r="D23" s="525" t="s">
        <v>1107</v>
      </c>
      <c r="E23" s="487" t="s">
        <v>1114</v>
      </c>
      <c r="F23" s="525" t="s">
        <v>1115</v>
      </c>
      <c r="G23" s="487" t="s">
        <v>755</v>
      </c>
      <c r="H23" s="487" t="s">
        <v>756</v>
      </c>
      <c r="I23" s="504">
        <v>0.77333333333333343</v>
      </c>
      <c r="J23" s="504">
        <v>2400</v>
      </c>
      <c r="K23" s="505">
        <v>1858</v>
      </c>
    </row>
    <row r="24" spans="1:11" ht="14.4" customHeight="1" x14ac:dyDescent="0.3">
      <c r="A24" s="483" t="s">
        <v>494</v>
      </c>
      <c r="B24" s="484" t="s">
        <v>561</v>
      </c>
      <c r="C24" s="487" t="s">
        <v>500</v>
      </c>
      <c r="D24" s="525" t="s">
        <v>1107</v>
      </c>
      <c r="E24" s="487" t="s">
        <v>1114</v>
      </c>
      <c r="F24" s="525" t="s">
        <v>1115</v>
      </c>
      <c r="G24" s="487" t="s">
        <v>757</v>
      </c>
      <c r="H24" s="487" t="s">
        <v>758</v>
      </c>
      <c r="I24" s="504">
        <v>0.78</v>
      </c>
      <c r="J24" s="504">
        <v>500</v>
      </c>
      <c r="K24" s="505">
        <v>390</v>
      </c>
    </row>
    <row r="25" spans="1:11" ht="14.4" customHeight="1" x14ac:dyDescent="0.3">
      <c r="A25" s="483" t="s">
        <v>494</v>
      </c>
      <c r="B25" s="484" t="s">
        <v>561</v>
      </c>
      <c r="C25" s="487" t="s">
        <v>500</v>
      </c>
      <c r="D25" s="525" t="s">
        <v>1107</v>
      </c>
      <c r="E25" s="487" t="s">
        <v>1116</v>
      </c>
      <c r="F25" s="525" t="s">
        <v>1117</v>
      </c>
      <c r="G25" s="487" t="s">
        <v>759</v>
      </c>
      <c r="H25" s="487" t="s">
        <v>760</v>
      </c>
      <c r="I25" s="504">
        <v>2045.1682384588601</v>
      </c>
      <c r="J25" s="504">
        <v>1</v>
      </c>
      <c r="K25" s="505">
        <v>2045.1682384588601</v>
      </c>
    </row>
    <row r="26" spans="1:11" ht="14.4" customHeight="1" x14ac:dyDescent="0.3">
      <c r="A26" s="483" t="s">
        <v>494</v>
      </c>
      <c r="B26" s="484" t="s">
        <v>561</v>
      </c>
      <c r="C26" s="487" t="s">
        <v>500</v>
      </c>
      <c r="D26" s="525" t="s">
        <v>1107</v>
      </c>
      <c r="E26" s="487" t="s">
        <v>1116</v>
      </c>
      <c r="F26" s="525" t="s">
        <v>1117</v>
      </c>
      <c r="G26" s="487" t="s">
        <v>761</v>
      </c>
      <c r="H26" s="487" t="s">
        <v>762</v>
      </c>
      <c r="I26" s="504">
        <v>1400.3774123011499</v>
      </c>
      <c r="J26" s="504">
        <v>1</v>
      </c>
      <c r="K26" s="505">
        <v>1400.3774123011499</v>
      </c>
    </row>
    <row r="27" spans="1:11" ht="14.4" customHeight="1" x14ac:dyDescent="0.3">
      <c r="A27" s="483" t="s">
        <v>494</v>
      </c>
      <c r="B27" s="484" t="s">
        <v>561</v>
      </c>
      <c r="C27" s="487" t="s">
        <v>500</v>
      </c>
      <c r="D27" s="525" t="s">
        <v>1107</v>
      </c>
      <c r="E27" s="487" t="s">
        <v>1116</v>
      </c>
      <c r="F27" s="525" t="s">
        <v>1117</v>
      </c>
      <c r="G27" s="487" t="s">
        <v>763</v>
      </c>
      <c r="H27" s="487" t="s">
        <v>764</v>
      </c>
      <c r="I27" s="504">
        <v>1582.35343598695</v>
      </c>
      <c r="J27" s="504">
        <v>1</v>
      </c>
      <c r="K27" s="505">
        <v>1582.35343598695</v>
      </c>
    </row>
    <row r="28" spans="1:11" ht="14.4" customHeight="1" x14ac:dyDescent="0.3">
      <c r="A28" s="483" t="s">
        <v>494</v>
      </c>
      <c r="B28" s="484" t="s">
        <v>561</v>
      </c>
      <c r="C28" s="487" t="s">
        <v>500</v>
      </c>
      <c r="D28" s="525" t="s">
        <v>1107</v>
      </c>
      <c r="E28" s="487" t="s">
        <v>1116</v>
      </c>
      <c r="F28" s="525" t="s">
        <v>1117</v>
      </c>
      <c r="G28" s="487" t="s">
        <v>765</v>
      </c>
      <c r="H28" s="487" t="s">
        <v>766</v>
      </c>
      <c r="I28" s="504">
        <v>2427.9135116912598</v>
      </c>
      <c r="J28" s="504">
        <v>1</v>
      </c>
      <c r="K28" s="505">
        <v>2427.9135116912598</v>
      </c>
    </row>
    <row r="29" spans="1:11" ht="14.4" customHeight="1" x14ac:dyDescent="0.3">
      <c r="A29" s="483" t="s">
        <v>494</v>
      </c>
      <c r="B29" s="484" t="s">
        <v>561</v>
      </c>
      <c r="C29" s="487" t="s">
        <v>500</v>
      </c>
      <c r="D29" s="525" t="s">
        <v>1107</v>
      </c>
      <c r="E29" s="487" t="s">
        <v>1116</v>
      </c>
      <c r="F29" s="525" t="s">
        <v>1117</v>
      </c>
      <c r="G29" s="487" t="s">
        <v>767</v>
      </c>
      <c r="H29" s="487" t="s">
        <v>768</v>
      </c>
      <c r="I29" s="504">
        <v>3088.1512953889001</v>
      </c>
      <c r="J29" s="504">
        <v>1</v>
      </c>
      <c r="K29" s="505">
        <v>3088.1512953889001</v>
      </c>
    </row>
    <row r="30" spans="1:11" ht="14.4" customHeight="1" x14ac:dyDescent="0.3">
      <c r="A30" s="483" t="s">
        <v>494</v>
      </c>
      <c r="B30" s="484" t="s">
        <v>561</v>
      </c>
      <c r="C30" s="487" t="s">
        <v>500</v>
      </c>
      <c r="D30" s="525" t="s">
        <v>1107</v>
      </c>
      <c r="E30" s="487" t="s">
        <v>1116</v>
      </c>
      <c r="F30" s="525" t="s">
        <v>1117</v>
      </c>
      <c r="G30" s="487" t="s">
        <v>769</v>
      </c>
      <c r="H30" s="487" t="s">
        <v>770</v>
      </c>
      <c r="I30" s="504">
        <v>414</v>
      </c>
      <c r="J30" s="504">
        <v>2</v>
      </c>
      <c r="K30" s="505">
        <v>828</v>
      </c>
    </row>
    <row r="31" spans="1:11" ht="14.4" customHeight="1" x14ac:dyDescent="0.3">
      <c r="A31" s="483" t="s">
        <v>494</v>
      </c>
      <c r="B31" s="484" t="s">
        <v>561</v>
      </c>
      <c r="C31" s="487" t="s">
        <v>500</v>
      </c>
      <c r="D31" s="525" t="s">
        <v>1107</v>
      </c>
      <c r="E31" s="487" t="s">
        <v>1116</v>
      </c>
      <c r="F31" s="525" t="s">
        <v>1117</v>
      </c>
      <c r="G31" s="487" t="s">
        <v>771</v>
      </c>
      <c r="H31" s="487" t="s">
        <v>772</v>
      </c>
      <c r="I31" s="504">
        <v>1306.0543446317499</v>
      </c>
      <c r="J31" s="504">
        <v>1</v>
      </c>
      <c r="K31" s="505">
        <v>1306.0543446317499</v>
      </c>
    </row>
    <row r="32" spans="1:11" ht="14.4" customHeight="1" x14ac:dyDescent="0.3">
      <c r="A32" s="483" t="s">
        <v>494</v>
      </c>
      <c r="B32" s="484" t="s">
        <v>561</v>
      </c>
      <c r="C32" s="487" t="s">
        <v>500</v>
      </c>
      <c r="D32" s="525" t="s">
        <v>1107</v>
      </c>
      <c r="E32" s="487" t="s">
        <v>1116</v>
      </c>
      <c r="F32" s="525" t="s">
        <v>1117</v>
      </c>
      <c r="G32" s="487" t="s">
        <v>773</v>
      </c>
      <c r="H32" s="487" t="s">
        <v>774</v>
      </c>
      <c r="I32" s="504">
        <v>2363.13</v>
      </c>
      <c r="J32" s="504">
        <v>1</v>
      </c>
      <c r="K32" s="505">
        <v>2363.13</v>
      </c>
    </row>
    <row r="33" spans="1:11" ht="14.4" customHeight="1" x14ac:dyDescent="0.3">
      <c r="A33" s="483" t="s">
        <v>494</v>
      </c>
      <c r="B33" s="484" t="s">
        <v>561</v>
      </c>
      <c r="C33" s="487" t="s">
        <v>500</v>
      </c>
      <c r="D33" s="525" t="s">
        <v>1107</v>
      </c>
      <c r="E33" s="487" t="s">
        <v>1116</v>
      </c>
      <c r="F33" s="525" t="s">
        <v>1117</v>
      </c>
      <c r="G33" s="487" t="s">
        <v>775</v>
      </c>
      <c r="H33" s="487" t="s">
        <v>776</v>
      </c>
      <c r="I33" s="504">
        <v>3010.9426910645502</v>
      </c>
      <c r="J33" s="504">
        <v>1</v>
      </c>
      <c r="K33" s="505">
        <v>3010.9426910645502</v>
      </c>
    </row>
    <row r="34" spans="1:11" ht="14.4" customHeight="1" x14ac:dyDescent="0.3">
      <c r="A34" s="483" t="s">
        <v>494</v>
      </c>
      <c r="B34" s="484" t="s">
        <v>561</v>
      </c>
      <c r="C34" s="487" t="s">
        <v>500</v>
      </c>
      <c r="D34" s="525" t="s">
        <v>1107</v>
      </c>
      <c r="E34" s="487" t="s">
        <v>1116</v>
      </c>
      <c r="F34" s="525" t="s">
        <v>1117</v>
      </c>
      <c r="G34" s="487" t="s">
        <v>777</v>
      </c>
      <c r="H34" s="487" t="s">
        <v>778</v>
      </c>
      <c r="I34" s="504">
        <v>2627.4736176035099</v>
      </c>
      <c r="J34" s="504">
        <v>1</v>
      </c>
      <c r="K34" s="505">
        <v>2627.4736176035099</v>
      </c>
    </row>
    <row r="35" spans="1:11" ht="14.4" customHeight="1" x14ac:dyDescent="0.3">
      <c r="A35" s="483" t="s">
        <v>494</v>
      </c>
      <c r="B35" s="484" t="s">
        <v>561</v>
      </c>
      <c r="C35" s="487" t="s">
        <v>500</v>
      </c>
      <c r="D35" s="525" t="s">
        <v>1107</v>
      </c>
      <c r="E35" s="487" t="s">
        <v>1116</v>
      </c>
      <c r="F35" s="525" t="s">
        <v>1117</v>
      </c>
      <c r="G35" s="487" t="s">
        <v>779</v>
      </c>
      <c r="H35" s="487" t="s">
        <v>780</v>
      </c>
      <c r="I35" s="504">
        <v>3322.87967988952</v>
      </c>
      <c r="J35" s="504">
        <v>1</v>
      </c>
      <c r="K35" s="505">
        <v>3322.87967988952</v>
      </c>
    </row>
    <row r="36" spans="1:11" ht="14.4" customHeight="1" x14ac:dyDescent="0.3">
      <c r="A36" s="483" t="s">
        <v>494</v>
      </c>
      <c r="B36" s="484" t="s">
        <v>561</v>
      </c>
      <c r="C36" s="487" t="s">
        <v>500</v>
      </c>
      <c r="D36" s="525" t="s">
        <v>1107</v>
      </c>
      <c r="E36" s="487" t="s">
        <v>1116</v>
      </c>
      <c r="F36" s="525" t="s">
        <v>1117</v>
      </c>
      <c r="G36" s="487" t="s">
        <v>781</v>
      </c>
      <c r="H36" s="487" t="s">
        <v>782</v>
      </c>
      <c r="I36" s="504">
        <v>1888.93288649178</v>
      </c>
      <c r="J36" s="504">
        <v>1</v>
      </c>
      <c r="K36" s="505">
        <v>1888.93288649178</v>
      </c>
    </row>
    <row r="37" spans="1:11" ht="14.4" customHeight="1" x14ac:dyDescent="0.3">
      <c r="A37" s="483" t="s">
        <v>494</v>
      </c>
      <c r="B37" s="484" t="s">
        <v>561</v>
      </c>
      <c r="C37" s="487" t="s">
        <v>500</v>
      </c>
      <c r="D37" s="525" t="s">
        <v>1107</v>
      </c>
      <c r="E37" s="487" t="s">
        <v>1116</v>
      </c>
      <c r="F37" s="525" t="s">
        <v>1117</v>
      </c>
      <c r="G37" s="487" t="s">
        <v>783</v>
      </c>
      <c r="H37" s="487" t="s">
        <v>784</v>
      </c>
      <c r="I37" s="504">
        <v>1888.93288649178</v>
      </c>
      <c r="J37" s="504">
        <v>1</v>
      </c>
      <c r="K37" s="505">
        <v>1888.93288649178</v>
      </c>
    </row>
    <row r="38" spans="1:11" ht="14.4" customHeight="1" x14ac:dyDescent="0.3">
      <c r="A38" s="483" t="s">
        <v>494</v>
      </c>
      <c r="B38" s="484" t="s">
        <v>561</v>
      </c>
      <c r="C38" s="487" t="s">
        <v>500</v>
      </c>
      <c r="D38" s="525" t="s">
        <v>1107</v>
      </c>
      <c r="E38" s="487" t="s">
        <v>1116</v>
      </c>
      <c r="F38" s="525" t="s">
        <v>1117</v>
      </c>
      <c r="G38" s="487" t="s">
        <v>785</v>
      </c>
      <c r="H38" s="487" t="s">
        <v>786</v>
      </c>
      <c r="I38" s="504">
        <v>2359.5</v>
      </c>
      <c r="J38" s="504">
        <v>3</v>
      </c>
      <c r="K38" s="505">
        <v>7078.5</v>
      </c>
    </row>
    <row r="39" spans="1:11" ht="14.4" customHeight="1" x14ac:dyDescent="0.3">
      <c r="A39" s="483" t="s">
        <v>494</v>
      </c>
      <c r="B39" s="484" t="s">
        <v>561</v>
      </c>
      <c r="C39" s="487" t="s">
        <v>500</v>
      </c>
      <c r="D39" s="525" t="s">
        <v>1107</v>
      </c>
      <c r="E39" s="487" t="s">
        <v>1116</v>
      </c>
      <c r="F39" s="525" t="s">
        <v>1117</v>
      </c>
      <c r="G39" s="487" t="s">
        <v>787</v>
      </c>
      <c r="H39" s="487" t="s">
        <v>788</v>
      </c>
      <c r="I39" s="504">
        <v>254.08</v>
      </c>
      <c r="J39" s="504">
        <v>15</v>
      </c>
      <c r="K39" s="505">
        <v>3811.26</v>
      </c>
    </row>
    <row r="40" spans="1:11" ht="14.4" customHeight="1" x14ac:dyDescent="0.3">
      <c r="A40" s="483" t="s">
        <v>494</v>
      </c>
      <c r="B40" s="484" t="s">
        <v>561</v>
      </c>
      <c r="C40" s="487" t="s">
        <v>500</v>
      </c>
      <c r="D40" s="525" t="s">
        <v>1107</v>
      </c>
      <c r="E40" s="487" t="s">
        <v>1116</v>
      </c>
      <c r="F40" s="525" t="s">
        <v>1117</v>
      </c>
      <c r="G40" s="487" t="s">
        <v>789</v>
      </c>
      <c r="H40" s="487" t="s">
        <v>790</v>
      </c>
      <c r="I40" s="504">
        <v>254.08</v>
      </c>
      <c r="J40" s="504">
        <v>3</v>
      </c>
      <c r="K40" s="505">
        <v>762.24</v>
      </c>
    </row>
    <row r="41" spans="1:11" ht="14.4" customHeight="1" x14ac:dyDescent="0.3">
      <c r="A41" s="483" t="s">
        <v>494</v>
      </c>
      <c r="B41" s="484" t="s">
        <v>561</v>
      </c>
      <c r="C41" s="487" t="s">
        <v>500</v>
      </c>
      <c r="D41" s="525" t="s">
        <v>1107</v>
      </c>
      <c r="E41" s="487" t="s">
        <v>1116</v>
      </c>
      <c r="F41" s="525" t="s">
        <v>1117</v>
      </c>
      <c r="G41" s="487" t="s">
        <v>791</v>
      </c>
      <c r="H41" s="487" t="s">
        <v>792</v>
      </c>
      <c r="I41" s="504">
        <v>3240.4399999999996</v>
      </c>
      <c r="J41" s="504">
        <v>2</v>
      </c>
      <c r="K41" s="505">
        <v>6480.8799999999992</v>
      </c>
    </row>
    <row r="42" spans="1:11" ht="14.4" customHeight="1" x14ac:dyDescent="0.3">
      <c r="A42" s="483" t="s">
        <v>494</v>
      </c>
      <c r="B42" s="484" t="s">
        <v>561</v>
      </c>
      <c r="C42" s="487" t="s">
        <v>500</v>
      </c>
      <c r="D42" s="525" t="s">
        <v>1107</v>
      </c>
      <c r="E42" s="487" t="s">
        <v>1116</v>
      </c>
      <c r="F42" s="525" t="s">
        <v>1117</v>
      </c>
      <c r="G42" s="487" t="s">
        <v>793</v>
      </c>
      <c r="H42" s="487" t="s">
        <v>794</v>
      </c>
      <c r="I42" s="504">
        <v>108.9</v>
      </c>
      <c r="J42" s="504">
        <v>5</v>
      </c>
      <c r="K42" s="505">
        <v>544.5</v>
      </c>
    </row>
    <row r="43" spans="1:11" ht="14.4" customHeight="1" x14ac:dyDescent="0.3">
      <c r="A43" s="483" t="s">
        <v>494</v>
      </c>
      <c r="B43" s="484" t="s">
        <v>561</v>
      </c>
      <c r="C43" s="487" t="s">
        <v>500</v>
      </c>
      <c r="D43" s="525" t="s">
        <v>1107</v>
      </c>
      <c r="E43" s="487" t="s">
        <v>1116</v>
      </c>
      <c r="F43" s="525" t="s">
        <v>1117</v>
      </c>
      <c r="G43" s="487" t="s">
        <v>795</v>
      </c>
      <c r="H43" s="487" t="s">
        <v>796</v>
      </c>
      <c r="I43" s="504">
        <v>254.08</v>
      </c>
      <c r="J43" s="504">
        <v>3</v>
      </c>
      <c r="K43" s="505">
        <v>762.24</v>
      </c>
    </row>
    <row r="44" spans="1:11" ht="14.4" customHeight="1" x14ac:dyDescent="0.3">
      <c r="A44" s="483" t="s">
        <v>494</v>
      </c>
      <c r="B44" s="484" t="s">
        <v>561</v>
      </c>
      <c r="C44" s="487" t="s">
        <v>500</v>
      </c>
      <c r="D44" s="525" t="s">
        <v>1107</v>
      </c>
      <c r="E44" s="487" t="s">
        <v>1116</v>
      </c>
      <c r="F44" s="525" t="s">
        <v>1117</v>
      </c>
      <c r="G44" s="487" t="s">
        <v>797</v>
      </c>
      <c r="H44" s="487" t="s">
        <v>798</v>
      </c>
      <c r="I44" s="504">
        <v>1400.39</v>
      </c>
      <c r="J44" s="504">
        <v>3</v>
      </c>
      <c r="K44" s="505">
        <v>4201.17</v>
      </c>
    </row>
    <row r="45" spans="1:11" ht="14.4" customHeight="1" x14ac:dyDescent="0.3">
      <c r="A45" s="483" t="s">
        <v>494</v>
      </c>
      <c r="B45" s="484" t="s">
        <v>561</v>
      </c>
      <c r="C45" s="487" t="s">
        <v>500</v>
      </c>
      <c r="D45" s="525" t="s">
        <v>1107</v>
      </c>
      <c r="E45" s="487" t="s">
        <v>1116</v>
      </c>
      <c r="F45" s="525" t="s">
        <v>1117</v>
      </c>
      <c r="G45" s="487" t="s">
        <v>799</v>
      </c>
      <c r="H45" s="487" t="s">
        <v>800</v>
      </c>
      <c r="I45" s="504">
        <v>2427.91</v>
      </c>
      <c r="J45" s="504">
        <v>3</v>
      </c>
      <c r="K45" s="505">
        <v>7283.73</v>
      </c>
    </row>
    <row r="46" spans="1:11" ht="14.4" customHeight="1" x14ac:dyDescent="0.3">
      <c r="A46" s="483" t="s">
        <v>494</v>
      </c>
      <c r="B46" s="484" t="s">
        <v>561</v>
      </c>
      <c r="C46" s="487" t="s">
        <v>500</v>
      </c>
      <c r="D46" s="525" t="s">
        <v>1107</v>
      </c>
      <c r="E46" s="487" t="s">
        <v>1116</v>
      </c>
      <c r="F46" s="525" t="s">
        <v>1117</v>
      </c>
      <c r="G46" s="487" t="s">
        <v>801</v>
      </c>
      <c r="H46" s="487" t="s">
        <v>802</v>
      </c>
      <c r="I46" s="504">
        <v>4523.1000000000004</v>
      </c>
      <c r="J46" s="504">
        <v>2</v>
      </c>
      <c r="K46" s="505">
        <v>9046.2099999999991</v>
      </c>
    </row>
    <row r="47" spans="1:11" ht="14.4" customHeight="1" x14ac:dyDescent="0.3">
      <c r="A47" s="483" t="s">
        <v>494</v>
      </c>
      <c r="B47" s="484" t="s">
        <v>561</v>
      </c>
      <c r="C47" s="487" t="s">
        <v>500</v>
      </c>
      <c r="D47" s="525" t="s">
        <v>1107</v>
      </c>
      <c r="E47" s="487" t="s">
        <v>1116</v>
      </c>
      <c r="F47" s="525" t="s">
        <v>1117</v>
      </c>
      <c r="G47" s="487" t="s">
        <v>803</v>
      </c>
      <c r="H47" s="487" t="s">
        <v>804</v>
      </c>
      <c r="I47" s="504">
        <v>2190.1366666666668</v>
      </c>
      <c r="J47" s="504">
        <v>15</v>
      </c>
      <c r="K47" s="505">
        <v>32851.910000000003</v>
      </c>
    </row>
    <row r="48" spans="1:11" ht="14.4" customHeight="1" x14ac:dyDescent="0.3">
      <c r="A48" s="483" t="s">
        <v>494</v>
      </c>
      <c r="B48" s="484" t="s">
        <v>561</v>
      </c>
      <c r="C48" s="487" t="s">
        <v>500</v>
      </c>
      <c r="D48" s="525" t="s">
        <v>1107</v>
      </c>
      <c r="E48" s="487" t="s">
        <v>1116</v>
      </c>
      <c r="F48" s="525" t="s">
        <v>1117</v>
      </c>
      <c r="G48" s="487" t="s">
        <v>805</v>
      </c>
      <c r="H48" s="487" t="s">
        <v>806</v>
      </c>
      <c r="I48" s="504">
        <v>254.08</v>
      </c>
      <c r="J48" s="504">
        <v>15</v>
      </c>
      <c r="K48" s="505">
        <v>3811.26</v>
      </c>
    </row>
    <row r="49" spans="1:11" ht="14.4" customHeight="1" x14ac:dyDescent="0.3">
      <c r="A49" s="483" t="s">
        <v>494</v>
      </c>
      <c r="B49" s="484" t="s">
        <v>561</v>
      </c>
      <c r="C49" s="487" t="s">
        <v>500</v>
      </c>
      <c r="D49" s="525" t="s">
        <v>1107</v>
      </c>
      <c r="E49" s="487" t="s">
        <v>1116</v>
      </c>
      <c r="F49" s="525" t="s">
        <v>1117</v>
      </c>
      <c r="G49" s="487" t="s">
        <v>807</v>
      </c>
      <c r="H49" s="487" t="s">
        <v>808</v>
      </c>
      <c r="I49" s="504">
        <v>3088.15</v>
      </c>
      <c r="J49" s="504">
        <v>3</v>
      </c>
      <c r="K49" s="505">
        <v>9264.4500000000007</v>
      </c>
    </row>
    <row r="50" spans="1:11" ht="14.4" customHeight="1" x14ac:dyDescent="0.3">
      <c r="A50" s="483" t="s">
        <v>494</v>
      </c>
      <c r="B50" s="484" t="s">
        <v>561</v>
      </c>
      <c r="C50" s="487" t="s">
        <v>500</v>
      </c>
      <c r="D50" s="525" t="s">
        <v>1107</v>
      </c>
      <c r="E50" s="487" t="s">
        <v>1116</v>
      </c>
      <c r="F50" s="525" t="s">
        <v>1117</v>
      </c>
      <c r="G50" s="487" t="s">
        <v>809</v>
      </c>
      <c r="H50" s="487" t="s">
        <v>810</v>
      </c>
      <c r="I50" s="504">
        <v>1138.5</v>
      </c>
      <c r="J50" s="504">
        <v>10</v>
      </c>
      <c r="K50" s="505">
        <v>11385</v>
      </c>
    </row>
    <row r="51" spans="1:11" ht="14.4" customHeight="1" x14ac:dyDescent="0.3">
      <c r="A51" s="483" t="s">
        <v>494</v>
      </c>
      <c r="B51" s="484" t="s">
        <v>561</v>
      </c>
      <c r="C51" s="487" t="s">
        <v>500</v>
      </c>
      <c r="D51" s="525" t="s">
        <v>1107</v>
      </c>
      <c r="E51" s="487" t="s">
        <v>1116</v>
      </c>
      <c r="F51" s="525" t="s">
        <v>1117</v>
      </c>
      <c r="G51" s="487" t="s">
        <v>811</v>
      </c>
      <c r="H51" s="487" t="s">
        <v>812</v>
      </c>
      <c r="I51" s="504">
        <v>1374.2</v>
      </c>
      <c r="J51" s="504">
        <v>3</v>
      </c>
      <c r="K51" s="505">
        <v>4122.59</v>
      </c>
    </row>
    <row r="52" spans="1:11" ht="14.4" customHeight="1" x14ac:dyDescent="0.3">
      <c r="A52" s="483" t="s">
        <v>494</v>
      </c>
      <c r="B52" s="484" t="s">
        <v>561</v>
      </c>
      <c r="C52" s="487" t="s">
        <v>500</v>
      </c>
      <c r="D52" s="525" t="s">
        <v>1107</v>
      </c>
      <c r="E52" s="487" t="s">
        <v>1116</v>
      </c>
      <c r="F52" s="525" t="s">
        <v>1117</v>
      </c>
      <c r="G52" s="487" t="s">
        <v>813</v>
      </c>
      <c r="H52" s="487" t="s">
        <v>814</v>
      </c>
      <c r="I52" s="504">
        <v>1437.5</v>
      </c>
      <c r="J52" s="504">
        <v>12</v>
      </c>
      <c r="K52" s="505">
        <v>17250</v>
      </c>
    </row>
    <row r="53" spans="1:11" ht="14.4" customHeight="1" x14ac:dyDescent="0.3">
      <c r="A53" s="483" t="s">
        <v>494</v>
      </c>
      <c r="B53" s="484" t="s">
        <v>561</v>
      </c>
      <c r="C53" s="487" t="s">
        <v>500</v>
      </c>
      <c r="D53" s="525" t="s">
        <v>1107</v>
      </c>
      <c r="E53" s="487" t="s">
        <v>1116</v>
      </c>
      <c r="F53" s="525" t="s">
        <v>1117</v>
      </c>
      <c r="G53" s="487" t="s">
        <v>815</v>
      </c>
      <c r="H53" s="487" t="s">
        <v>816</v>
      </c>
      <c r="I53" s="504">
        <v>1582.3499999999997</v>
      </c>
      <c r="J53" s="504">
        <v>3</v>
      </c>
      <c r="K53" s="505">
        <v>4747.0499999999993</v>
      </c>
    </row>
    <row r="54" spans="1:11" ht="14.4" customHeight="1" x14ac:dyDescent="0.3">
      <c r="A54" s="483" t="s">
        <v>494</v>
      </c>
      <c r="B54" s="484" t="s">
        <v>561</v>
      </c>
      <c r="C54" s="487" t="s">
        <v>500</v>
      </c>
      <c r="D54" s="525" t="s">
        <v>1107</v>
      </c>
      <c r="E54" s="487" t="s">
        <v>1116</v>
      </c>
      <c r="F54" s="525" t="s">
        <v>1117</v>
      </c>
      <c r="G54" s="487" t="s">
        <v>817</v>
      </c>
      <c r="H54" s="487" t="s">
        <v>818</v>
      </c>
      <c r="I54" s="504">
        <v>379.5</v>
      </c>
      <c r="J54" s="504">
        <v>6</v>
      </c>
      <c r="K54" s="505">
        <v>2277</v>
      </c>
    </row>
    <row r="55" spans="1:11" ht="14.4" customHeight="1" x14ac:dyDescent="0.3">
      <c r="A55" s="483" t="s">
        <v>494</v>
      </c>
      <c r="B55" s="484" t="s">
        <v>561</v>
      </c>
      <c r="C55" s="487" t="s">
        <v>500</v>
      </c>
      <c r="D55" s="525" t="s">
        <v>1107</v>
      </c>
      <c r="E55" s="487" t="s">
        <v>1116</v>
      </c>
      <c r="F55" s="525" t="s">
        <v>1117</v>
      </c>
      <c r="G55" s="487" t="s">
        <v>819</v>
      </c>
      <c r="H55" s="487" t="s">
        <v>820</v>
      </c>
      <c r="I55" s="504">
        <v>84.7</v>
      </c>
      <c r="J55" s="504">
        <v>5</v>
      </c>
      <c r="K55" s="505">
        <v>423.5</v>
      </c>
    </row>
    <row r="56" spans="1:11" ht="14.4" customHeight="1" x14ac:dyDescent="0.3">
      <c r="A56" s="483" t="s">
        <v>494</v>
      </c>
      <c r="B56" s="484" t="s">
        <v>561</v>
      </c>
      <c r="C56" s="487" t="s">
        <v>500</v>
      </c>
      <c r="D56" s="525" t="s">
        <v>1107</v>
      </c>
      <c r="E56" s="487" t="s">
        <v>1116</v>
      </c>
      <c r="F56" s="525" t="s">
        <v>1117</v>
      </c>
      <c r="G56" s="487" t="s">
        <v>821</v>
      </c>
      <c r="H56" s="487" t="s">
        <v>822</v>
      </c>
      <c r="I56" s="504">
        <v>2039</v>
      </c>
      <c r="J56" s="504">
        <v>1</v>
      </c>
      <c r="K56" s="505">
        <v>2039</v>
      </c>
    </row>
    <row r="57" spans="1:11" ht="14.4" customHeight="1" x14ac:dyDescent="0.3">
      <c r="A57" s="483" t="s">
        <v>494</v>
      </c>
      <c r="B57" s="484" t="s">
        <v>561</v>
      </c>
      <c r="C57" s="487" t="s">
        <v>500</v>
      </c>
      <c r="D57" s="525" t="s">
        <v>1107</v>
      </c>
      <c r="E57" s="487" t="s">
        <v>1116</v>
      </c>
      <c r="F57" s="525" t="s">
        <v>1117</v>
      </c>
      <c r="G57" s="487" t="s">
        <v>823</v>
      </c>
      <c r="H57" s="487" t="s">
        <v>824</v>
      </c>
      <c r="I57" s="504">
        <v>1504</v>
      </c>
      <c r="J57" s="504">
        <v>4</v>
      </c>
      <c r="K57" s="505">
        <v>6016</v>
      </c>
    </row>
    <row r="58" spans="1:11" ht="14.4" customHeight="1" x14ac:dyDescent="0.3">
      <c r="A58" s="483" t="s">
        <v>494</v>
      </c>
      <c r="B58" s="484" t="s">
        <v>561</v>
      </c>
      <c r="C58" s="487" t="s">
        <v>500</v>
      </c>
      <c r="D58" s="525" t="s">
        <v>1107</v>
      </c>
      <c r="E58" s="487" t="s">
        <v>1116</v>
      </c>
      <c r="F58" s="525" t="s">
        <v>1117</v>
      </c>
      <c r="G58" s="487" t="s">
        <v>825</v>
      </c>
      <c r="H58" s="487" t="s">
        <v>826</v>
      </c>
      <c r="I58" s="504">
        <v>3242.355</v>
      </c>
      <c r="J58" s="504">
        <v>2</v>
      </c>
      <c r="K58" s="505">
        <v>6484.71</v>
      </c>
    </row>
    <row r="59" spans="1:11" ht="14.4" customHeight="1" x14ac:dyDescent="0.3">
      <c r="A59" s="483" t="s">
        <v>494</v>
      </c>
      <c r="B59" s="484" t="s">
        <v>561</v>
      </c>
      <c r="C59" s="487" t="s">
        <v>500</v>
      </c>
      <c r="D59" s="525" t="s">
        <v>1107</v>
      </c>
      <c r="E59" s="487" t="s">
        <v>1116</v>
      </c>
      <c r="F59" s="525" t="s">
        <v>1117</v>
      </c>
      <c r="G59" s="487" t="s">
        <v>827</v>
      </c>
      <c r="H59" s="487" t="s">
        <v>828</v>
      </c>
      <c r="I59" s="504">
        <v>1869.83</v>
      </c>
      <c r="J59" s="504">
        <v>1</v>
      </c>
      <c r="K59" s="505">
        <v>1869.83</v>
      </c>
    </row>
    <row r="60" spans="1:11" ht="14.4" customHeight="1" x14ac:dyDescent="0.3">
      <c r="A60" s="483" t="s">
        <v>494</v>
      </c>
      <c r="B60" s="484" t="s">
        <v>561</v>
      </c>
      <c r="C60" s="487" t="s">
        <v>500</v>
      </c>
      <c r="D60" s="525" t="s">
        <v>1107</v>
      </c>
      <c r="E60" s="487" t="s">
        <v>1116</v>
      </c>
      <c r="F60" s="525" t="s">
        <v>1117</v>
      </c>
      <c r="G60" s="487" t="s">
        <v>829</v>
      </c>
      <c r="H60" s="487" t="s">
        <v>830</v>
      </c>
      <c r="I60" s="504">
        <v>4184.13</v>
      </c>
      <c r="J60" s="504">
        <v>2</v>
      </c>
      <c r="K60" s="505">
        <v>8368.26</v>
      </c>
    </row>
    <row r="61" spans="1:11" ht="14.4" customHeight="1" x14ac:dyDescent="0.3">
      <c r="A61" s="483" t="s">
        <v>494</v>
      </c>
      <c r="B61" s="484" t="s">
        <v>561</v>
      </c>
      <c r="C61" s="487" t="s">
        <v>500</v>
      </c>
      <c r="D61" s="525" t="s">
        <v>1107</v>
      </c>
      <c r="E61" s="487" t="s">
        <v>1116</v>
      </c>
      <c r="F61" s="525" t="s">
        <v>1117</v>
      </c>
      <c r="G61" s="487" t="s">
        <v>831</v>
      </c>
      <c r="H61" s="487" t="s">
        <v>832</v>
      </c>
      <c r="I61" s="504">
        <v>2535</v>
      </c>
      <c r="J61" s="504">
        <v>1</v>
      </c>
      <c r="K61" s="505">
        <v>2535</v>
      </c>
    </row>
    <row r="62" spans="1:11" ht="14.4" customHeight="1" x14ac:dyDescent="0.3">
      <c r="A62" s="483" t="s">
        <v>494</v>
      </c>
      <c r="B62" s="484" t="s">
        <v>561</v>
      </c>
      <c r="C62" s="487" t="s">
        <v>500</v>
      </c>
      <c r="D62" s="525" t="s">
        <v>1107</v>
      </c>
      <c r="E62" s="487" t="s">
        <v>1116</v>
      </c>
      <c r="F62" s="525" t="s">
        <v>1117</v>
      </c>
      <c r="G62" s="487" t="s">
        <v>833</v>
      </c>
      <c r="H62" s="487" t="s">
        <v>834</v>
      </c>
      <c r="I62" s="504">
        <v>414</v>
      </c>
      <c r="J62" s="504">
        <v>4</v>
      </c>
      <c r="K62" s="505">
        <v>1656</v>
      </c>
    </row>
    <row r="63" spans="1:11" ht="14.4" customHeight="1" x14ac:dyDescent="0.3">
      <c r="A63" s="483" t="s">
        <v>494</v>
      </c>
      <c r="B63" s="484" t="s">
        <v>561</v>
      </c>
      <c r="C63" s="487" t="s">
        <v>500</v>
      </c>
      <c r="D63" s="525" t="s">
        <v>1107</v>
      </c>
      <c r="E63" s="487" t="s">
        <v>1116</v>
      </c>
      <c r="F63" s="525" t="s">
        <v>1117</v>
      </c>
      <c r="G63" s="487" t="s">
        <v>835</v>
      </c>
      <c r="H63" s="487" t="s">
        <v>836</v>
      </c>
      <c r="I63" s="504">
        <v>2228.75</v>
      </c>
      <c r="J63" s="504">
        <v>4</v>
      </c>
      <c r="K63" s="505">
        <v>8915</v>
      </c>
    </row>
    <row r="64" spans="1:11" ht="14.4" customHeight="1" x14ac:dyDescent="0.3">
      <c r="A64" s="483" t="s">
        <v>494</v>
      </c>
      <c r="B64" s="484" t="s">
        <v>561</v>
      </c>
      <c r="C64" s="487" t="s">
        <v>500</v>
      </c>
      <c r="D64" s="525" t="s">
        <v>1107</v>
      </c>
      <c r="E64" s="487" t="s">
        <v>1116</v>
      </c>
      <c r="F64" s="525" t="s">
        <v>1117</v>
      </c>
      <c r="G64" s="487" t="s">
        <v>837</v>
      </c>
      <c r="H64" s="487" t="s">
        <v>838</v>
      </c>
      <c r="I64" s="504">
        <v>3934.01</v>
      </c>
      <c r="J64" s="504">
        <v>1</v>
      </c>
      <c r="K64" s="505">
        <v>3934.01</v>
      </c>
    </row>
    <row r="65" spans="1:11" ht="14.4" customHeight="1" x14ac:dyDescent="0.3">
      <c r="A65" s="483" t="s">
        <v>494</v>
      </c>
      <c r="B65" s="484" t="s">
        <v>561</v>
      </c>
      <c r="C65" s="487" t="s">
        <v>500</v>
      </c>
      <c r="D65" s="525" t="s">
        <v>1107</v>
      </c>
      <c r="E65" s="487" t="s">
        <v>1116</v>
      </c>
      <c r="F65" s="525" t="s">
        <v>1117</v>
      </c>
      <c r="G65" s="487" t="s">
        <v>839</v>
      </c>
      <c r="H65" s="487" t="s">
        <v>840</v>
      </c>
      <c r="I65" s="504">
        <v>2363</v>
      </c>
      <c r="J65" s="504">
        <v>2</v>
      </c>
      <c r="K65" s="505">
        <v>4726</v>
      </c>
    </row>
    <row r="66" spans="1:11" ht="14.4" customHeight="1" x14ac:dyDescent="0.3">
      <c r="A66" s="483" t="s">
        <v>494</v>
      </c>
      <c r="B66" s="484" t="s">
        <v>561</v>
      </c>
      <c r="C66" s="487" t="s">
        <v>500</v>
      </c>
      <c r="D66" s="525" t="s">
        <v>1107</v>
      </c>
      <c r="E66" s="487" t="s">
        <v>1116</v>
      </c>
      <c r="F66" s="525" t="s">
        <v>1117</v>
      </c>
      <c r="G66" s="487" t="s">
        <v>841</v>
      </c>
      <c r="H66" s="487" t="s">
        <v>842</v>
      </c>
      <c r="I66" s="504">
        <v>1909</v>
      </c>
      <c r="J66" s="504">
        <v>1</v>
      </c>
      <c r="K66" s="505">
        <v>1909</v>
      </c>
    </row>
    <row r="67" spans="1:11" ht="14.4" customHeight="1" x14ac:dyDescent="0.3">
      <c r="A67" s="483" t="s">
        <v>494</v>
      </c>
      <c r="B67" s="484" t="s">
        <v>561</v>
      </c>
      <c r="C67" s="487" t="s">
        <v>500</v>
      </c>
      <c r="D67" s="525" t="s">
        <v>1107</v>
      </c>
      <c r="E67" s="487" t="s">
        <v>1116</v>
      </c>
      <c r="F67" s="525" t="s">
        <v>1117</v>
      </c>
      <c r="G67" s="487" t="s">
        <v>843</v>
      </c>
      <c r="H67" s="487" t="s">
        <v>844</v>
      </c>
      <c r="I67" s="504">
        <v>1391.5</v>
      </c>
      <c r="J67" s="504">
        <v>2</v>
      </c>
      <c r="K67" s="505">
        <v>2783</v>
      </c>
    </row>
    <row r="68" spans="1:11" ht="14.4" customHeight="1" x14ac:dyDescent="0.3">
      <c r="A68" s="483" t="s">
        <v>494</v>
      </c>
      <c r="B68" s="484" t="s">
        <v>561</v>
      </c>
      <c r="C68" s="487" t="s">
        <v>500</v>
      </c>
      <c r="D68" s="525" t="s">
        <v>1107</v>
      </c>
      <c r="E68" s="487" t="s">
        <v>1116</v>
      </c>
      <c r="F68" s="525" t="s">
        <v>1117</v>
      </c>
      <c r="G68" s="487" t="s">
        <v>845</v>
      </c>
      <c r="H68" s="487" t="s">
        <v>846</v>
      </c>
      <c r="I68" s="504">
        <v>1391.5</v>
      </c>
      <c r="J68" s="504">
        <v>2</v>
      </c>
      <c r="K68" s="505">
        <v>2783</v>
      </c>
    </row>
    <row r="69" spans="1:11" ht="14.4" customHeight="1" x14ac:dyDescent="0.3">
      <c r="A69" s="483" t="s">
        <v>494</v>
      </c>
      <c r="B69" s="484" t="s">
        <v>561</v>
      </c>
      <c r="C69" s="487" t="s">
        <v>500</v>
      </c>
      <c r="D69" s="525" t="s">
        <v>1107</v>
      </c>
      <c r="E69" s="487" t="s">
        <v>1116</v>
      </c>
      <c r="F69" s="525" t="s">
        <v>1117</v>
      </c>
      <c r="G69" s="487" t="s">
        <v>847</v>
      </c>
      <c r="H69" s="487" t="s">
        <v>848</v>
      </c>
      <c r="I69" s="504">
        <v>651</v>
      </c>
      <c r="J69" s="504">
        <v>2</v>
      </c>
      <c r="K69" s="505">
        <v>1302</v>
      </c>
    </row>
    <row r="70" spans="1:11" ht="14.4" customHeight="1" x14ac:dyDescent="0.3">
      <c r="A70" s="483" t="s">
        <v>494</v>
      </c>
      <c r="B70" s="484" t="s">
        <v>561</v>
      </c>
      <c r="C70" s="487" t="s">
        <v>500</v>
      </c>
      <c r="D70" s="525" t="s">
        <v>1107</v>
      </c>
      <c r="E70" s="487" t="s">
        <v>1116</v>
      </c>
      <c r="F70" s="525" t="s">
        <v>1117</v>
      </c>
      <c r="G70" s="487" t="s">
        <v>849</v>
      </c>
      <c r="H70" s="487" t="s">
        <v>850</v>
      </c>
      <c r="I70" s="504">
        <v>322</v>
      </c>
      <c r="J70" s="504">
        <v>3</v>
      </c>
      <c r="K70" s="505">
        <v>966</v>
      </c>
    </row>
    <row r="71" spans="1:11" ht="14.4" customHeight="1" x14ac:dyDescent="0.3">
      <c r="A71" s="483" t="s">
        <v>494</v>
      </c>
      <c r="B71" s="484" t="s">
        <v>561</v>
      </c>
      <c r="C71" s="487" t="s">
        <v>500</v>
      </c>
      <c r="D71" s="525" t="s">
        <v>1107</v>
      </c>
      <c r="E71" s="487" t="s">
        <v>1116</v>
      </c>
      <c r="F71" s="525" t="s">
        <v>1117</v>
      </c>
      <c r="G71" s="487" t="s">
        <v>851</v>
      </c>
      <c r="H71" s="487" t="s">
        <v>852</v>
      </c>
      <c r="I71" s="504">
        <v>3685.85</v>
      </c>
      <c r="J71" s="504">
        <v>1</v>
      </c>
      <c r="K71" s="505">
        <v>3685.85</v>
      </c>
    </row>
    <row r="72" spans="1:11" ht="14.4" customHeight="1" x14ac:dyDescent="0.3">
      <c r="A72" s="483" t="s">
        <v>494</v>
      </c>
      <c r="B72" s="484" t="s">
        <v>561</v>
      </c>
      <c r="C72" s="487" t="s">
        <v>500</v>
      </c>
      <c r="D72" s="525" t="s">
        <v>1107</v>
      </c>
      <c r="E72" s="487" t="s">
        <v>1116</v>
      </c>
      <c r="F72" s="525" t="s">
        <v>1117</v>
      </c>
      <c r="G72" s="487" t="s">
        <v>853</v>
      </c>
      <c r="H72" s="487" t="s">
        <v>854</v>
      </c>
      <c r="I72" s="504">
        <v>93.492868870094171</v>
      </c>
      <c r="J72" s="504">
        <v>1</v>
      </c>
      <c r="K72" s="505">
        <v>93.492868870094171</v>
      </c>
    </row>
    <row r="73" spans="1:11" ht="14.4" customHeight="1" x14ac:dyDescent="0.3">
      <c r="A73" s="483" t="s">
        <v>494</v>
      </c>
      <c r="B73" s="484" t="s">
        <v>561</v>
      </c>
      <c r="C73" s="487" t="s">
        <v>500</v>
      </c>
      <c r="D73" s="525" t="s">
        <v>1107</v>
      </c>
      <c r="E73" s="487" t="s">
        <v>1116</v>
      </c>
      <c r="F73" s="525" t="s">
        <v>1117</v>
      </c>
      <c r="G73" s="487" t="s">
        <v>855</v>
      </c>
      <c r="H73" s="487" t="s">
        <v>856</v>
      </c>
      <c r="I73" s="504">
        <v>1083.48</v>
      </c>
      <c r="J73" s="504">
        <v>4</v>
      </c>
      <c r="K73" s="505">
        <v>4333.92</v>
      </c>
    </row>
    <row r="74" spans="1:11" ht="14.4" customHeight="1" x14ac:dyDescent="0.3">
      <c r="A74" s="483" t="s">
        <v>494</v>
      </c>
      <c r="B74" s="484" t="s">
        <v>561</v>
      </c>
      <c r="C74" s="487" t="s">
        <v>500</v>
      </c>
      <c r="D74" s="525" t="s">
        <v>1107</v>
      </c>
      <c r="E74" s="487" t="s">
        <v>1116</v>
      </c>
      <c r="F74" s="525" t="s">
        <v>1117</v>
      </c>
      <c r="G74" s="487" t="s">
        <v>857</v>
      </c>
      <c r="H74" s="487" t="s">
        <v>858</v>
      </c>
      <c r="I74" s="504">
        <v>1868.69</v>
      </c>
      <c r="J74" s="504">
        <v>1</v>
      </c>
      <c r="K74" s="505">
        <v>1868.69</v>
      </c>
    </row>
    <row r="75" spans="1:11" ht="14.4" customHeight="1" x14ac:dyDescent="0.3">
      <c r="A75" s="483" t="s">
        <v>494</v>
      </c>
      <c r="B75" s="484" t="s">
        <v>561</v>
      </c>
      <c r="C75" s="487" t="s">
        <v>500</v>
      </c>
      <c r="D75" s="525" t="s">
        <v>1107</v>
      </c>
      <c r="E75" s="487" t="s">
        <v>1116</v>
      </c>
      <c r="F75" s="525" t="s">
        <v>1117</v>
      </c>
      <c r="G75" s="487" t="s">
        <v>859</v>
      </c>
      <c r="H75" s="487" t="s">
        <v>860</v>
      </c>
      <c r="I75" s="504">
        <v>4076.74</v>
      </c>
      <c r="J75" s="504">
        <v>2</v>
      </c>
      <c r="K75" s="505">
        <v>8153.47</v>
      </c>
    </row>
    <row r="76" spans="1:11" ht="14.4" customHeight="1" x14ac:dyDescent="0.3">
      <c r="A76" s="483" t="s">
        <v>494</v>
      </c>
      <c r="B76" s="484" t="s">
        <v>561</v>
      </c>
      <c r="C76" s="487" t="s">
        <v>500</v>
      </c>
      <c r="D76" s="525" t="s">
        <v>1107</v>
      </c>
      <c r="E76" s="487" t="s">
        <v>1116</v>
      </c>
      <c r="F76" s="525" t="s">
        <v>1117</v>
      </c>
      <c r="G76" s="487" t="s">
        <v>861</v>
      </c>
      <c r="H76" s="487" t="s">
        <v>862</v>
      </c>
      <c r="I76" s="504">
        <v>3737.49</v>
      </c>
      <c r="J76" s="504">
        <v>1</v>
      </c>
      <c r="K76" s="505">
        <v>3737.49</v>
      </c>
    </row>
    <row r="77" spans="1:11" ht="14.4" customHeight="1" x14ac:dyDescent="0.3">
      <c r="A77" s="483" t="s">
        <v>494</v>
      </c>
      <c r="B77" s="484" t="s">
        <v>561</v>
      </c>
      <c r="C77" s="487" t="s">
        <v>500</v>
      </c>
      <c r="D77" s="525" t="s">
        <v>1107</v>
      </c>
      <c r="E77" s="487" t="s">
        <v>1116</v>
      </c>
      <c r="F77" s="525" t="s">
        <v>1117</v>
      </c>
      <c r="G77" s="487" t="s">
        <v>863</v>
      </c>
      <c r="H77" s="487" t="s">
        <v>864</v>
      </c>
      <c r="I77" s="504">
        <v>264.39999999999998</v>
      </c>
      <c r="J77" s="504">
        <v>10</v>
      </c>
      <c r="K77" s="505">
        <v>2644</v>
      </c>
    </row>
    <row r="78" spans="1:11" ht="14.4" customHeight="1" x14ac:dyDescent="0.3">
      <c r="A78" s="483" t="s">
        <v>494</v>
      </c>
      <c r="B78" s="484" t="s">
        <v>561</v>
      </c>
      <c r="C78" s="487" t="s">
        <v>500</v>
      </c>
      <c r="D78" s="525" t="s">
        <v>1107</v>
      </c>
      <c r="E78" s="487" t="s">
        <v>1116</v>
      </c>
      <c r="F78" s="525" t="s">
        <v>1117</v>
      </c>
      <c r="G78" s="487" t="s">
        <v>865</v>
      </c>
      <c r="H78" s="487" t="s">
        <v>866</v>
      </c>
      <c r="I78" s="504">
        <v>6253.33</v>
      </c>
      <c r="J78" s="504">
        <v>2</v>
      </c>
      <c r="K78" s="505">
        <v>12506.66</v>
      </c>
    </row>
    <row r="79" spans="1:11" ht="14.4" customHeight="1" x14ac:dyDescent="0.3">
      <c r="A79" s="483" t="s">
        <v>494</v>
      </c>
      <c r="B79" s="484" t="s">
        <v>561</v>
      </c>
      <c r="C79" s="487" t="s">
        <v>500</v>
      </c>
      <c r="D79" s="525" t="s">
        <v>1107</v>
      </c>
      <c r="E79" s="487" t="s">
        <v>1116</v>
      </c>
      <c r="F79" s="525" t="s">
        <v>1117</v>
      </c>
      <c r="G79" s="487" t="s">
        <v>867</v>
      </c>
      <c r="H79" s="487" t="s">
        <v>868</v>
      </c>
      <c r="I79" s="504">
        <v>4687.16</v>
      </c>
      <c r="J79" s="504">
        <v>5</v>
      </c>
      <c r="K79" s="505">
        <v>23435.79</v>
      </c>
    </row>
    <row r="80" spans="1:11" ht="14.4" customHeight="1" x14ac:dyDescent="0.3">
      <c r="A80" s="483" t="s">
        <v>494</v>
      </c>
      <c r="B80" s="484" t="s">
        <v>561</v>
      </c>
      <c r="C80" s="487" t="s">
        <v>500</v>
      </c>
      <c r="D80" s="525" t="s">
        <v>1107</v>
      </c>
      <c r="E80" s="487" t="s">
        <v>1116</v>
      </c>
      <c r="F80" s="525" t="s">
        <v>1117</v>
      </c>
      <c r="G80" s="487" t="s">
        <v>869</v>
      </c>
      <c r="H80" s="487" t="s">
        <v>870</v>
      </c>
      <c r="I80" s="504">
        <v>1776.69</v>
      </c>
      <c r="J80" s="504">
        <v>1</v>
      </c>
      <c r="K80" s="505">
        <v>1776.69</v>
      </c>
    </row>
    <row r="81" spans="1:11" ht="14.4" customHeight="1" x14ac:dyDescent="0.3">
      <c r="A81" s="483" t="s">
        <v>494</v>
      </c>
      <c r="B81" s="484" t="s">
        <v>561</v>
      </c>
      <c r="C81" s="487" t="s">
        <v>500</v>
      </c>
      <c r="D81" s="525" t="s">
        <v>1107</v>
      </c>
      <c r="E81" s="487" t="s">
        <v>1116</v>
      </c>
      <c r="F81" s="525" t="s">
        <v>1117</v>
      </c>
      <c r="G81" s="487" t="s">
        <v>871</v>
      </c>
      <c r="H81" s="487" t="s">
        <v>872</v>
      </c>
      <c r="I81" s="504">
        <v>5520</v>
      </c>
      <c r="J81" s="504">
        <v>1</v>
      </c>
      <c r="K81" s="505">
        <v>5520</v>
      </c>
    </row>
    <row r="82" spans="1:11" ht="14.4" customHeight="1" x14ac:dyDescent="0.3">
      <c r="A82" s="483" t="s">
        <v>494</v>
      </c>
      <c r="B82" s="484" t="s">
        <v>561</v>
      </c>
      <c r="C82" s="487" t="s">
        <v>500</v>
      </c>
      <c r="D82" s="525" t="s">
        <v>1107</v>
      </c>
      <c r="E82" s="487" t="s">
        <v>1116</v>
      </c>
      <c r="F82" s="525" t="s">
        <v>1117</v>
      </c>
      <c r="G82" s="487" t="s">
        <v>873</v>
      </c>
      <c r="H82" s="487" t="s">
        <v>874</v>
      </c>
      <c r="I82" s="504">
        <v>2035.5</v>
      </c>
      <c r="J82" s="504">
        <v>1</v>
      </c>
      <c r="K82" s="505">
        <v>2035.5</v>
      </c>
    </row>
    <row r="83" spans="1:11" ht="14.4" customHeight="1" x14ac:dyDescent="0.3">
      <c r="A83" s="483" t="s">
        <v>494</v>
      </c>
      <c r="B83" s="484" t="s">
        <v>561</v>
      </c>
      <c r="C83" s="487" t="s">
        <v>500</v>
      </c>
      <c r="D83" s="525" t="s">
        <v>1107</v>
      </c>
      <c r="E83" s="487" t="s">
        <v>1116</v>
      </c>
      <c r="F83" s="525" t="s">
        <v>1117</v>
      </c>
      <c r="G83" s="487" t="s">
        <v>875</v>
      </c>
      <c r="H83" s="487" t="s">
        <v>876</v>
      </c>
      <c r="I83" s="504">
        <v>1412</v>
      </c>
      <c r="J83" s="504">
        <v>1</v>
      </c>
      <c r="K83" s="505">
        <v>1412</v>
      </c>
    </row>
    <row r="84" spans="1:11" ht="14.4" customHeight="1" x14ac:dyDescent="0.3">
      <c r="A84" s="483" t="s">
        <v>494</v>
      </c>
      <c r="B84" s="484" t="s">
        <v>561</v>
      </c>
      <c r="C84" s="487" t="s">
        <v>500</v>
      </c>
      <c r="D84" s="525" t="s">
        <v>1107</v>
      </c>
      <c r="E84" s="487" t="s">
        <v>1116</v>
      </c>
      <c r="F84" s="525" t="s">
        <v>1117</v>
      </c>
      <c r="G84" s="487" t="s">
        <v>877</v>
      </c>
      <c r="H84" s="487" t="s">
        <v>878</v>
      </c>
      <c r="I84" s="504">
        <v>5189.93</v>
      </c>
      <c r="J84" s="504">
        <v>2</v>
      </c>
      <c r="K84" s="505">
        <v>10379.86</v>
      </c>
    </row>
    <row r="85" spans="1:11" ht="14.4" customHeight="1" x14ac:dyDescent="0.3">
      <c r="A85" s="483" t="s">
        <v>494</v>
      </c>
      <c r="B85" s="484" t="s">
        <v>561</v>
      </c>
      <c r="C85" s="487" t="s">
        <v>500</v>
      </c>
      <c r="D85" s="525" t="s">
        <v>1107</v>
      </c>
      <c r="E85" s="487" t="s">
        <v>1116</v>
      </c>
      <c r="F85" s="525" t="s">
        <v>1117</v>
      </c>
      <c r="G85" s="487" t="s">
        <v>879</v>
      </c>
      <c r="H85" s="487" t="s">
        <v>880</v>
      </c>
      <c r="I85" s="504">
        <v>8613.1</v>
      </c>
      <c r="J85" s="504">
        <v>2</v>
      </c>
      <c r="K85" s="505">
        <v>17226.2</v>
      </c>
    </row>
    <row r="86" spans="1:11" ht="14.4" customHeight="1" x14ac:dyDescent="0.3">
      <c r="A86" s="483" t="s">
        <v>494</v>
      </c>
      <c r="B86" s="484" t="s">
        <v>561</v>
      </c>
      <c r="C86" s="487" t="s">
        <v>500</v>
      </c>
      <c r="D86" s="525" t="s">
        <v>1107</v>
      </c>
      <c r="E86" s="487" t="s">
        <v>1116</v>
      </c>
      <c r="F86" s="525" t="s">
        <v>1117</v>
      </c>
      <c r="G86" s="487" t="s">
        <v>881</v>
      </c>
      <c r="H86" s="487" t="s">
        <v>882</v>
      </c>
      <c r="I86" s="504">
        <v>229.9</v>
      </c>
      <c r="J86" s="504">
        <v>5</v>
      </c>
      <c r="K86" s="505">
        <v>1149.5</v>
      </c>
    </row>
    <row r="87" spans="1:11" ht="14.4" customHeight="1" x14ac:dyDescent="0.3">
      <c r="A87" s="483" t="s">
        <v>494</v>
      </c>
      <c r="B87" s="484" t="s">
        <v>561</v>
      </c>
      <c r="C87" s="487" t="s">
        <v>505</v>
      </c>
      <c r="D87" s="525" t="s">
        <v>562</v>
      </c>
      <c r="E87" s="487" t="s">
        <v>1108</v>
      </c>
      <c r="F87" s="525" t="s">
        <v>1109</v>
      </c>
      <c r="G87" s="487" t="s">
        <v>883</v>
      </c>
      <c r="H87" s="487" t="s">
        <v>884</v>
      </c>
      <c r="I87" s="504">
        <v>42.443333333333335</v>
      </c>
      <c r="J87" s="504">
        <v>840</v>
      </c>
      <c r="K87" s="505">
        <v>35652.400000000001</v>
      </c>
    </row>
    <row r="88" spans="1:11" ht="14.4" customHeight="1" x14ac:dyDescent="0.3">
      <c r="A88" s="483" t="s">
        <v>494</v>
      </c>
      <c r="B88" s="484" t="s">
        <v>561</v>
      </c>
      <c r="C88" s="487" t="s">
        <v>505</v>
      </c>
      <c r="D88" s="525" t="s">
        <v>562</v>
      </c>
      <c r="E88" s="487" t="s">
        <v>1108</v>
      </c>
      <c r="F88" s="525" t="s">
        <v>1109</v>
      </c>
      <c r="G88" s="487" t="s">
        <v>885</v>
      </c>
      <c r="H88" s="487" t="s">
        <v>886</v>
      </c>
      <c r="I88" s="504">
        <v>4.3033333333333337</v>
      </c>
      <c r="J88" s="504">
        <v>216</v>
      </c>
      <c r="K88" s="505">
        <v>929.5200000000001</v>
      </c>
    </row>
    <row r="89" spans="1:11" ht="14.4" customHeight="1" x14ac:dyDescent="0.3">
      <c r="A89" s="483" t="s">
        <v>494</v>
      </c>
      <c r="B89" s="484" t="s">
        <v>561</v>
      </c>
      <c r="C89" s="487" t="s">
        <v>505</v>
      </c>
      <c r="D89" s="525" t="s">
        <v>562</v>
      </c>
      <c r="E89" s="487" t="s">
        <v>1108</v>
      </c>
      <c r="F89" s="525" t="s">
        <v>1109</v>
      </c>
      <c r="G89" s="487" t="s">
        <v>887</v>
      </c>
      <c r="H89" s="487" t="s">
        <v>888</v>
      </c>
      <c r="I89" s="504">
        <v>59.17</v>
      </c>
      <c r="J89" s="504">
        <v>40</v>
      </c>
      <c r="K89" s="505">
        <v>2366.77</v>
      </c>
    </row>
    <row r="90" spans="1:11" ht="14.4" customHeight="1" x14ac:dyDescent="0.3">
      <c r="A90" s="483" t="s">
        <v>494</v>
      </c>
      <c r="B90" s="484" t="s">
        <v>561</v>
      </c>
      <c r="C90" s="487" t="s">
        <v>505</v>
      </c>
      <c r="D90" s="525" t="s">
        <v>562</v>
      </c>
      <c r="E90" s="487" t="s">
        <v>1108</v>
      </c>
      <c r="F90" s="525" t="s">
        <v>1109</v>
      </c>
      <c r="G90" s="487" t="s">
        <v>889</v>
      </c>
      <c r="H90" s="487" t="s">
        <v>890</v>
      </c>
      <c r="I90" s="504">
        <v>0.4</v>
      </c>
      <c r="J90" s="504">
        <v>10000</v>
      </c>
      <c r="K90" s="505">
        <v>4000</v>
      </c>
    </row>
    <row r="91" spans="1:11" ht="14.4" customHeight="1" x14ac:dyDescent="0.3">
      <c r="A91" s="483" t="s">
        <v>494</v>
      </c>
      <c r="B91" s="484" t="s">
        <v>561</v>
      </c>
      <c r="C91" s="487" t="s">
        <v>505</v>
      </c>
      <c r="D91" s="525" t="s">
        <v>562</v>
      </c>
      <c r="E91" s="487" t="s">
        <v>1108</v>
      </c>
      <c r="F91" s="525" t="s">
        <v>1109</v>
      </c>
      <c r="G91" s="487" t="s">
        <v>719</v>
      </c>
      <c r="H91" s="487" t="s">
        <v>720</v>
      </c>
      <c r="I91" s="504">
        <v>27.37</v>
      </c>
      <c r="J91" s="504">
        <v>6</v>
      </c>
      <c r="K91" s="505">
        <v>164.22</v>
      </c>
    </row>
    <row r="92" spans="1:11" ht="14.4" customHeight="1" x14ac:dyDescent="0.3">
      <c r="A92" s="483" t="s">
        <v>494</v>
      </c>
      <c r="B92" s="484" t="s">
        <v>561</v>
      </c>
      <c r="C92" s="487" t="s">
        <v>505</v>
      </c>
      <c r="D92" s="525" t="s">
        <v>562</v>
      </c>
      <c r="E92" s="487" t="s">
        <v>1108</v>
      </c>
      <c r="F92" s="525" t="s">
        <v>1109</v>
      </c>
      <c r="G92" s="487" t="s">
        <v>891</v>
      </c>
      <c r="H92" s="487" t="s">
        <v>892</v>
      </c>
      <c r="I92" s="504">
        <v>1.4233333333333331</v>
      </c>
      <c r="J92" s="504">
        <v>2400</v>
      </c>
      <c r="K92" s="505">
        <v>3416</v>
      </c>
    </row>
    <row r="93" spans="1:11" ht="14.4" customHeight="1" x14ac:dyDescent="0.3">
      <c r="A93" s="483" t="s">
        <v>494</v>
      </c>
      <c r="B93" s="484" t="s">
        <v>561</v>
      </c>
      <c r="C93" s="487" t="s">
        <v>505</v>
      </c>
      <c r="D93" s="525" t="s">
        <v>562</v>
      </c>
      <c r="E93" s="487" t="s">
        <v>1108</v>
      </c>
      <c r="F93" s="525" t="s">
        <v>1109</v>
      </c>
      <c r="G93" s="487" t="s">
        <v>893</v>
      </c>
      <c r="H93" s="487" t="s">
        <v>894</v>
      </c>
      <c r="I93" s="504">
        <v>13.02</v>
      </c>
      <c r="J93" s="504">
        <v>3</v>
      </c>
      <c r="K93" s="505">
        <v>39.06</v>
      </c>
    </row>
    <row r="94" spans="1:11" ht="14.4" customHeight="1" x14ac:dyDescent="0.3">
      <c r="A94" s="483" t="s">
        <v>494</v>
      </c>
      <c r="B94" s="484" t="s">
        <v>561</v>
      </c>
      <c r="C94" s="487" t="s">
        <v>505</v>
      </c>
      <c r="D94" s="525" t="s">
        <v>562</v>
      </c>
      <c r="E94" s="487" t="s">
        <v>1108</v>
      </c>
      <c r="F94" s="525" t="s">
        <v>1109</v>
      </c>
      <c r="G94" s="487" t="s">
        <v>895</v>
      </c>
      <c r="H94" s="487" t="s">
        <v>896</v>
      </c>
      <c r="I94" s="504">
        <v>0.84</v>
      </c>
      <c r="J94" s="504">
        <v>15000</v>
      </c>
      <c r="K94" s="505">
        <v>12631.8</v>
      </c>
    </row>
    <row r="95" spans="1:11" ht="14.4" customHeight="1" x14ac:dyDescent="0.3">
      <c r="A95" s="483" t="s">
        <v>494</v>
      </c>
      <c r="B95" s="484" t="s">
        <v>561</v>
      </c>
      <c r="C95" s="487" t="s">
        <v>505</v>
      </c>
      <c r="D95" s="525" t="s">
        <v>562</v>
      </c>
      <c r="E95" s="487" t="s">
        <v>1108</v>
      </c>
      <c r="F95" s="525" t="s">
        <v>1109</v>
      </c>
      <c r="G95" s="487" t="s">
        <v>897</v>
      </c>
      <c r="H95" s="487" t="s">
        <v>898</v>
      </c>
      <c r="I95" s="504">
        <v>98.38</v>
      </c>
      <c r="J95" s="504">
        <v>25</v>
      </c>
      <c r="K95" s="505">
        <v>2459.5</v>
      </c>
    </row>
    <row r="96" spans="1:11" ht="14.4" customHeight="1" x14ac:dyDescent="0.3">
      <c r="A96" s="483" t="s">
        <v>494</v>
      </c>
      <c r="B96" s="484" t="s">
        <v>561</v>
      </c>
      <c r="C96" s="487" t="s">
        <v>505</v>
      </c>
      <c r="D96" s="525" t="s">
        <v>562</v>
      </c>
      <c r="E96" s="487" t="s">
        <v>1110</v>
      </c>
      <c r="F96" s="525" t="s">
        <v>1111</v>
      </c>
      <c r="G96" s="487" t="s">
        <v>899</v>
      </c>
      <c r="H96" s="487" t="s">
        <v>900</v>
      </c>
      <c r="I96" s="504">
        <v>0.57666666666666666</v>
      </c>
      <c r="J96" s="504">
        <v>500</v>
      </c>
      <c r="K96" s="505">
        <v>288</v>
      </c>
    </row>
    <row r="97" spans="1:11" ht="14.4" customHeight="1" x14ac:dyDescent="0.3">
      <c r="A97" s="483" t="s">
        <v>494</v>
      </c>
      <c r="B97" s="484" t="s">
        <v>561</v>
      </c>
      <c r="C97" s="487" t="s">
        <v>505</v>
      </c>
      <c r="D97" s="525" t="s">
        <v>562</v>
      </c>
      <c r="E97" s="487" t="s">
        <v>1110</v>
      </c>
      <c r="F97" s="525" t="s">
        <v>1111</v>
      </c>
      <c r="G97" s="487" t="s">
        <v>731</v>
      </c>
      <c r="H97" s="487" t="s">
        <v>732</v>
      </c>
      <c r="I97" s="504">
        <v>0.56999999999999995</v>
      </c>
      <c r="J97" s="504">
        <v>4000</v>
      </c>
      <c r="K97" s="505">
        <v>2280</v>
      </c>
    </row>
    <row r="98" spans="1:11" ht="14.4" customHeight="1" x14ac:dyDescent="0.3">
      <c r="A98" s="483" t="s">
        <v>494</v>
      </c>
      <c r="B98" s="484" t="s">
        <v>561</v>
      </c>
      <c r="C98" s="487" t="s">
        <v>505</v>
      </c>
      <c r="D98" s="525" t="s">
        <v>562</v>
      </c>
      <c r="E98" s="487" t="s">
        <v>1110</v>
      </c>
      <c r="F98" s="525" t="s">
        <v>1111</v>
      </c>
      <c r="G98" s="487" t="s">
        <v>901</v>
      </c>
      <c r="H98" s="487" t="s">
        <v>902</v>
      </c>
      <c r="I98" s="504">
        <v>1.78</v>
      </c>
      <c r="J98" s="504">
        <v>3600</v>
      </c>
      <c r="K98" s="505">
        <v>6408</v>
      </c>
    </row>
    <row r="99" spans="1:11" ht="14.4" customHeight="1" x14ac:dyDescent="0.3">
      <c r="A99" s="483" t="s">
        <v>494</v>
      </c>
      <c r="B99" s="484" t="s">
        <v>561</v>
      </c>
      <c r="C99" s="487" t="s">
        <v>505</v>
      </c>
      <c r="D99" s="525" t="s">
        <v>562</v>
      </c>
      <c r="E99" s="487" t="s">
        <v>1110</v>
      </c>
      <c r="F99" s="525" t="s">
        <v>1111</v>
      </c>
      <c r="G99" s="487" t="s">
        <v>903</v>
      </c>
      <c r="H99" s="487" t="s">
        <v>904</v>
      </c>
      <c r="I99" s="504">
        <v>1.7866666666666668</v>
      </c>
      <c r="J99" s="504">
        <v>14400</v>
      </c>
      <c r="K99" s="505">
        <v>25704</v>
      </c>
    </row>
    <row r="100" spans="1:11" ht="14.4" customHeight="1" x14ac:dyDescent="0.3">
      <c r="A100" s="483" t="s">
        <v>494</v>
      </c>
      <c r="B100" s="484" t="s">
        <v>561</v>
      </c>
      <c r="C100" s="487" t="s">
        <v>505</v>
      </c>
      <c r="D100" s="525" t="s">
        <v>562</v>
      </c>
      <c r="E100" s="487" t="s">
        <v>1110</v>
      </c>
      <c r="F100" s="525" t="s">
        <v>1111</v>
      </c>
      <c r="G100" s="487" t="s">
        <v>905</v>
      </c>
      <c r="H100" s="487" t="s">
        <v>906</v>
      </c>
      <c r="I100" s="504">
        <v>1.7675000000000001</v>
      </c>
      <c r="J100" s="504">
        <v>8400</v>
      </c>
      <c r="K100" s="505">
        <v>14856</v>
      </c>
    </row>
    <row r="101" spans="1:11" ht="14.4" customHeight="1" x14ac:dyDescent="0.3">
      <c r="A101" s="483" t="s">
        <v>494</v>
      </c>
      <c r="B101" s="484" t="s">
        <v>561</v>
      </c>
      <c r="C101" s="487" t="s">
        <v>505</v>
      </c>
      <c r="D101" s="525" t="s">
        <v>562</v>
      </c>
      <c r="E101" s="487" t="s">
        <v>1110</v>
      </c>
      <c r="F101" s="525" t="s">
        <v>1111</v>
      </c>
      <c r="G101" s="487" t="s">
        <v>907</v>
      </c>
      <c r="H101" s="487" t="s">
        <v>908</v>
      </c>
      <c r="I101" s="504">
        <v>0.01</v>
      </c>
      <c r="J101" s="504">
        <v>7200</v>
      </c>
      <c r="K101" s="505">
        <v>72</v>
      </c>
    </row>
    <row r="102" spans="1:11" ht="14.4" customHeight="1" x14ac:dyDescent="0.3">
      <c r="A102" s="483" t="s">
        <v>494</v>
      </c>
      <c r="B102" s="484" t="s">
        <v>561</v>
      </c>
      <c r="C102" s="487" t="s">
        <v>505</v>
      </c>
      <c r="D102" s="525" t="s">
        <v>562</v>
      </c>
      <c r="E102" s="487" t="s">
        <v>1110</v>
      </c>
      <c r="F102" s="525" t="s">
        <v>1111</v>
      </c>
      <c r="G102" s="487" t="s">
        <v>909</v>
      </c>
      <c r="H102" s="487" t="s">
        <v>910</v>
      </c>
      <c r="I102" s="504">
        <v>46.03</v>
      </c>
      <c r="J102" s="504">
        <v>200</v>
      </c>
      <c r="K102" s="505">
        <v>9205.68</v>
      </c>
    </row>
    <row r="103" spans="1:11" ht="14.4" customHeight="1" x14ac:dyDescent="0.3">
      <c r="A103" s="483" t="s">
        <v>494</v>
      </c>
      <c r="B103" s="484" t="s">
        <v>561</v>
      </c>
      <c r="C103" s="487" t="s">
        <v>505</v>
      </c>
      <c r="D103" s="525" t="s">
        <v>562</v>
      </c>
      <c r="E103" s="487" t="s">
        <v>1110</v>
      </c>
      <c r="F103" s="525" t="s">
        <v>1111</v>
      </c>
      <c r="G103" s="487" t="s">
        <v>911</v>
      </c>
      <c r="H103" s="487" t="s">
        <v>912</v>
      </c>
      <c r="I103" s="504">
        <v>25.513333333333332</v>
      </c>
      <c r="J103" s="504">
        <v>280</v>
      </c>
      <c r="K103" s="505">
        <v>7143.6</v>
      </c>
    </row>
    <row r="104" spans="1:11" ht="14.4" customHeight="1" x14ac:dyDescent="0.3">
      <c r="A104" s="483" t="s">
        <v>494</v>
      </c>
      <c r="B104" s="484" t="s">
        <v>561</v>
      </c>
      <c r="C104" s="487" t="s">
        <v>505</v>
      </c>
      <c r="D104" s="525" t="s">
        <v>562</v>
      </c>
      <c r="E104" s="487" t="s">
        <v>1110</v>
      </c>
      <c r="F104" s="525" t="s">
        <v>1111</v>
      </c>
      <c r="G104" s="487" t="s">
        <v>913</v>
      </c>
      <c r="H104" s="487" t="s">
        <v>914</v>
      </c>
      <c r="I104" s="504">
        <v>21.24</v>
      </c>
      <c r="J104" s="504">
        <v>300</v>
      </c>
      <c r="K104" s="505">
        <v>6372</v>
      </c>
    </row>
    <row r="105" spans="1:11" ht="14.4" customHeight="1" x14ac:dyDescent="0.3">
      <c r="A105" s="483" t="s">
        <v>494</v>
      </c>
      <c r="B105" s="484" t="s">
        <v>561</v>
      </c>
      <c r="C105" s="487" t="s">
        <v>505</v>
      </c>
      <c r="D105" s="525" t="s">
        <v>562</v>
      </c>
      <c r="E105" s="487" t="s">
        <v>1110</v>
      </c>
      <c r="F105" s="525" t="s">
        <v>1111</v>
      </c>
      <c r="G105" s="487" t="s">
        <v>915</v>
      </c>
      <c r="H105" s="487" t="s">
        <v>916</v>
      </c>
      <c r="I105" s="504">
        <v>0.59</v>
      </c>
      <c r="J105" s="504">
        <v>4000</v>
      </c>
      <c r="K105" s="505">
        <v>2371.6</v>
      </c>
    </row>
    <row r="106" spans="1:11" ht="14.4" customHeight="1" x14ac:dyDescent="0.3">
      <c r="A106" s="483" t="s">
        <v>494</v>
      </c>
      <c r="B106" s="484" t="s">
        <v>561</v>
      </c>
      <c r="C106" s="487" t="s">
        <v>505</v>
      </c>
      <c r="D106" s="525" t="s">
        <v>562</v>
      </c>
      <c r="E106" s="487" t="s">
        <v>1110</v>
      </c>
      <c r="F106" s="525" t="s">
        <v>1111</v>
      </c>
      <c r="G106" s="487" t="s">
        <v>917</v>
      </c>
      <c r="H106" s="487" t="s">
        <v>918</v>
      </c>
      <c r="I106" s="504">
        <v>3.79</v>
      </c>
      <c r="J106" s="504">
        <v>100</v>
      </c>
      <c r="K106" s="505">
        <v>378.73</v>
      </c>
    </row>
    <row r="107" spans="1:11" ht="14.4" customHeight="1" x14ac:dyDescent="0.3">
      <c r="A107" s="483" t="s">
        <v>494</v>
      </c>
      <c r="B107" s="484" t="s">
        <v>561</v>
      </c>
      <c r="C107" s="487" t="s">
        <v>505</v>
      </c>
      <c r="D107" s="525" t="s">
        <v>562</v>
      </c>
      <c r="E107" s="487" t="s">
        <v>1112</v>
      </c>
      <c r="F107" s="525" t="s">
        <v>1113</v>
      </c>
      <c r="G107" s="487" t="s">
        <v>919</v>
      </c>
      <c r="H107" s="487" t="s">
        <v>920</v>
      </c>
      <c r="I107" s="504">
        <v>1.27</v>
      </c>
      <c r="J107" s="504">
        <v>40000</v>
      </c>
      <c r="K107" s="505">
        <v>50699</v>
      </c>
    </row>
    <row r="108" spans="1:11" ht="14.4" customHeight="1" x14ac:dyDescent="0.3">
      <c r="A108" s="483" t="s">
        <v>494</v>
      </c>
      <c r="B108" s="484" t="s">
        <v>561</v>
      </c>
      <c r="C108" s="487" t="s">
        <v>505</v>
      </c>
      <c r="D108" s="525" t="s">
        <v>562</v>
      </c>
      <c r="E108" s="487" t="s">
        <v>1112</v>
      </c>
      <c r="F108" s="525" t="s">
        <v>1113</v>
      </c>
      <c r="G108" s="487" t="s">
        <v>921</v>
      </c>
      <c r="H108" s="487" t="s">
        <v>922</v>
      </c>
      <c r="I108" s="504">
        <v>3.06</v>
      </c>
      <c r="J108" s="504">
        <v>10000</v>
      </c>
      <c r="K108" s="505">
        <v>30614</v>
      </c>
    </row>
    <row r="109" spans="1:11" ht="14.4" customHeight="1" x14ac:dyDescent="0.3">
      <c r="A109" s="483" t="s">
        <v>494</v>
      </c>
      <c r="B109" s="484" t="s">
        <v>561</v>
      </c>
      <c r="C109" s="487" t="s">
        <v>505</v>
      </c>
      <c r="D109" s="525" t="s">
        <v>562</v>
      </c>
      <c r="E109" s="487" t="s">
        <v>1118</v>
      </c>
      <c r="F109" s="525" t="s">
        <v>1119</v>
      </c>
      <c r="G109" s="487" t="s">
        <v>923</v>
      </c>
      <c r="H109" s="487" t="s">
        <v>924</v>
      </c>
      <c r="I109" s="504">
        <v>598.95000000000005</v>
      </c>
      <c r="J109" s="504">
        <v>600</v>
      </c>
      <c r="K109" s="505">
        <v>359370</v>
      </c>
    </row>
    <row r="110" spans="1:11" ht="14.4" customHeight="1" x14ac:dyDescent="0.3">
      <c r="A110" s="483" t="s">
        <v>494</v>
      </c>
      <c r="B110" s="484" t="s">
        <v>561</v>
      </c>
      <c r="C110" s="487" t="s">
        <v>505</v>
      </c>
      <c r="D110" s="525" t="s">
        <v>562</v>
      </c>
      <c r="E110" s="487" t="s">
        <v>1118</v>
      </c>
      <c r="F110" s="525" t="s">
        <v>1119</v>
      </c>
      <c r="G110" s="487" t="s">
        <v>925</v>
      </c>
      <c r="H110" s="487" t="s">
        <v>926</v>
      </c>
      <c r="I110" s="504">
        <v>121</v>
      </c>
      <c r="J110" s="504">
        <v>420</v>
      </c>
      <c r="K110" s="505">
        <v>50820</v>
      </c>
    </row>
    <row r="111" spans="1:11" ht="14.4" customHeight="1" x14ac:dyDescent="0.3">
      <c r="A111" s="483" t="s">
        <v>494</v>
      </c>
      <c r="B111" s="484" t="s">
        <v>561</v>
      </c>
      <c r="C111" s="487" t="s">
        <v>505</v>
      </c>
      <c r="D111" s="525" t="s">
        <v>562</v>
      </c>
      <c r="E111" s="487" t="s">
        <v>1118</v>
      </c>
      <c r="F111" s="525" t="s">
        <v>1119</v>
      </c>
      <c r="G111" s="487" t="s">
        <v>927</v>
      </c>
      <c r="H111" s="487" t="s">
        <v>928</v>
      </c>
      <c r="I111" s="504">
        <v>60.5</v>
      </c>
      <c r="J111" s="504">
        <v>3240</v>
      </c>
      <c r="K111" s="505">
        <v>196020</v>
      </c>
    </row>
    <row r="112" spans="1:11" ht="14.4" customHeight="1" x14ac:dyDescent="0.3">
      <c r="A112" s="483" t="s">
        <v>494</v>
      </c>
      <c r="B112" s="484" t="s">
        <v>561</v>
      </c>
      <c r="C112" s="487" t="s">
        <v>505</v>
      </c>
      <c r="D112" s="525" t="s">
        <v>562</v>
      </c>
      <c r="E112" s="487" t="s">
        <v>1118</v>
      </c>
      <c r="F112" s="525" t="s">
        <v>1119</v>
      </c>
      <c r="G112" s="487" t="s">
        <v>929</v>
      </c>
      <c r="H112" s="487" t="s">
        <v>930</v>
      </c>
      <c r="I112" s="504">
        <v>5445</v>
      </c>
      <c r="J112" s="504">
        <v>24</v>
      </c>
      <c r="K112" s="505">
        <v>130680</v>
      </c>
    </row>
    <row r="113" spans="1:11" ht="14.4" customHeight="1" x14ac:dyDescent="0.3">
      <c r="A113" s="483" t="s">
        <v>494</v>
      </c>
      <c r="B113" s="484" t="s">
        <v>561</v>
      </c>
      <c r="C113" s="487" t="s">
        <v>505</v>
      </c>
      <c r="D113" s="525" t="s">
        <v>562</v>
      </c>
      <c r="E113" s="487" t="s">
        <v>1118</v>
      </c>
      <c r="F113" s="525" t="s">
        <v>1119</v>
      </c>
      <c r="G113" s="487" t="s">
        <v>931</v>
      </c>
      <c r="H113" s="487" t="s">
        <v>932</v>
      </c>
      <c r="I113" s="504">
        <v>26.92</v>
      </c>
      <c r="J113" s="504">
        <v>4000</v>
      </c>
      <c r="K113" s="505">
        <v>107690</v>
      </c>
    </row>
    <row r="114" spans="1:11" ht="14.4" customHeight="1" x14ac:dyDescent="0.3">
      <c r="A114" s="483" t="s">
        <v>494</v>
      </c>
      <c r="B114" s="484" t="s">
        <v>561</v>
      </c>
      <c r="C114" s="487" t="s">
        <v>505</v>
      </c>
      <c r="D114" s="525" t="s">
        <v>562</v>
      </c>
      <c r="E114" s="487" t="s">
        <v>1118</v>
      </c>
      <c r="F114" s="525" t="s">
        <v>1119</v>
      </c>
      <c r="G114" s="487" t="s">
        <v>933</v>
      </c>
      <c r="H114" s="487" t="s">
        <v>934</v>
      </c>
      <c r="I114" s="504">
        <v>102.85</v>
      </c>
      <c r="J114" s="504">
        <v>3000</v>
      </c>
      <c r="K114" s="505">
        <v>308550</v>
      </c>
    </row>
    <row r="115" spans="1:11" ht="14.4" customHeight="1" x14ac:dyDescent="0.3">
      <c r="A115" s="483" t="s">
        <v>494</v>
      </c>
      <c r="B115" s="484" t="s">
        <v>561</v>
      </c>
      <c r="C115" s="487" t="s">
        <v>505</v>
      </c>
      <c r="D115" s="525" t="s">
        <v>562</v>
      </c>
      <c r="E115" s="487" t="s">
        <v>1118</v>
      </c>
      <c r="F115" s="525" t="s">
        <v>1119</v>
      </c>
      <c r="G115" s="487" t="s">
        <v>935</v>
      </c>
      <c r="H115" s="487" t="s">
        <v>936</v>
      </c>
      <c r="I115" s="504">
        <v>272.25</v>
      </c>
      <c r="J115" s="504">
        <v>3020</v>
      </c>
      <c r="K115" s="505">
        <v>822195</v>
      </c>
    </row>
    <row r="116" spans="1:11" ht="14.4" customHeight="1" x14ac:dyDescent="0.3">
      <c r="A116" s="483" t="s">
        <v>494</v>
      </c>
      <c r="B116" s="484" t="s">
        <v>561</v>
      </c>
      <c r="C116" s="487" t="s">
        <v>505</v>
      </c>
      <c r="D116" s="525" t="s">
        <v>562</v>
      </c>
      <c r="E116" s="487" t="s">
        <v>1118</v>
      </c>
      <c r="F116" s="525" t="s">
        <v>1119</v>
      </c>
      <c r="G116" s="487" t="s">
        <v>937</v>
      </c>
      <c r="H116" s="487" t="s">
        <v>938</v>
      </c>
      <c r="I116" s="504">
        <v>5566</v>
      </c>
      <c r="J116" s="504">
        <v>150</v>
      </c>
      <c r="K116" s="505">
        <v>834900</v>
      </c>
    </row>
    <row r="117" spans="1:11" ht="14.4" customHeight="1" x14ac:dyDescent="0.3">
      <c r="A117" s="483" t="s">
        <v>494</v>
      </c>
      <c r="B117" s="484" t="s">
        <v>561</v>
      </c>
      <c r="C117" s="487" t="s">
        <v>505</v>
      </c>
      <c r="D117" s="525" t="s">
        <v>562</v>
      </c>
      <c r="E117" s="487" t="s">
        <v>1118</v>
      </c>
      <c r="F117" s="525" t="s">
        <v>1119</v>
      </c>
      <c r="G117" s="487" t="s">
        <v>939</v>
      </c>
      <c r="H117" s="487" t="s">
        <v>940</v>
      </c>
      <c r="I117" s="504">
        <v>290.39999999999998</v>
      </c>
      <c r="J117" s="504">
        <v>48</v>
      </c>
      <c r="K117" s="505">
        <v>13939.2</v>
      </c>
    </row>
    <row r="118" spans="1:11" ht="14.4" customHeight="1" x14ac:dyDescent="0.3">
      <c r="A118" s="483" t="s">
        <v>494</v>
      </c>
      <c r="B118" s="484" t="s">
        <v>561</v>
      </c>
      <c r="C118" s="487" t="s">
        <v>505</v>
      </c>
      <c r="D118" s="525" t="s">
        <v>562</v>
      </c>
      <c r="E118" s="487" t="s">
        <v>1118</v>
      </c>
      <c r="F118" s="525" t="s">
        <v>1119</v>
      </c>
      <c r="G118" s="487" t="s">
        <v>941</v>
      </c>
      <c r="H118" s="487" t="s">
        <v>942</v>
      </c>
      <c r="I118" s="504">
        <v>139.15</v>
      </c>
      <c r="J118" s="504">
        <v>3168</v>
      </c>
      <c r="K118" s="505">
        <v>440827.19999999995</v>
      </c>
    </row>
    <row r="119" spans="1:11" ht="14.4" customHeight="1" x14ac:dyDescent="0.3">
      <c r="A119" s="483" t="s">
        <v>494</v>
      </c>
      <c r="B119" s="484" t="s">
        <v>561</v>
      </c>
      <c r="C119" s="487" t="s">
        <v>505</v>
      </c>
      <c r="D119" s="525" t="s">
        <v>562</v>
      </c>
      <c r="E119" s="487" t="s">
        <v>1118</v>
      </c>
      <c r="F119" s="525" t="s">
        <v>1119</v>
      </c>
      <c r="G119" s="487" t="s">
        <v>943</v>
      </c>
      <c r="H119" s="487" t="s">
        <v>944</v>
      </c>
      <c r="I119" s="504">
        <v>722.04</v>
      </c>
      <c r="J119" s="504">
        <v>140</v>
      </c>
      <c r="K119" s="505">
        <v>101086.06</v>
      </c>
    </row>
    <row r="120" spans="1:11" ht="14.4" customHeight="1" x14ac:dyDescent="0.3">
      <c r="A120" s="483" t="s">
        <v>494</v>
      </c>
      <c r="B120" s="484" t="s">
        <v>561</v>
      </c>
      <c r="C120" s="487" t="s">
        <v>505</v>
      </c>
      <c r="D120" s="525" t="s">
        <v>562</v>
      </c>
      <c r="E120" s="487" t="s">
        <v>1118</v>
      </c>
      <c r="F120" s="525" t="s">
        <v>1119</v>
      </c>
      <c r="G120" s="487" t="s">
        <v>945</v>
      </c>
      <c r="H120" s="487" t="s">
        <v>946</v>
      </c>
      <c r="I120" s="504">
        <v>1754.5</v>
      </c>
      <c r="J120" s="504">
        <v>15</v>
      </c>
      <c r="K120" s="505">
        <v>26317.5</v>
      </c>
    </row>
    <row r="121" spans="1:11" ht="14.4" customHeight="1" x14ac:dyDescent="0.3">
      <c r="A121" s="483" t="s">
        <v>494</v>
      </c>
      <c r="B121" s="484" t="s">
        <v>561</v>
      </c>
      <c r="C121" s="487" t="s">
        <v>505</v>
      </c>
      <c r="D121" s="525" t="s">
        <v>562</v>
      </c>
      <c r="E121" s="487" t="s">
        <v>1118</v>
      </c>
      <c r="F121" s="525" t="s">
        <v>1119</v>
      </c>
      <c r="G121" s="487" t="s">
        <v>947</v>
      </c>
      <c r="H121" s="487" t="s">
        <v>948</v>
      </c>
      <c r="I121" s="504">
        <v>165.94</v>
      </c>
      <c r="J121" s="504">
        <v>40</v>
      </c>
      <c r="K121" s="505">
        <v>6637.71</v>
      </c>
    </row>
    <row r="122" spans="1:11" ht="14.4" customHeight="1" x14ac:dyDescent="0.3">
      <c r="A122" s="483" t="s">
        <v>494</v>
      </c>
      <c r="B122" s="484" t="s">
        <v>561</v>
      </c>
      <c r="C122" s="487" t="s">
        <v>505</v>
      </c>
      <c r="D122" s="525" t="s">
        <v>562</v>
      </c>
      <c r="E122" s="487" t="s">
        <v>1118</v>
      </c>
      <c r="F122" s="525" t="s">
        <v>1119</v>
      </c>
      <c r="G122" s="487" t="s">
        <v>949</v>
      </c>
      <c r="H122" s="487" t="s">
        <v>950</v>
      </c>
      <c r="I122" s="504">
        <v>689.7</v>
      </c>
      <c r="J122" s="504">
        <v>500</v>
      </c>
      <c r="K122" s="505">
        <v>344850</v>
      </c>
    </row>
    <row r="123" spans="1:11" ht="14.4" customHeight="1" x14ac:dyDescent="0.3">
      <c r="A123" s="483" t="s">
        <v>494</v>
      </c>
      <c r="B123" s="484" t="s">
        <v>561</v>
      </c>
      <c r="C123" s="487" t="s">
        <v>505</v>
      </c>
      <c r="D123" s="525" t="s">
        <v>562</v>
      </c>
      <c r="E123" s="487" t="s">
        <v>1118</v>
      </c>
      <c r="F123" s="525" t="s">
        <v>1119</v>
      </c>
      <c r="G123" s="487" t="s">
        <v>951</v>
      </c>
      <c r="H123" s="487" t="s">
        <v>952</v>
      </c>
      <c r="I123" s="504">
        <v>84.7</v>
      </c>
      <c r="J123" s="504">
        <v>100</v>
      </c>
      <c r="K123" s="505">
        <v>8470</v>
      </c>
    </row>
    <row r="124" spans="1:11" ht="14.4" customHeight="1" x14ac:dyDescent="0.3">
      <c r="A124" s="483" t="s">
        <v>494</v>
      </c>
      <c r="B124" s="484" t="s">
        <v>561</v>
      </c>
      <c r="C124" s="487" t="s">
        <v>505</v>
      </c>
      <c r="D124" s="525" t="s">
        <v>562</v>
      </c>
      <c r="E124" s="487" t="s">
        <v>1118</v>
      </c>
      <c r="F124" s="525" t="s">
        <v>1119</v>
      </c>
      <c r="G124" s="487" t="s">
        <v>953</v>
      </c>
      <c r="H124" s="487" t="s">
        <v>954</v>
      </c>
      <c r="I124" s="504">
        <v>136.72999999999999</v>
      </c>
      <c r="J124" s="504">
        <v>3000</v>
      </c>
      <c r="K124" s="505">
        <v>410190</v>
      </c>
    </row>
    <row r="125" spans="1:11" ht="14.4" customHeight="1" x14ac:dyDescent="0.3">
      <c r="A125" s="483" t="s">
        <v>494</v>
      </c>
      <c r="B125" s="484" t="s">
        <v>561</v>
      </c>
      <c r="C125" s="487" t="s">
        <v>505</v>
      </c>
      <c r="D125" s="525" t="s">
        <v>562</v>
      </c>
      <c r="E125" s="487" t="s">
        <v>1118</v>
      </c>
      <c r="F125" s="525" t="s">
        <v>1119</v>
      </c>
      <c r="G125" s="487" t="s">
        <v>955</v>
      </c>
      <c r="H125" s="487" t="s">
        <v>956</v>
      </c>
      <c r="I125" s="504">
        <v>726</v>
      </c>
      <c r="J125" s="504">
        <v>160</v>
      </c>
      <c r="K125" s="505">
        <v>116160</v>
      </c>
    </row>
    <row r="126" spans="1:11" ht="14.4" customHeight="1" x14ac:dyDescent="0.3">
      <c r="A126" s="483" t="s">
        <v>494</v>
      </c>
      <c r="B126" s="484" t="s">
        <v>561</v>
      </c>
      <c r="C126" s="487" t="s">
        <v>505</v>
      </c>
      <c r="D126" s="525" t="s">
        <v>562</v>
      </c>
      <c r="E126" s="487" t="s">
        <v>1118</v>
      </c>
      <c r="F126" s="525" t="s">
        <v>1119</v>
      </c>
      <c r="G126" s="487" t="s">
        <v>957</v>
      </c>
      <c r="H126" s="487" t="s">
        <v>958</v>
      </c>
      <c r="I126" s="504">
        <v>21.85</v>
      </c>
      <c r="J126" s="504">
        <v>2155</v>
      </c>
      <c r="K126" s="505">
        <v>47086.75</v>
      </c>
    </row>
    <row r="127" spans="1:11" ht="14.4" customHeight="1" x14ac:dyDescent="0.3">
      <c r="A127" s="483" t="s">
        <v>494</v>
      </c>
      <c r="B127" s="484" t="s">
        <v>561</v>
      </c>
      <c r="C127" s="487" t="s">
        <v>505</v>
      </c>
      <c r="D127" s="525" t="s">
        <v>562</v>
      </c>
      <c r="E127" s="487" t="s">
        <v>1118</v>
      </c>
      <c r="F127" s="525" t="s">
        <v>1119</v>
      </c>
      <c r="G127" s="487" t="s">
        <v>959</v>
      </c>
      <c r="H127" s="487" t="s">
        <v>960</v>
      </c>
      <c r="I127" s="504">
        <v>4235</v>
      </c>
      <c r="J127" s="504">
        <v>24</v>
      </c>
      <c r="K127" s="505">
        <v>101640</v>
      </c>
    </row>
    <row r="128" spans="1:11" ht="14.4" customHeight="1" x14ac:dyDescent="0.3">
      <c r="A128" s="483" t="s">
        <v>494</v>
      </c>
      <c r="B128" s="484" t="s">
        <v>561</v>
      </c>
      <c r="C128" s="487" t="s">
        <v>505</v>
      </c>
      <c r="D128" s="525" t="s">
        <v>562</v>
      </c>
      <c r="E128" s="487" t="s">
        <v>1118</v>
      </c>
      <c r="F128" s="525" t="s">
        <v>1119</v>
      </c>
      <c r="G128" s="487" t="s">
        <v>961</v>
      </c>
      <c r="H128" s="487" t="s">
        <v>962</v>
      </c>
      <c r="I128" s="504">
        <v>3872</v>
      </c>
      <c r="J128" s="504">
        <v>32</v>
      </c>
      <c r="K128" s="505">
        <v>123904</v>
      </c>
    </row>
    <row r="129" spans="1:11" ht="14.4" customHeight="1" x14ac:dyDescent="0.3">
      <c r="A129" s="483" t="s">
        <v>494</v>
      </c>
      <c r="B129" s="484" t="s">
        <v>561</v>
      </c>
      <c r="C129" s="487" t="s">
        <v>505</v>
      </c>
      <c r="D129" s="525" t="s">
        <v>562</v>
      </c>
      <c r="E129" s="487" t="s">
        <v>1118</v>
      </c>
      <c r="F129" s="525" t="s">
        <v>1119</v>
      </c>
      <c r="G129" s="487" t="s">
        <v>963</v>
      </c>
      <c r="H129" s="487" t="s">
        <v>964</v>
      </c>
      <c r="I129" s="504">
        <v>205.7</v>
      </c>
      <c r="J129" s="504">
        <v>280</v>
      </c>
      <c r="K129" s="505">
        <v>57596</v>
      </c>
    </row>
    <row r="130" spans="1:11" ht="14.4" customHeight="1" x14ac:dyDescent="0.3">
      <c r="A130" s="483" t="s">
        <v>494</v>
      </c>
      <c r="B130" s="484" t="s">
        <v>561</v>
      </c>
      <c r="C130" s="487" t="s">
        <v>505</v>
      </c>
      <c r="D130" s="525" t="s">
        <v>562</v>
      </c>
      <c r="E130" s="487" t="s">
        <v>1118</v>
      </c>
      <c r="F130" s="525" t="s">
        <v>1119</v>
      </c>
      <c r="G130" s="487" t="s">
        <v>965</v>
      </c>
      <c r="H130" s="487" t="s">
        <v>966</v>
      </c>
      <c r="I130" s="504">
        <v>205.69999999999996</v>
      </c>
      <c r="J130" s="504">
        <v>180</v>
      </c>
      <c r="K130" s="505">
        <v>37026</v>
      </c>
    </row>
    <row r="131" spans="1:11" ht="14.4" customHeight="1" x14ac:dyDescent="0.3">
      <c r="A131" s="483" t="s">
        <v>494</v>
      </c>
      <c r="B131" s="484" t="s">
        <v>561</v>
      </c>
      <c r="C131" s="487" t="s">
        <v>505</v>
      </c>
      <c r="D131" s="525" t="s">
        <v>562</v>
      </c>
      <c r="E131" s="487" t="s">
        <v>1118</v>
      </c>
      <c r="F131" s="525" t="s">
        <v>1119</v>
      </c>
      <c r="G131" s="487" t="s">
        <v>967</v>
      </c>
      <c r="H131" s="487" t="s">
        <v>968</v>
      </c>
      <c r="I131" s="504">
        <v>919.6</v>
      </c>
      <c r="J131" s="504">
        <v>240</v>
      </c>
      <c r="K131" s="505">
        <v>220704</v>
      </c>
    </row>
    <row r="132" spans="1:11" ht="14.4" customHeight="1" x14ac:dyDescent="0.3">
      <c r="A132" s="483" t="s">
        <v>494</v>
      </c>
      <c r="B132" s="484" t="s">
        <v>561</v>
      </c>
      <c r="C132" s="487" t="s">
        <v>505</v>
      </c>
      <c r="D132" s="525" t="s">
        <v>562</v>
      </c>
      <c r="E132" s="487" t="s">
        <v>1118</v>
      </c>
      <c r="F132" s="525" t="s">
        <v>1119</v>
      </c>
      <c r="G132" s="487" t="s">
        <v>969</v>
      </c>
      <c r="H132" s="487" t="s">
        <v>970</v>
      </c>
      <c r="I132" s="504">
        <v>689.7</v>
      </c>
      <c r="J132" s="504">
        <v>200</v>
      </c>
      <c r="K132" s="505">
        <v>137940</v>
      </c>
    </row>
    <row r="133" spans="1:11" ht="14.4" customHeight="1" x14ac:dyDescent="0.3">
      <c r="A133" s="483" t="s">
        <v>494</v>
      </c>
      <c r="B133" s="484" t="s">
        <v>561</v>
      </c>
      <c r="C133" s="487" t="s">
        <v>505</v>
      </c>
      <c r="D133" s="525" t="s">
        <v>562</v>
      </c>
      <c r="E133" s="487" t="s">
        <v>1118</v>
      </c>
      <c r="F133" s="525" t="s">
        <v>1119</v>
      </c>
      <c r="G133" s="487" t="s">
        <v>971</v>
      </c>
      <c r="H133" s="487" t="s">
        <v>972</v>
      </c>
      <c r="I133" s="504">
        <v>108.9</v>
      </c>
      <c r="J133" s="504">
        <v>48</v>
      </c>
      <c r="K133" s="505">
        <v>5227.2</v>
      </c>
    </row>
    <row r="134" spans="1:11" ht="14.4" customHeight="1" x14ac:dyDescent="0.3">
      <c r="A134" s="483" t="s">
        <v>494</v>
      </c>
      <c r="B134" s="484" t="s">
        <v>561</v>
      </c>
      <c r="C134" s="487" t="s">
        <v>505</v>
      </c>
      <c r="D134" s="525" t="s">
        <v>562</v>
      </c>
      <c r="E134" s="487" t="s">
        <v>1118</v>
      </c>
      <c r="F134" s="525" t="s">
        <v>1119</v>
      </c>
      <c r="G134" s="487" t="s">
        <v>973</v>
      </c>
      <c r="H134" s="487" t="s">
        <v>974</v>
      </c>
      <c r="I134" s="504">
        <v>61.71</v>
      </c>
      <c r="J134" s="504">
        <v>50</v>
      </c>
      <c r="K134" s="505">
        <v>3085.5</v>
      </c>
    </row>
    <row r="135" spans="1:11" ht="14.4" customHeight="1" x14ac:dyDescent="0.3">
      <c r="A135" s="483" t="s">
        <v>494</v>
      </c>
      <c r="B135" s="484" t="s">
        <v>561</v>
      </c>
      <c r="C135" s="487" t="s">
        <v>505</v>
      </c>
      <c r="D135" s="525" t="s">
        <v>562</v>
      </c>
      <c r="E135" s="487" t="s">
        <v>1118</v>
      </c>
      <c r="F135" s="525" t="s">
        <v>1119</v>
      </c>
      <c r="G135" s="487" t="s">
        <v>975</v>
      </c>
      <c r="H135" s="487" t="s">
        <v>976</v>
      </c>
      <c r="I135" s="504">
        <v>3388</v>
      </c>
      <c r="J135" s="504">
        <v>8</v>
      </c>
      <c r="K135" s="505">
        <v>27104</v>
      </c>
    </row>
    <row r="136" spans="1:11" ht="14.4" customHeight="1" x14ac:dyDescent="0.3">
      <c r="A136" s="483" t="s">
        <v>494</v>
      </c>
      <c r="B136" s="484" t="s">
        <v>561</v>
      </c>
      <c r="C136" s="487" t="s">
        <v>505</v>
      </c>
      <c r="D136" s="525" t="s">
        <v>562</v>
      </c>
      <c r="E136" s="487" t="s">
        <v>1118</v>
      </c>
      <c r="F136" s="525" t="s">
        <v>1119</v>
      </c>
      <c r="G136" s="487" t="s">
        <v>977</v>
      </c>
      <c r="H136" s="487" t="s">
        <v>978</v>
      </c>
      <c r="I136" s="504">
        <v>248.91</v>
      </c>
      <c r="J136" s="504">
        <v>20</v>
      </c>
      <c r="K136" s="505">
        <v>4978.29</v>
      </c>
    </row>
    <row r="137" spans="1:11" ht="14.4" customHeight="1" x14ac:dyDescent="0.3">
      <c r="A137" s="483" t="s">
        <v>494</v>
      </c>
      <c r="B137" s="484" t="s">
        <v>561</v>
      </c>
      <c r="C137" s="487" t="s">
        <v>505</v>
      </c>
      <c r="D137" s="525" t="s">
        <v>562</v>
      </c>
      <c r="E137" s="487" t="s">
        <v>1118</v>
      </c>
      <c r="F137" s="525" t="s">
        <v>1119</v>
      </c>
      <c r="G137" s="487" t="s">
        <v>979</v>
      </c>
      <c r="H137" s="487" t="s">
        <v>980</v>
      </c>
      <c r="I137" s="504">
        <v>598.95000000000005</v>
      </c>
      <c r="J137" s="504">
        <v>300</v>
      </c>
      <c r="K137" s="505">
        <v>179685</v>
      </c>
    </row>
    <row r="138" spans="1:11" ht="14.4" customHeight="1" x14ac:dyDescent="0.3">
      <c r="A138" s="483" t="s">
        <v>494</v>
      </c>
      <c r="B138" s="484" t="s">
        <v>561</v>
      </c>
      <c r="C138" s="487" t="s">
        <v>505</v>
      </c>
      <c r="D138" s="525" t="s">
        <v>562</v>
      </c>
      <c r="E138" s="487" t="s">
        <v>1118</v>
      </c>
      <c r="F138" s="525" t="s">
        <v>1119</v>
      </c>
      <c r="G138" s="487" t="s">
        <v>981</v>
      </c>
      <c r="H138" s="487" t="s">
        <v>982</v>
      </c>
      <c r="I138" s="504">
        <v>6050</v>
      </c>
      <c r="J138" s="504">
        <v>12</v>
      </c>
      <c r="K138" s="505">
        <v>72600</v>
      </c>
    </row>
    <row r="139" spans="1:11" ht="14.4" customHeight="1" x14ac:dyDescent="0.3">
      <c r="A139" s="483" t="s">
        <v>494</v>
      </c>
      <c r="B139" s="484" t="s">
        <v>561</v>
      </c>
      <c r="C139" s="487" t="s">
        <v>505</v>
      </c>
      <c r="D139" s="525" t="s">
        <v>562</v>
      </c>
      <c r="E139" s="487" t="s">
        <v>1118</v>
      </c>
      <c r="F139" s="525" t="s">
        <v>1119</v>
      </c>
      <c r="G139" s="487" t="s">
        <v>983</v>
      </c>
      <c r="H139" s="487" t="s">
        <v>984</v>
      </c>
      <c r="I139" s="504">
        <v>68.97</v>
      </c>
      <c r="J139" s="504">
        <v>330</v>
      </c>
      <c r="K139" s="505">
        <v>22760.1</v>
      </c>
    </row>
    <row r="140" spans="1:11" ht="14.4" customHeight="1" x14ac:dyDescent="0.3">
      <c r="A140" s="483" t="s">
        <v>494</v>
      </c>
      <c r="B140" s="484" t="s">
        <v>561</v>
      </c>
      <c r="C140" s="487" t="s">
        <v>505</v>
      </c>
      <c r="D140" s="525" t="s">
        <v>562</v>
      </c>
      <c r="E140" s="487" t="s">
        <v>1120</v>
      </c>
      <c r="F140" s="525" t="s">
        <v>1121</v>
      </c>
      <c r="G140" s="487" t="s">
        <v>985</v>
      </c>
      <c r="H140" s="487" t="s">
        <v>986</v>
      </c>
      <c r="I140" s="504">
        <v>0.31</v>
      </c>
      <c r="J140" s="504">
        <v>1100</v>
      </c>
      <c r="K140" s="505">
        <v>341</v>
      </c>
    </row>
    <row r="141" spans="1:11" ht="14.4" customHeight="1" x14ac:dyDescent="0.3">
      <c r="A141" s="483" t="s">
        <v>494</v>
      </c>
      <c r="B141" s="484" t="s">
        <v>561</v>
      </c>
      <c r="C141" s="487" t="s">
        <v>505</v>
      </c>
      <c r="D141" s="525" t="s">
        <v>562</v>
      </c>
      <c r="E141" s="487" t="s">
        <v>1120</v>
      </c>
      <c r="F141" s="525" t="s">
        <v>1121</v>
      </c>
      <c r="G141" s="487" t="s">
        <v>987</v>
      </c>
      <c r="H141" s="487" t="s">
        <v>988</v>
      </c>
      <c r="I141" s="504">
        <v>1.75</v>
      </c>
      <c r="J141" s="504">
        <v>7200</v>
      </c>
      <c r="K141" s="505">
        <v>12600</v>
      </c>
    </row>
    <row r="142" spans="1:11" ht="14.4" customHeight="1" x14ac:dyDescent="0.3">
      <c r="A142" s="483" t="s">
        <v>494</v>
      </c>
      <c r="B142" s="484" t="s">
        <v>561</v>
      </c>
      <c r="C142" s="487" t="s">
        <v>505</v>
      </c>
      <c r="D142" s="525" t="s">
        <v>562</v>
      </c>
      <c r="E142" s="487" t="s">
        <v>1114</v>
      </c>
      <c r="F142" s="525" t="s">
        <v>1115</v>
      </c>
      <c r="G142" s="487" t="s">
        <v>755</v>
      </c>
      <c r="H142" s="487" t="s">
        <v>756</v>
      </c>
      <c r="I142" s="504">
        <v>0.77</v>
      </c>
      <c r="J142" s="504">
        <v>21000</v>
      </c>
      <c r="K142" s="505">
        <v>16170</v>
      </c>
    </row>
    <row r="143" spans="1:11" ht="14.4" customHeight="1" x14ac:dyDescent="0.3">
      <c r="A143" s="483" t="s">
        <v>494</v>
      </c>
      <c r="B143" s="484" t="s">
        <v>561</v>
      </c>
      <c r="C143" s="487" t="s">
        <v>505</v>
      </c>
      <c r="D143" s="525" t="s">
        <v>562</v>
      </c>
      <c r="E143" s="487" t="s">
        <v>1114</v>
      </c>
      <c r="F143" s="525" t="s">
        <v>1115</v>
      </c>
      <c r="G143" s="487" t="s">
        <v>757</v>
      </c>
      <c r="H143" s="487" t="s">
        <v>758</v>
      </c>
      <c r="I143" s="504">
        <v>0.77</v>
      </c>
      <c r="J143" s="504">
        <v>500</v>
      </c>
      <c r="K143" s="505">
        <v>385</v>
      </c>
    </row>
    <row r="144" spans="1:11" ht="14.4" customHeight="1" x14ac:dyDescent="0.3">
      <c r="A144" s="483" t="s">
        <v>494</v>
      </c>
      <c r="B144" s="484" t="s">
        <v>561</v>
      </c>
      <c r="C144" s="487" t="s">
        <v>505</v>
      </c>
      <c r="D144" s="525" t="s">
        <v>562</v>
      </c>
      <c r="E144" s="487" t="s">
        <v>1116</v>
      </c>
      <c r="F144" s="525" t="s">
        <v>1117</v>
      </c>
      <c r="G144" s="487" t="s">
        <v>989</v>
      </c>
      <c r="H144" s="487" t="s">
        <v>990</v>
      </c>
      <c r="I144" s="504">
        <v>1138.5</v>
      </c>
      <c r="J144" s="504">
        <v>8</v>
      </c>
      <c r="K144" s="505">
        <v>9108</v>
      </c>
    </row>
    <row r="145" spans="1:11" ht="14.4" customHeight="1" x14ac:dyDescent="0.3">
      <c r="A145" s="483" t="s">
        <v>494</v>
      </c>
      <c r="B145" s="484" t="s">
        <v>561</v>
      </c>
      <c r="C145" s="487" t="s">
        <v>505</v>
      </c>
      <c r="D145" s="525" t="s">
        <v>562</v>
      </c>
      <c r="E145" s="487" t="s">
        <v>1116</v>
      </c>
      <c r="F145" s="525" t="s">
        <v>1117</v>
      </c>
      <c r="G145" s="487" t="s">
        <v>991</v>
      </c>
      <c r="H145" s="487" t="s">
        <v>992</v>
      </c>
      <c r="I145" s="504">
        <v>3621.3626006320901</v>
      </c>
      <c r="J145" s="504">
        <v>3</v>
      </c>
      <c r="K145" s="505">
        <v>10864.08780189627</v>
      </c>
    </row>
    <row r="146" spans="1:11" ht="14.4" customHeight="1" x14ac:dyDescent="0.3">
      <c r="A146" s="483" t="s">
        <v>494</v>
      </c>
      <c r="B146" s="484" t="s">
        <v>561</v>
      </c>
      <c r="C146" s="487" t="s">
        <v>505</v>
      </c>
      <c r="D146" s="525" t="s">
        <v>562</v>
      </c>
      <c r="E146" s="487" t="s">
        <v>1116</v>
      </c>
      <c r="F146" s="525" t="s">
        <v>1117</v>
      </c>
      <c r="G146" s="487" t="s">
        <v>993</v>
      </c>
      <c r="H146" s="487" t="s">
        <v>994</v>
      </c>
      <c r="I146" s="504">
        <v>2861.20982685539</v>
      </c>
      <c r="J146" s="504">
        <v>2</v>
      </c>
      <c r="K146" s="505">
        <v>5722.41965371078</v>
      </c>
    </row>
    <row r="147" spans="1:11" ht="14.4" customHeight="1" x14ac:dyDescent="0.3">
      <c r="A147" s="483" t="s">
        <v>494</v>
      </c>
      <c r="B147" s="484" t="s">
        <v>561</v>
      </c>
      <c r="C147" s="487" t="s">
        <v>505</v>
      </c>
      <c r="D147" s="525" t="s">
        <v>562</v>
      </c>
      <c r="E147" s="487" t="s">
        <v>1116</v>
      </c>
      <c r="F147" s="525" t="s">
        <v>1117</v>
      </c>
      <c r="G147" s="487" t="s">
        <v>995</v>
      </c>
      <c r="H147" s="487" t="s">
        <v>996</v>
      </c>
      <c r="I147" s="504">
        <v>2861.20982685539</v>
      </c>
      <c r="J147" s="504">
        <v>2</v>
      </c>
      <c r="K147" s="505">
        <v>5722.41965371078</v>
      </c>
    </row>
    <row r="148" spans="1:11" ht="14.4" customHeight="1" x14ac:dyDescent="0.3">
      <c r="A148" s="483" t="s">
        <v>494</v>
      </c>
      <c r="B148" s="484" t="s">
        <v>561</v>
      </c>
      <c r="C148" s="487" t="s">
        <v>505</v>
      </c>
      <c r="D148" s="525" t="s">
        <v>562</v>
      </c>
      <c r="E148" s="487" t="s">
        <v>1116</v>
      </c>
      <c r="F148" s="525" t="s">
        <v>1117</v>
      </c>
      <c r="G148" s="487" t="s">
        <v>997</v>
      </c>
      <c r="H148" s="487" t="s">
        <v>998</v>
      </c>
      <c r="I148" s="504">
        <v>1503.0552022407601</v>
      </c>
      <c r="J148" s="504">
        <v>18</v>
      </c>
      <c r="K148" s="505">
        <v>27054.993640333683</v>
      </c>
    </row>
    <row r="149" spans="1:11" ht="14.4" customHeight="1" x14ac:dyDescent="0.3">
      <c r="A149" s="483" t="s">
        <v>494</v>
      </c>
      <c r="B149" s="484" t="s">
        <v>561</v>
      </c>
      <c r="C149" s="487" t="s">
        <v>505</v>
      </c>
      <c r="D149" s="525" t="s">
        <v>562</v>
      </c>
      <c r="E149" s="487" t="s">
        <v>1116</v>
      </c>
      <c r="F149" s="525" t="s">
        <v>1117</v>
      </c>
      <c r="G149" s="487" t="s">
        <v>999</v>
      </c>
      <c r="H149" s="487" t="s">
        <v>1000</v>
      </c>
      <c r="I149" s="504">
        <v>1503.0552022407601</v>
      </c>
      <c r="J149" s="504">
        <v>18</v>
      </c>
      <c r="K149" s="505">
        <v>27054.993640333683</v>
      </c>
    </row>
    <row r="150" spans="1:11" ht="14.4" customHeight="1" x14ac:dyDescent="0.3">
      <c r="A150" s="483" t="s">
        <v>494</v>
      </c>
      <c r="B150" s="484" t="s">
        <v>561</v>
      </c>
      <c r="C150" s="487" t="s">
        <v>505</v>
      </c>
      <c r="D150" s="525" t="s">
        <v>562</v>
      </c>
      <c r="E150" s="487" t="s">
        <v>1116</v>
      </c>
      <c r="F150" s="525" t="s">
        <v>1117</v>
      </c>
      <c r="G150" s="487" t="s">
        <v>1001</v>
      </c>
      <c r="H150" s="487" t="s">
        <v>1002</v>
      </c>
      <c r="I150" s="504">
        <v>601.37206789902098</v>
      </c>
      <c r="J150" s="504">
        <v>4</v>
      </c>
      <c r="K150" s="505">
        <v>2405.4882715960839</v>
      </c>
    </row>
    <row r="151" spans="1:11" ht="14.4" customHeight="1" x14ac:dyDescent="0.3">
      <c r="A151" s="483" t="s">
        <v>494</v>
      </c>
      <c r="B151" s="484" t="s">
        <v>561</v>
      </c>
      <c r="C151" s="487" t="s">
        <v>505</v>
      </c>
      <c r="D151" s="525" t="s">
        <v>562</v>
      </c>
      <c r="E151" s="487" t="s">
        <v>1116</v>
      </c>
      <c r="F151" s="525" t="s">
        <v>1117</v>
      </c>
      <c r="G151" s="487" t="s">
        <v>1003</v>
      </c>
      <c r="H151" s="487" t="s">
        <v>1004</v>
      </c>
      <c r="I151" s="504">
        <v>1430.6049709276999</v>
      </c>
      <c r="J151" s="504">
        <v>7</v>
      </c>
      <c r="K151" s="505">
        <v>10014.2347964939</v>
      </c>
    </row>
    <row r="152" spans="1:11" ht="14.4" customHeight="1" x14ac:dyDescent="0.3">
      <c r="A152" s="483" t="s">
        <v>494</v>
      </c>
      <c r="B152" s="484" t="s">
        <v>561</v>
      </c>
      <c r="C152" s="487" t="s">
        <v>505</v>
      </c>
      <c r="D152" s="525" t="s">
        <v>562</v>
      </c>
      <c r="E152" s="487" t="s">
        <v>1116</v>
      </c>
      <c r="F152" s="525" t="s">
        <v>1117</v>
      </c>
      <c r="G152" s="487" t="s">
        <v>1005</v>
      </c>
      <c r="H152" s="487" t="s">
        <v>1006</v>
      </c>
      <c r="I152" s="504">
        <v>430.10150279498299</v>
      </c>
      <c r="J152" s="504">
        <v>15</v>
      </c>
      <c r="K152" s="505">
        <v>6451.5225419247445</v>
      </c>
    </row>
    <row r="153" spans="1:11" ht="14.4" customHeight="1" x14ac:dyDescent="0.3">
      <c r="A153" s="483" t="s">
        <v>494</v>
      </c>
      <c r="B153" s="484" t="s">
        <v>561</v>
      </c>
      <c r="C153" s="487" t="s">
        <v>505</v>
      </c>
      <c r="D153" s="525" t="s">
        <v>562</v>
      </c>
      <c r="E153" s="487" t="s">
        <v>1116</v>
      </c>
      <c r="F153" s="525" t="s">
        <v>1117</v>
      </c>
      <c r="G153" s="487" t="s">
        <v>1007</v>
      </c>
      <c r="H153" s="487" t="s">
        <v>1008</v>
      </c>
      <c r="I153" s="504">
        <v>9997.02</v>
      </c>
      <c r="J153" s="504">
        <v>1</v>
      </c>
      <c r="K153" s="505">
        <v>9997.02</v>
      </c>
    </row>
    <row r="154" spans="1:11" ht="14.4" customHeight="1" x14ac:dyDescent="0.3">
      <c r="A154" s="483" t="s">
        <v>494</v>
      </c>
      <c r="B154" s="484" t="s">
        <v>561</v>
      </c>
      <c r="C154" s="487" t="s">
        <v>505</v>
      </c>
      <c r="D154" s="525" t="s">
        <v>562</v>
      </c>
      <c r="E154" s="487" t="s">
        <v>1116</v>
      </c>
      <c r="F154" s="525" t="s">
        <v>1117</v>
      </c>
      <c r="G154" s="487" t="s">
        <v>1009</v>
      </c>
      <c r="H154" s="487" t="s">
        <v>1010</v>
      </c>
      <c r="I154" s="504">
        <v>17.54</v>
      </c>
      <c r="J154" s="504">
        <v>80</v>
      </c>
      <c r="K154" s="505">
        <v>1403.6</v>
      </c>
    </row>
    <row r="155" spans="1:11" ht="14.4" customHeight="1" x14ac:dyDescent="0.3">
      <c r="A155" s="483" t="s">
        <v>494</v>
      </c>
      <c r="B155" s="484" t="s">
        <v>561</v>
      </c>
      <c r="C155" s="487" t="s">
        <v>505</v>
      </c>
      <c r="D155" s="525" t="s">
        <v>562</v>
      </c>
      <c r="E155" s="487" t="s">
        <v>1116</v>
      </c>
      <c r="F155" s="525" t="s">
        <v>1117</v>
      </c>
      <c r="G155" s="487" t="s">
        <v>1011</v>
      </c>
      <c r="H155" s="487" t="s">
        <v>1012</v>
      </c>
      <c r="I155" s="504">
        <v>77343.199999999997</v>
      </c>
      <c r="J155" s="504">
        <v>5</v>
      </c>
      <c r="K155" s="505">
        <v>386716</v>
      </c>
    </row>
    <row r="156" spans="1:11" ht="14.4" customHeight="1" x14ac:dyDescent="0.3">
      <c r="A156" s="483" t="s">
        <v>494</v>
      </c>
      <c r="B156" s="484" t="s">
        <v>561</v>
      </c>
      <c r="C156" s="487" t="s">
        <v>505</v>
      </c>
      <c r="D156" s="525" t="s">
        <v>562</v>
      </c>
      <c r="E156" s="487" t="s">
        <v>1116</v>
      </c>
      <c r="F156" s="525" t="s">
        <v>1117</v>
      </c>
      <c r="G156" s="487" t="s">
        <v>1013</v>
      </c>
      <c r="H156" s="487" t="s">
        <v>1014</v>
      </c>
      <c r="I156" s="504">
        <v>1988.03</v>
      </c>
      <c r="J156" s="504">
        <v>4</v>
      </c>
      <c r="K156" s="505">
        <v>7952.12</v>
      </c>
    </row>
    <row r="157" spans="1:11" ht="14.4" customHeight="1" x14ac:dyDescent="0.3">
      <c r="A157" s="483" t="s">
        <v>494</v>
      </c>
      <c r="B157" s="484" t="s">
        <v>561</v>
      </c>
      <c r="C157" s="487" t="s">
        <v>505</v>
      </c>
      <c r="D157" s="525" t="s">
        <v>562</v>
      </c>
      <c r="E157" s="487" t="s">
        <v>1116</v>
      </c>
      <c r="F157" s="525" t="s">
        <v>1117</v>
      </c>
      <c r="G157" s="487" t="s">
        <v>1015</v>
      </c>
      <c r="H157" s="487" t="s">
        <v>1016</v>
      </c>
      <c r="I157" s="504">
        <v>4247.1000000000004</v>
      </c>
      <c r="J157" s="504">
        <v>2</v>
      </c>
      <c r="K157" s="505">
        <v>8494.2000000000007</v>
      </c>
    </row>
    <row r="158" spans="1:11" ht="14.4" customHeight="1" x14ac:dyDescent="0.3">
      <c r="A158" s="483" t="s">
        <v>494</v>
      </c>
      <c r="B158" s="484" t="s">
        <v>561</v>
      </c>
      <c r="C158" s="487" t="s">
        <v>505</v>
      </c>
      <c r="D158" s="525" t="s">
        <v>562</v>
      </c>
      <c r="E158" s="487" t="s">
        <v>1116</v>
      </c>
      <c r="F158" s="525" t="s">
        <v>1117</v>
      </c>
      <c r="G158" s="487" t="s">
        <v>1017</v>
      </c>
      <c r="H158" s="487" t="s">
        <v>1018</v>
      </c>
      <c r="I158" s="504">
        <v>56870</v>
      </c>
      <c r="J158" s="504">
        <v>5</v>
      </c>
      <c r="K158" s="505">
        <v>284350</v>
      </c>
    </row>
    <row r="159" spans="1:11" ht="14.4" customHeight="1" x14ac:dyDescent="0.3">
      <c r="A159" s="483" t="s">
        <v>494</v>
      </c>
      <c r="B159" s="484" t="s">
        <v>561</v>
      </c>
      <c r="C159" s="487" t="s">
        <v>505</v>
      </c>
      <c r="D159" s="525" t="s">
        <v>562</v>
      </c>
      <c r="E159" s="487" t="s">
        <v>1116</v>
      </c>
      <c r="F159" s="525" t="s">
        <v>1117</v>
      </c>
      <c r="G159" s="487" t="s">
        <v>1019</v>
      </c>
      <c r="H159" s="487" t="s">
        <v>1020</v>
      </c>
      <c r="I159" s="504">
        <v>12.58</v>
      </c>
      <c r="J159" s="504">
        <v>160</v>
      </c>
      <c r="K159" s="505">
        <v>2013.44</v>
      </c>
    </row>
    <row r="160" spans="1:11" ht="14.4" customHeight="1" x14ac:dyDescent="0.3">
      <c r="A160" s="483" t="s">
        <v>494</v>
      </c>
      <c r="B160" s="484" t="s">
        <v>561</v>
      </c>
      <c r="C160" s="487" t="s">
        <v>505</v>
      </c>
      <c r="D160" s="525" t="s">
        <v>562</v>
      </c>
      <c r="E160" s="487" t="s">
        <v>1116</v>
      </c>
      <c r="F160" s="525" t="s">
        <v>1117</v>
      </c>
      <c r="G160" s="487" t="s">
        <v>1021</v>
      </c>
      <c r="H160" s="487" t="s">
        <v>1022</v>
      </c>
      <c r="I160" s="504">
        <v>10.89</v>
      </c>
      <c r="J160" s="504">
        <v>400</v>
      </c>
      <c r="K160" s="505">
        <v>4356</v>
      </c>
    </row>
    <row r="161" spans="1:11" ht="14.4" customHeight="1" x14ac:dyDescent="0.3">
      <c r="A161" s="483" t="s">
        <v>494</v>
      </c>
      <c r="B161" s="484" t="s">
        <v>561</v>
      </c>
      <c r="C161" s="487" t="s">
        <v>505</v>
      </c>
      <c r="D161" s="525" t="s">
        <v>562</v>
      </c>
      <c r="E161" s="487" t="s">
        <v>1116</v>
      </c>
      <c r="F161" s="525" t="s">
        <v>1117</v>
      </c>
      <c r="G161" s="487" t="s">
        <v>1023</v>
      </c>
      <c r="H161" s="487" t="s">
        <v>1024</v>
      </c>
      <c r="I161" s="504">
        <v>15754.2</v>
      </c>
      <c r="J161" s="504">
        <v>2</v>
      </c>
      <c r="K161" s="505">
        <v>31508.400000000001</v>
      </c>
    </row>
    <row r="162" spans="1:11" ht="14.4" customHeight="1" x14ac:dyDescent="0.3">
      <c r="A162" s="483" t="s">
        <v>494</v>
      </c>
      <c r="B162" s="484" t="s">
        <v>561</v>
      </c>
      <c r="C162" s="487" t="s">
        <v>505</v>
      </c>
      <c r="D162" s="525" t="s">
        <v>562</v>
      </c>
      <c r="E162" s="487" t="s">
        <v>1116</v>
      </c>
      <c r="F162" s="525" t="s">
        <v>1117</v>
      </c>
      <c r="G162" s="487" t="s">
        <v>1025</v>
      </c>
      <c r="H162" s="487" t="s">
        <v>1026</v>
      </c>
      <c r="I162" s="504">
        <v>8303.02</v>
      </c>
      <c r="J162" s="504">
        <v>5</v>
      </c>
      <c r="K162" s="505">
        <v>41515.1</v>
      </c>
    </row>
    <row r="163" spans="1:11" ht="14.4" customHeight="1" x14ac:dyDescent="0.3">
      <c r="A163" s="483" t="s">
        <v>494</v>
      </c>
      <c r="B163" s="484" t="s">
        <v>561</v>
      </c>
      <c r="C163" s="487" t="s">
        <v>505</v>
      </c>
      <c r="D163" s="525" t="s">
        <v>562</v>
      </c>
      <c r="E163" s="487" t="s">
        <v>1116</v>
      </c>
      <c r="F163" s="525" t="s">
        <v>1117</v>
      </c>
      <c r="G163" s="487" t="s">
        <v>1027</v>
      </c>
      <c r="H163" s="487" t="s">
        <v>1028</v>
      </c>
      <c r="I163" s="504">
        <v>236579.20000000004</v>
      </c>
      <c r="J163" s="504">
        <v>4</v>
      </c>
      <c r="K163" s="505">
        <v>946316.80000000005</v>
      </c>
    </row>
    <row r="164" spans="1:11" ht="14.4" customHeight="1" x14ac:dyDescent="0.3">
      <c r="A164" s="483" t="s">
        <v>494</v>
      </c>
      <c r="B164" s="484" t="s">
        <v>561</v>
      </c>
      <c r="C164" s="487" t="s">
        <v>505</v>
      </c>
      <c r="D164" s="525" t="s">
        <v>562</v>
      </c>
      <c r="E164" s="487" t="s">
        <v>1116</v>
      </c>
      <c r="F164" s="525" t="s">
        <v>1117</v>
      </c>
      <c r="G164" s="487" t="s">
        <v>1029</v>
      </c>
      <c r="H164" s="487" t="s">
        <v>1030</v>
      </c>
      <c r="I164" s="504">
        <v>5115.88</v>
      </c>
      <c r="J164" s="504">
        <v>2</v>
      </c>
      <c r="K164" s="505">
        <v>10231.76</v>
      </c>
    </row>
    <row r="165" spans="1:11" ht="14.4" customHeight="1" x14ac:dyDescent="0.3">
      <c r="A165" s="483" t="s">
        <v>494</v>
      </c>
      <c r="B165" s="484" t="s">
        <v>561</v>
      </c>
      <c r="C165" s="487" t="s">
        <v>505</v>
      </c>
      <c r="D165" s="525" t="s">
        <v>562</v>
      </c>
      <c r="E165" s="487" t="s">
        <v>1116</v>
      </c>
      <c r="F165" s="525" t="s">
        <v>1117</v>
      </c>
      <c r="G165" s="487" t="s">
        <v>1031</v>
      </c>
      <c r="H165" s="487" t="s">
        <v>1032</v>
      </c>
      <c r="I165" s="504">
        <v>9.08</v>
      </c>
      <c r="J165" s="504">
        <v>700</v>
      </c>
      <c r="K165" s="505">
        <v>6352.5</v>
      </c>
    </row>
    <row r="166" spans="1:11" ht="14.4" customHeight="1" x14ac:dyDescent="0.3">
      <c r="A166" s="483" t="s">
        <v>494</v>
      </c>
      <c r="B166" s="484" t="s">
        <v>561</v>
      </c>
      <c r="C166" s="487" t="s">
        <v>505</v>
      </c>
      <c r="D166" s="525" t="s">
        <v>562</v>
      </c>
      <c r="E166" s="487" t="s">
        <v>1116</v>
      </c>
      <c r="F166" s="525" t="s">
        <v>1117</v>
      </c>
      <c r="G166" s="487" t="s">
        <v>1033</v>
      </c>
      <c r="H166" s="487" t="s">
        <v>1034</v>
      </c>
      <c r="I166" s="504">
        <v>14217.5</v>
      </c>
      <c r="J166" s="504">
        <v>16</v>
      </c>
      <c r="K166" s="505">
        <v>227480</v>
      </c>
    </row>
    <row r="167" spans="1:11" ht="14.4" customHeight="1" x14ac:dyDescent="0.3">
      <c r="A167" s="483" t="s">
        <v>494</v>
      </c>
      <c r="B167" s="484" t="s">
        <v>561</v>
      </c>
      <c r="C167" s="487" t="s">
        <v>505</v>
      </c>
      <c r="D167" s="525" t="s">
        <v>562</v>
      </c>
      <c r="E167" s="487" t="s">
        <v>1116</v>
      </c>
      <c r="F167" s="525" t="s">
        <v>1117</v>
      </c>
      <c r="G167" s="487" t="s">
        <v>1035</v>
      </c>
      <c r="H167" s="487" t="s">
        <v>1036</v>
      </c>
      <c r="I167" s="504">
        <v>5754.76</v>
      </c>
      <c r="J167" s="504">
        <v>1</v>
      </c>
      <c r="K167" s="505">
        <v>5754.76</v>
      </c>
    </row>
    <row r="168" spans="1:11" ht="14.4" customHeight="1" x14ac:dyDescent="0.3">
      <c r="A168" s="483" t="s">
        <v>494</v>
      </c>
      <c r="B168" s="484" t="s">
        <v>561</v>
      </c>
      <c r="C168" s="487" t="s">
        <v>505</v>
      </c>
      <c r="D168" s="525" t="s">
        <v>562</v>
      </c>
      <c r="E168" s="487" t="s">
        <v>1116</v>
      </c>
      <c r="F168" s="525" t="s">
        <v>1117</v>
      </c>
      <c r="G168" s="487" t="s">
        <v>1037</v>
      </c>
      <c r="H168" s="487" t="s">
        <v>1038</v>
      </c>
      <c r="I168" s="504">
        <v>1161.5999999999999</v>
      </c>
      <c r="J168" s="504">
        <v>20</v>
      </c>
      <c r="K168" s="505">
        <v>23232</v>
      </c>
    </row>
    <row r="169" spans="1:11" ht="14.4" customHeight="1" x14ac:dyDescent="0.3">
      <c r="A169" s="483" t="s">
        <v>494</v>
      </c>
      <c r="B169" s="484" t="s">
        <v>561</v>
      </c>
      <c r="C169" s="487" t="s">
        <v>505</v>
      </c>
      <c r="D169" s="525" t="s">
        <v>562</v>
      </c>
      <c r="E169" s="487" t="s">
        <v>1116</v>
      </c>
      <c r="F169" s="525" t="s">
        <v>1117</v>
      </c>
      <c r="G169" s="487" t="s">
        <v>1039</v>
      </c>
      <c r="H169" s="487" t="s">
        <v>1040</v>
      </c>
      <c r="I169" s="504">
        <v>8597.41</v>
      </c>
      <c r="J169" s="504">
        <v>5</v>
      </c>
      <c r="K169" s="505">
        <v>42987.06</v>
      </c>
    </row>
    <row r="170" spans="1:11" ht="14.4" customHeight="1" x14ac:dyDescent="0.3">
      <c r="A170" s="483" t="s">
        <v>494</v>
      </c>
      <c r="B170" s="484" t="s">
        <v>561</v>
      </c>
      <c r="C170" s="487" t="s">
        <v>505</v>
      </c>
      <c r="D170" s="525" t="s">
        <v>562</v>
      </c>
      <c r="E170" s="487" t="s">
        <v>1116</v>
      </c>
      <c r="F170" s="525" t="s">
        <v>1117</v>
      </c>
      <c r="G170" s="487" t="s">
        <v>1041</v>
      </c>
      <c r="H170" s="487" t="s">
        <v>1042</v>
      </c>
      <c r="I170" s="504">
        <v>2370.39</v>
      </c>
      <c r="J170" s="504">
        <v>40</v>
      </c>
      <c r="K170" s="505">
        <v>94815.510000000009</v>
      </c>
    </row>
    <row r="171" spans="1:11" ht="14.4" customHeight="1" x14ac:dyDescent="0.3">
      <c r="A171" s="483" t="s">
        <v>494</v>
      </c>
      <c r="B171" s="484" t="s">
        <v>561</v>
      </c>
      <c r="C171" s="487" t="s">
        <v>505</v>
      </c>
      <c r="D171" s="525" t="s">
        <v>562</v>
      </c>
      <c r="E171" s="487" t="s">
        <v>1116</v>
      </c>
      <c r="F171" s="525" t="s">
        <v>1117</v>
      </c>
      <c r="G171" s="487" t="s">
        <v>1043</v>
      </c>
      <c r="H171" s="487" t="s">
        <v>1044</v>
      </c>
      <c r="I171" s="504">
        <v>1690.5</v>
      </c>
      <c r="J171" s="504">
        <v>5</v>
      </c>
      <c r="K171" s="505">
        <v>8452.48</v>
      </c>
    </row>
    <row r="172" spans="1:11" ht="14.4" customHeight="1" x14ac:dyDescent="0.3">
      <c r="A172" s="483" t="s">
        <v>494</v>
      </c>
      <c r="B172" s="484" t="s">
        <v>561</v>
      </c>
      <c r="C172" s="487" t="s">
        <v>505</v>
      </c>
      <c r="D172" s="525" t="s">
        <v>562</v>
      </c>
      <c r="E172" s="487" t="s">
        <v>1116</v>
      </c>
      <c r="F172" s="525" t="s">
        <v>1117</v>
      </c>
      <c r="G172" s="487" t="s">
        <v>1045</v>
      </c>
      <c r="H172" s="487" t="s">
        <v>1046</v>
      </c>
      <c r="I172" s="504">
        <v>1818.1500000000003</v>
      </c>
      <c r="J172" s="504">
        <v>45</v>
      </c>
      <c r="K172" s="505">
        <v>81816.66</v>
      </c>
    </row>
    <row r="173" spans="1:11" ht="14.4" customHeight="1" x14ac:dyDescent="0.3">
      <c r="A173" s="483" t="s">
        <v>494</v>
      </c>
      <c r="B173" s="484" t="s">
        <v>561</v>
      </c>
      <c r="C173" s="487" t="s">
        <v>505</v>
      </c>
      <c r="D173" s="525" t="s">
        <v>562</v>
      </c>
      <c r="E173" s="487" t="s">
        <v>1116</v>
      </c>
      <c r="F173" s="525" t="s">
        <v>1117</v>
      </c>
      <c r="G173" s="487" t="s">
        <v>1047</v>
      </c>
      <c r="H173" s="487" t="s">
        <v>1048</v>
      </c>
      <c r="I173" s="504">
        <v>4328.1766666666672</v>
      </c>
      <c r="J173" s="504">
        <v>45</v>
      </c>
      <c r="K173" s="505">
        <v>194767.99</v>
      </c>
    </row>
    <row r="174" spans="1:11" ht="14.4" customHeight="1" x14ac:dyDescent="0.3">
      <c r="A174" s="483" t="s">
        <v>494</v>
      </c>
      <c r="B174" s="484" t="s">
        <v>561</v>
      </c>
      <c r="C174" s="487" t="s">
        <v>505</v>
      </c>
      <c r="D174" s="525" t="s">
        <v>562</v>
      </c>
      <c r="E174" s="487" t="s">
        <v>1116</v>
      </c>
      <c r="F174" s="525" t="s">
        <v>1117</v>
      </c>
      <c r="G174" s="487" t="s">
        <v>1049</v>
      </c>
      <c r="H174" s="487" t="s">
        <v>1050</v>
      </c>
      <c r="I174" s="504">
        <v>158464.08666666667</v>
      </c>
      <c r="J174" s="504">
        <v>3</v>
      </c>
      <c r="K174" s="505">
        <v>475392.26</v>
      </c>
    </row>
    <row r="175" spans="1:11" ht="14.4" customHeight="1" x14ac:dyDescent="0.3">
      <c r="A175" s="483" t="s">
        <v>494</v>
      </c>
      <c r="B175" s="484" t="s">
        <v>561</v>
      </c>
      <c r="C175" s="487" t="s">
        <v>505</v>
      </c>
      <c r="D175" s="525" t="s">
        <v>562</v>
      </c>
      <c r="E175" s="487" t="s">
        <v>1116</v>
      </c>
      <c r="F175" s="525" t="s">
        <v>1117</v>
      </c>
      <c r="G175" s="487" t="s">
        <v>1051</v>
      </c>
      <c r="H175" s="487" t="s">
        <v>1052</v>
      </c>
      <c r="I175" s="504">
        <v>2935.4650000000001</v>
      </c>
      <c r="J175" s="504">
        <v>30</v>
      </c>
      <c r="K175" s="505">
        <v>88063.89</v>
      </c>
    </row>
    <row r="176" spans="1:11" ht="14.4" customHeight="1" x14ac:dyDescent="0.3">
      <c r="A176" s="483" t="s">
        <v>494</v>
      </c>
      <c r="B176" s="484" t="s">
        <v>561</v>
      </c>
      <c r="C176" s="487" t="s">
        <v>505</v>
      </c>
      <c r="D176" s="525" t="s">
        <v>562</v>
      </c>
      <c r="E176" s="487" t="s">
        <v>1116</v>
      </c>
      <c r="F176" s="525" t="s">
        <v>1117</v>
      </c>
      <c r="G176" s="487" t="s">
        <v>1053</v>
      </c>
      <c r="H176" s="487" t="s">
        <v>1054</v>
      </c>
      <c r="I176" s="504">
        <v>131990</v>
      </c>
      <c r="J176" s="504">
        <v>1</v>
      </c>
      <c r="K176" s="505">
        <v>131990</v>
      </c>
    </row>
    <row r="177" spans="1:11" ht="14.4" customHeight="1" x14ac:dyDescent="0.3">
      <c r="A177" s="483" t="s">
        <v>494</v>
      </c>
      <c r="B177" s="484" t="s">
        <v>561</v>
      </c>
      <c r="C177" s="487" t="s">
        <v>505</v>
      </c>
      <c r="D177" s="525" t="s">
        <v>562</v>
      </c>
      <c r="E177" s="487" t="s">
        <v>1116</v>
      </c>
      <c r="F177" s="525" t="s">
        <v>1117</v>
      </c>
      <c r="G177" s="487" t="s">
        <v>1055</v>
      </c>
      <c r="H177" s="487" t="s">
        <v>1056</v>
      </c>
      <c r="I177" s="504">
        <v>4904.13</v>
      </c>
      <c r="J177" s="504">
        <v>1</v>
      </c>
      <c r="K177" s="505">
        <v>4904.13</v>
      </c>
    </row>
    <row r="178" spans="1:11" ht="14.4" customHeight="1" x14ac:dyDescent="0.3">
      <c r="A178" s="483" t="s">
        <v>494</v>
      </c>
      <c r="B178" s="484" t="s">
        <v>561</v>
      </c>
      <c r="C178" s="487" t="s">
        <v>505</v>
      </c>
      <c r="D178" s="525" t="s">
        <v>562</v>
      </c>
      <c r="E178" s="487" t="s">
        <v>1116</v>
      </c>
      <c r="F178" s="525" t="s">
        <v>1117</v>
      </c>
      <c r="G178" s="487" t="s">
        <v>821</v>
      </c>
      <c r="H178" s="487" t="s">
        <v>822</v>
      </c>
      <c r="I178" s="504">
        <v>1936.6</v>
      </c>
      <c r="J178" s="504">
        <v>1</v>
      </c>
      <c r="K178" s="505">
        <v>1936.6</v>
      </c>
    </row>
    <row r="179" spans="1:11" ht="14.4" customHeight="1" x14ac:dyDescent="0.3">
      <c r="A179" s="483" t="s">
        <v>494</v>
      </c>
      <c r="B179" s="484" t="s">
        <v>561</v>
      </c>
      <c r="C179" s="487" t="s">
        <v>505</v>
      </c>
      <c r="D179" s="525" t="s">
        <v>562</v>
      </c>
      <c r="E179" s="487" t="s">
        <v>1116</v>
      </c>
      <c r="F179" s="525" t="s">
        <v>1117</v>
      </c>
      <c r="G179" s="487" t="s">
        <v>1057</v>
      </c>
      <c r="H179" s="487" t="s">
        <v>1058</v>
      </c>
      <c r="I179" s="504">
        <v>2861.21</v>
      </c>
      <c r="J179" s="504">
        <v>4</v>
      </c>
      <c r="K179" s="505">
        <v>11444.84</v>
      </c>
    </row>
    <row r="180" spans="1:11" ht="14.4" customHeight="1" x14ac:dyDescent="0.3">
      <c r="A180" s="483" t="s">
        <v>494</v>
      </c>
      <c r="B180" s="484" t="s">
        <v>561</v>
      </c>
      <c r="C180" s="487" t="s">
        <v>505</v>
      </c>
      <c r="D180" s="525" t="s">
        <v>562</v>
      </c>
      <c r="E180" s="487" t="s">
        <v>1116</v>
      </c>
      <c r="F180" s="525" t="s">
        <v>1117</v>
      </c>
      <c r="G180" s="487" t="s">
        <v>1059</v>
      </c>
      <c r="H180" s="487" t="s">
        <v>1060</v>
      </c>
      <c r="I180" s="504">
        <v>589.27</v>
      </c>
      <c r="J180" s="504">
        <v>8</v>
      </c>
      <c r="K180" s="505">
        <v>4714.16</v>
      </c>
    </row>
    <row r="181" spans="1:11" ht="14.4" customHeight="1" x14ac:dyDescent="0.3">
      <c r="A181" s="483" t="s">
        <v>494</v>
      </c>
      <c r="B181" s="484" t="s">
        <v>561</v>
      </c>
      <c r="C181" s="487" t="s">
        <v>505</v>
      </c>
      <c r="D181" s="525" t="s">
        <v>562</v>
      </c>
      <c r="E181" s="487" t="s">
        <v>1116</v>
      </c>
      <c r="F181" s="525" t="s">
        <v>1117</v>
      </c>
      <c r="G181" s="487" t="s">
        <v>1061</v>
      </c>
      <c r="H181" s="487" t="s">
        <v>1062</v>
      </c>
      <c r="I181" s="504">
        <v>3646.62</v>
      </c>
      <c r="J181" s="504">
        <v>1</v>
      </c>
      <c r="K181" s="505">
        <v>3646.62</v>
      </c>
    </row>
    <row r="182" spans="1:11" ht="14.4" customHeight="1" x14ac:dyDescent="0.3">
      <c r="A182" s="483" t="s">
        <v>494</v>
      </c>
      <c r="B182" s="484" t="s">
        <v>561</v>
      </c>
      <c r="C182" s="487" t="s">
        <v>505</v>
      </c>
      <c r="D182" s="525" t="s">
        <v>562</v>
      </c>
      <c r="E182" s="487" t="s">
        <v>1116</v>
      </c>
      <c r="F182" s="525" t="s">
        <v>1117</v>
      </c>
      <c r="G182" s="487" t="s">
        <v>1063</v>
      </c>
      <c r="H182" s="487" t="s">
        <v>1064</v>
      </c>
      <c r="I182" s="504">
        <v>2346</v>
      </c>
      <c r="J182" s="504">
        <v>3</v>
      </c>
      <c r="K182" s="505">
        <v>7038</v>
      </c>
    </row>
    <row r="183" spans="1:11" ht="14.4" customHeight="1" x14ac:dyDescent="0.3">
      <c r="A183" s="483" t="s">
        <v>494</v>
      </c>
      <c r="B183" s="484" t="s">
        <v>561</v>
      </c>
      <c r="C183" s="487" t="s">
        <v>505</v>
      </c>
      <c r="D183" s="525" t="s">
        <v>562</v>
      </c>
      <c r="E183" s="487" t="s">
        <v>1116</v>
      </c>
      <c r="F183" s="525" t="s">
        <v>1117</v>
      </c>
      <c r="G183" s="487" t="s">
        <v>1065</v>
      </c>
      <c r="H183" s="487" t="s">
        <v>1066</v>
      </c>
      <c r="I183" s="504">
        <v>4719</v>
      </c>
      <c r="J183" s="504">
        <v>1</v>
      </c>
      <c r="K183" s="505">
        <v>4719</v>
      </c>
    </row>
    <row r="184" spans="1:11" ht="14.4" customHeight="1" x14ac:dyDescent="0.3">
      <c r="A184" s="483" t="s">
        <v>494</v>
      </c>
      <c r="B184" s="484" t="s">
        <v>561</v>
      </c>
      <c r="C184" s="487" t="s">
        <v>505</v>
      </c>
      <c r="D184" s="525" t="s">
        <v>562</v>
      </c>
      <c r="E184" s="487" t="s">
        <v>1116</v>
      </c>
      <c r="F184" s="525" t="s">
        <v>1117</v>
      </c>
      <c r="G184" s="487" t="s">
        <v>1067</v>
      </c>
      <c r="H184" s="487" t="s">
        <v>1068</v>
      </c>
      <c r="I184" s="504">
        <v>6823.19</v>
      </c>
      <c r="J184" s="504">
        <v>6</v>
      </c>
      <c r="K184" s="505">
        <v>40939.14</v>
      </c>
    </row>
    <row r="185" spans="1:11" ht="14.4" customHeight="1" x14ac:dyDescent="0.3">
      <c r="A185" s="483" t="s">
        <v>494</v>
      </c>
      <c r="B185" s="484" t="s">
        <v>561</v>
      </c>
      <c r="C185" s="487" t="s">
        <v>505</v>
      </c>
      <c r="D185" s="525" t="s">
        <v>562</v>
      </c>
      <c r="E185" s="487" t="s">
        <v>1116</v>
      </c>
      <c r="F185" s="525" t="s">
        <v>1117</v>
      </c>
      <c r="G185" s="487" t="s">
        <v>831</v>
      </c>
      <c r="H185" s="487" t="s">
        <v>832</v>
      </c>
      <c r="I185" s="504">
        <v>3621.3500000000004</v>
      </c>
      <c r="J185" s="504">
        <v>7</v>
      </c>
      <c r="K185" s="505">
        <v>25349.48</v>
      </c>
    </row>
    <row r="186" spans="1:11" ht="14.4" customHeight="1" x14ac:dyDescent="0.3">
      <c r="A186" s="483" t="s">
        <v>494</v>
      </c>
      <c r="B186" s="484" t="s">
        <v>561</v>
      </c>
      <c r="C186" s="487" t="s">
        <v>505</v>
      </c>
      <c r="D186" s="525" t="s">
        <v>562</v>
      </c>
      <c r="E186" s="487" t="s">
        <v>1116</v>
      </c>
      <c r="F186" s="525" t="s">
        <v>1117</v>
      </c>
      <c r="G186" s="487" t="s">
        <v>1069</v>
      </c>
      <c r="H186" s="487" t="s">
        <v>1070</v>
      </c>
      <c r="I186" s="504">
        <v>102532.79500000001</v>
      </c>
      <c r="J186" s="504">
        <v>3</v>
      </c>
      <c r="K186" s="505">
        <v>307598.33999999997</v>
      </c>
    </row>
    <row r="187" spans="1:11" ht="14.4" customHeight="1" x14ac:dyDescent="0.3">
      <c r="A187" s="483" t="s">
        <v>494</v>
      </c>
      <c r="B187" s="484" t="s">
        <v>561</v>
      </c>
      <c r="C187" s="487" t="s">
        <v>505</v>
      </c>
      <c r="D187" s="525" t="s">
        <v>562</v>
      </c>
      <c r="E187" s="487" t="s">
        <v>1116</v>
      </c>
      <c r="F187" s="525" t="s">
        <v>1117</v>
      </c>
      <c r="G187" s="487" t="s">
        <v>1071</v>
      </c>
      <c r="H187" s="487" t="s">
        <v>1072</v>
      </c>
      <c r="I187" s="504">
        <v>3010.48</v>
      </c>
      <c r="J187" s="504">
        <v>5</v>
      </c>
      <c r="K187" s="505">
        <v>15052.4</v>
      </c>
    </row>
    <row r="188" spans="1:11" ht="14.4" customHeight="1" x14ac:dyDescent="0.3">
      <c r="A188" s="483" t="s">
        <v>494</v>
      </c>
      <c r="B188" s="484" t="s">
        <v>561</v>
      </c>
      <c r="C188" s="487" t="s">
        <v>505</v>
      </c>
      <c r="D188" s="525" t="s">
        <v>562</v>
      </c>
      <c r="E188" s="487" t="s">
        <v>1116</v>
      </c>
      <c r="F188" s="525" t="s">
        <v>1117</v>
      </c>
      <c r="G188" s="487" t="s">
        <v>1073</v>
      </c>
      <c r="H188" s="487" t="s">
        <v>1074</v>
      </c>
      <c r="I188" s="504">
        <v>1776.75</v>
      </c>
      <c r="J188" s="504">
        <v>1</v>
      </c>
      <c r="K188" s="505">
        <v>1776.75</v>
      </c>
    </row>
    <row r="189" spans="1:11" ht="14.4" customHeight="1" x14ac:dyDescent="0.3">
      <c r="A189" s="483" t="s">
        <v>494</v>
      </c>
      <c r="B189" s="484" t="s">
        <v>561</v>
      </c>
      <c r="C189" s="487" t="s">
        <v>505</v>
      </c>
      <c r="D189" s="525" t="s">
        <v>562</v>
      </c>
      <c r="E189" s="487" t="s">
        <v>1116</v>
      </c>
      <c r="F189" s="525" t="s">
        <v>1117</v>
      </c>
      <c r="G189" s="487" t="s">
        <v>1075</v>
      </c>
      <c r="H189" s="487" t="s">
        <v>1076</v>
      </c>
      <c r="I189" s="504">
        <v>1473.1550000000002</v>
      </c>
      <c r="J189" s="504">
        <v>36</v>
      </c>
      <c r="K189" s="505">
        <v>53033.43</v>
      </c>
    </row>
    <row r="190" spans="1:11" ht="14.4" customHeight="1" x14ac:dyDescent="0.3">
      <c r="A190" s="483" t="s">
        <v>494</v>
      </c>
      <c r="B190" s="484" t="s">
        <v>561</v>
      </c>
      <c r="C190" s="487" t="s">
        <v>505</v>
      </c>
      <c r="D190" s="525" t="s">
        <v>562</v>
      </c>
      <c r="E190" s="487" t="s">
        <v>1116</v>
      </c>
      <c r="F190" s="525" t="s">
        <v>1117</v>
      </c>
      <c r="G190" s="487" t="s">
        <v>1077</v>
      </c>
      <c r="H190" s="487" t="s">
        <v>1078</v>
      </c>
      <c r="I190" s="504">
        <v>2861.21</v>
      </c>
      <c r="J190" s="504">
        <v>4</v>
      </c>
      <c r="K190" s="505">
        <v>11444.84</v>
      </c>
    </row>
    <row r="191" spans="1:11" ht="14.4" customHeight="1" x14ac:dyDescent="0.3">
      <c r="A191" s="483" t="s">
        <v>494</v>
      </c>
      <c r="B191" s="484" t="s">
        <v>561</v>
      </c>
      <c r="C191" s="487" t="s">
        <v>505</v>
      </c>
      <c r="D191" s="525" t="s">
        <v>562</v>
      </c>
      <c r="E191" s="487" t="s">
        <v>1116</v>
      </c>
      <c r="F191" s="525" t="s">
        <v>1117</v>
      </c>
      <c r="G191" s="487" t="s">
        <v>1079</v>
      </c>
      <c r="H191" s="487" t="s">
        <v>1080</v>
      </c>
      <c r="I191" s="504">
        <v>1868.75</v>
      </c>
      <c r="J191" s="504">
        <v>1</v>
      </c>
      <c r="K191" s="505">
        <v>1868.75</v>
      </c>
    </row>
    <row r="192" spans="1:11" ht="14.4" customHeight="1" x14ac:dyDescent="0.3">
      <c r="A192" s="483" t="s">
        <v>494</v>
      </c>
      <c r="B192" s="484" t="s">
        <v>561</v>
      </c>
      <c r="C192" s="487" t="s">
        <v>505</v>
      </c>
      <c r="D192" s="525" t="s">
        <v>562</v>
      </c>
      <c r="E192" s="487" t="s">
        <v>1116</v>
      </c>
      <c r="F192" s="525" t="s">
        <v>1117</v>
      </c>
      <c r="G192" s="487" t="s">
        <v>1081</v>
      </c>
      <c r="H192" s="487" t="s">
        <v>1082</v>
      </c>
      <c r="I192" s="504">
        <v>0.43</v>
      </c>
      <c r="J192" s="504">
        <v>2000</v>
      </c>
      <c r="K192" s="505">
        <v>856</v>
      </c>
    </row>
    <row r="193" spans="1:11" ht="14.4" customHeight="1" x14ac:dyDescent="0.3">
      <c r="A193" s="483" t="s">
        <v>494</v>
      </c>
      <c r="B193" s="484" t="s">
        <v>561</v>
      </c>
      <c r="C193" s="487" t="s">
        <v>505</v>
      </c>
      <c r="D193" s="525" t="s">
        <v>562</v>
      </c>
      <c r="E193" s="487" t="s">
        <v>1116</v>
      </c>
      <c r="F193" s="525" t="s">
        <v>1117</v>
      </c>
      <c r="G193" s="487" t="s">
        <v>1083</v>
      </c>
      <c r="H193" s="487" t="s">
        <v>1084</v>
      </c>
      <c r="I193" s="504">
        <v>1503.0549999999998</v>
      </c>
      <c r="J193" s="504">
        <v>36</v>
      </c>
      <c r="K193" s="505">
        <v>54109.83</v>
      </c>
    </row>
    <row r="194" spans="1:11" ht="14.4" customHeight="1" x14ac:dyDescent="0.3">
      <c r="A194" s="483" t="s">
        <v>494</v>
      </c>
      <c r="B194" s="484" t="s">
        <v>561</v>
      </c>
      <c r="C194" s="487" t="s">
        <v>505</v>
      </c>
      <c r="D194" s="525" t="s">
        <v>562</v>
      </c>
      <c r="E194" s="487" t="s">
        <v>1116</v>
      </c>
      <c r="F194" s="525" t="s">
        <v>1117</v>
      </c>
      <c r="G194" s="487" t="s">
        <v>1085</v>
      </c>
      <c r="H194" s="487" t="s">
        <v>1086</v>
      </c>
      <c r="I194" s="504">
        <v>1430.6</v>
      </c>
      <c r="J194" s="504">
        <v>14</v>
      </c>
      <c r="K194" s="505">
        <v>20028.41</v>
      </c>
    </row>
    <row r="195" spans="1:11" ht="14.4" customHeight="1" x14ac:dyDescent="0.3">
      <c r="A195" s="483" t="s">
        <v>494</v>
      </c>
      <c r="B195" s="484" t="s">
        <v>561</v>
      </c>
      <c r="C195" s="487" t="s">
        <v>505</v>
      </c>
      <c r="D195" s="525" t="s">
        <v>562</v>
      </c>
      <c r="E195" s="487" t="s">
        <v>1116</v>
      </c>
      <c r="F195" s="525" t="s">
        <v>1117</v>
      </c>
      <c r="G195" s="487" t="s">
        <v>1087</v>
      </c>
      <c r="H195" s="487" t="s">
        <v>1088</v>
      </c>
      <c r="I195" s="504">
        <v>430.1</v>
      </c>
      <c r="J195" s="504">
        <v>30</v>
      </c>
      <c r="K195" s="505">
        <v>12903.009999999998</v>
      </c>
    </row>
    <row r="196" spans="1:11" ht="14.4" customHeight="1" x14ac:dyDescent="0.3">
      <c r="A196" s="483" t="s">
        <v>494</v>
      </c>
      <c r="B196" s="484" t="s">
        <v>561</v>
      </c>
      <c r="C196" s="487" t="s">
        <v>505</v>
      </c>
      <c r="D196" s="525" t="s">
        <v>562</v>
      </c>
      <c r="E196" s="487" t="s">
        <v>1116</v>
      </c>
      <c r="F196" s="525" t="s">
        <v>1117</v>
      </c>
      <c r="G196" s="487" t="s">
        <v>851</v>
      </c>
      <c r="H196" s="487" t="s">
        <v>852</v>
      </c>
      <c r="I196" s="504">
        <v>3501.69</v>
      </c>
      <c r="J196" s="504">
        <v>1</v>
      </c>
      <c r="K196" s="505">
        <v>3501.69</v>
      </c>
    </row>
    <row r="197" spans="1:11" ht="14.4" customHeight="1" x14ac:dyDescent="0.3">
      <c r="A197" s="483" t="s">
        <v>494</v>
      </c>
      <c r="B197" s="484" t="s">
        <v>561</v>
      </c>
      <c r="C197" s="487" t="s">
        <v>505</v>
      </c>
      <c r="D197" s="525" t="s">
        <v>562</v>
      </c>
      <c r="E197" s="487" t="s">
        <v>1116</v>
      </c>
      <c r="F197" s="525" t="s">
        <v>1117</v>
      </c>
      <c r="G197" s="487" t="s">
        <v>1089</v>
      </c>
      <c r="H197" s="487" t="s">
        <v>1090</v>
      </c>
      <c r="I197" s="504">
        <v>2426.0500000000002</v>
      </c>
      <c r="J197" s="504">
        <v>1</v>
      </c>
      <c r="K197" s="505">
        <v>2426.0500000000002</v>
      </c>
    </row>
    <row r="198" spans="1:11" ht="14.4" customHeight="1" x14ac:dyDescent="0.3">
      <c r="A198" s="483" t="s">
        <v>494</v>
      </c>
      <c r="B198" s="484" t="s">
        <v>561</v>
      </c>
      <c r="C198" s="487" t="s">
        <v>505</v>
      </c>
      <c r="D198" s="525" t="s">
        <v>562</v>
      </c>
      <c r="E198" s="487" t="s">
        <v>1116</v>
      </c>
      <c r="F198" s="525" t="s">
        <v>1117</v>
      </c>
      <c r="G198" s="487" t="s">
        <v>1091</v>
      </c>
      <c r="H198" s="487" t="s">
        <v>1092</v>
      </c>
      <c r="I198" s="504">
        <v>1568.2</v>
      </c>
      <c r="J198" s="504">
        <v>10</v>
      </c>
      <c r="K198" s="505">
        <v>15682</v>
      </c>
    </row>
    <row r="199" spans="1:11" ht="14.4" customHeight="1" x14ac:dyDescent="0.3">
      <c r="A199" s="483" t="s">
        <v>494</v>
      </c>
      <c r="B199" s="484" t="s">
        <v>561</v>
      </c>
      <c r="C199" s="487" t="s">
        <v>505</v>
      </c>
      <c r="D199" s="525" t="s">
        <v>562</v>
      </c>
      <c r="E199" s="487" t="s">
        <v>1116</v>
      </c>
      <c r="F199" s="525" t="s">
        <v>1117</v>
      </c>
      <c r="G199" s="487" t="s">
        <v>1093</v>
      </c>
      <c r="H199" s="487" t="s">
        <v>1094</v>
      </c>
      <c r="I199" s="504">
        <v>4643.9799999999996</v>
      </c>
      <c r="J199" s="504">
        <v>1</v>
      </c>
      <c r="K199" s="505">
        <v>4643.9799999999996</v>
      </c>
    </row>
    <row r="200" spans="1:11" ht="14.4" customHeight="1" x14ac:dyDescent="0.3">
      <c r="A200" s="483" t="s">
        <v>494</v>
      </c>
      <c r="B200" s="484" t="s">
        <v>561</v>
      </c>
      <c r="C200" s="487" t="s">
        <v>505</v>
      </c>
      <c r="D200" s="525" t="s">
        <v>562</v>
      </c>
      <c r="E200" s="487" t="s">
        <v>1116</v>
      </c>
      <c r="F200" s="525" t="s">
        <v>1117</v>
      </c>
      <c r="G200" s="487" t="s">
        <v>1095</v>
      </c>
      <c r="H200" s="487" t="s">
        <v>1096</v>
      </c>
      <c r="I200" s="504">
        <v>2227.61</v>
      </c>
      <c r="J200" s="504">
        <v>1</v>
      </c>
      <c r="K200" s="505">
        <v>2227.61</v>
      </c>
    </row>
    <row r="201" spans="1:11" ht="14.4" customHeight="1" x14ac:dyDescent="0.3">
      <c r="A201" s="483" t="s">
        <v>494</v>
      </c>
      <c r="B201" s="484" t="s">
        <v>561</v>
      </c>
      <c r="C201" s="487" t="s">
        <v>505</v>
      </c>
      <c r="D201" s="525" t="s">
        <v>562</v>
      </c>
      <c r="E201" s="487" t="s">
        <v>1116</v>
      </c>
      <c r="F201" s="525" t="s">
        <v>1117</v>
      </c>
      <c r="G201" s="487" t="s">
        <v>1097</v>
      </c>
      <c r="H201" s="487" t="s">
        <v>1098</v>
      </c>
      <c r="I201" s="504">
        <v>2346</v>
      </c>
      <c r="J201" s="504">
        <v>1</v>
      </c>
      <c r="K201" s="505">
        <v>2346</v>
      </c>
    </row>
    <row r="202" spans="1:11" ht="14.4" customHeight="1" x14ac:dyDescent="0.3">
      <c r="A202" s="483" t="s">
        <v>494</v>
      </c>
      <c r="B202" s="484" t="s">
        <v>561</v>
      </c>
      <c r="C202" s="487" t="s">
        <v>505</v>
      </c>
      <c r="D202" s="525" t="s">
        <v>562</v>
      </c>
      <c r="E202" s="487" t="s">
        <v>1116</v>
      </c>
      <c r="F202" s="525" t="s">
        <v>1117</v>
      </c>
      <c r="G202" s="487" t="s">
        <v>1099</v>
      </c>
      <c r="H202" s="487" t="s">
        <v>1100</v>
      </c>
      <c r="I202" s="504">
        <v>9997.02</v>
      </c>
      <c r="J202" s="504">
        <v>1</v>
      </c>
      <c r="K202" s="505">
        <v>9997.02</v>
      </c>
    </row>
    <row r="203" spans="1:11" ht="14.4" customHeight="1" x14ac:dyDescent="0.3">
      <c r="A203" s="483" t="s">
        <v>494</v>
      </c>
      <c r="B203" s="484" t="s">
        <v>561</v>
      </c>
      <c r="C203" s="487" t="s">
        <v>505</v>
      </c>
      <c r="D203" s="525" t="s">
        <v>562</v>
      </c>
      <c r="E203" s="487" t="s">
        <v>1116</v>
      </c>
      <c r="F203" s="525" t="s">
        <v>1117</v>
      </c>
      <c r="G203" s="487" t="s">
        <v>1101</v>
      </c>
      <c r="H203" s="487" t="s">
        <v>1102</v>
      </c>
      <c r="I203" s="504">
        <v>2346</v>
      </c>
      <c r="J203" s="504">
        <v>1</v>
      </c>
      <c r="K203" s="505">
        <v>2346</v>
      </c>
    </row>
    <row r="204" spans="1:11" ht="14.4" customHeight="1" x14ac:dyDescent="0.3">
      <c r="A204" s="483" t="s">
        <v>494</v>
      </c>
      <c r="B204" s="484" t="s">
        <v>561</v>
      </c>
      <c r="C204" s="487" t="s">
        <v>505</v>
      </c>
      <c r="D204" s="525" t="s">
        <v>562</v>
      </c>
      <c r="E204" s="487" t="s">
        <v>1116</v>
      </c>
      <c r="F204" s="525" t="s">
        <v>1117</v>
      </c>
      <c r="G204" s="487" t="s">
        <v>1103</v>
      </c>
      <c r="H204" s="487" t="s">
        <v>1104</v>
      </c>
      <c r="I204" s="504">
        <v>1724.25</v>
      </c>
      <c r="J204" s="504">
        <v>10</v>
      </c>
      <c r="K204" s="505">
        <v>17242.5</v>
      </c>
    </row>
    <row r="205" spans="1:11" ht="14.4" customHeight="1" thickBot="1" x14ac:dyDescent="0.35">
      <c r="A205" s="491" t="s">
        <v>494</v>
      </c>
      <c r="B205" s="492" t="s">
        <v>561</v>
      </c>
      <c r="C205" s="495" t="s">
        <v>505</v>
      </c>
      <c r="D205" s="526" t="s">
        <v>562</v>
      </c>
      <c r="E205" s="495" t="s">
        <v>1116</v>
      </c>
      <c r="F205" s="526" t="s">
        <v>1117</v>
      </c>
      <c r="G205" s="495" t="s">
        <v>1105</v>
      </c>
      <c r="H205" s="495" t="s">
        <v>1106</v>
      </c>
      <c r="I205" s="506">
        <v>1815</v>
      </c>
      <c r="J205" s="506">
        <v>2</v>
      </c>
      <c r="K205" s="507">
        <v>3630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68" t="s">
        <v>107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35" t="s">
        <v>264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224</v>
      </c>
      <c r="B3" s="369" t="s">
        <v>204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238">
        <v>930</v>
      </c>
      <c r="AH3" s="536">
        <v>940</v>
      </c>
      <c r="AI3" s="552"/>
    </row>
    <row r="4" spans="1:35" ht="36.6" outlineLevel="1" thickBot="1" x14ac:dyDescent="0.35">
      <c r="A4" s="255">
        <v>2014</v>
      </c>
      <c r="B4" s="370"/>
      <c r="C4" s="239" t="s">
        <v>205</v>
      </c>
      <c r="D4" s="240" t="s">
        <v>206</v>
      </c>
      <c r="E4" s="240" t="s">
        <v>207</v>
      </c>
      <c r="F4" s="258" t="s">
        <v>236</v>
      </c>
      <c r="G4" s="258" t="s">
        <v>237</v>
      </c>
      <c r="H4" s="258" t="s">
        <v>238</v>
      </c>
      <c r="I4" s="258" t="s">
        <v>239</v>
      </c>
      <c r="J4" s="258" t="s">
        <v>240</v>
      </c>
      <c r="K4" s="258" t="s">
        <v>241</v>
      </c>
      <c r="L4" s="258" t="s">
        <v>242</v>
      </c>
      <c r="M4" s="258" t="s">
        <v>243</v>
      </c>
      <c r="N4" s="258" t="s">
        <v>244</v>
      </c>
      <c r="O4" s="258" t="s">
        <v>245</v>
      </c>
      <c r="P4" s="258" t="s">
        <v>246</v>
      </c>
      <c r="Q4" s="258" t="s">
        <v>247</v>
      </c>
      <c r="R4" s="258" t="s">
        <v>248</v>
      </c>
      <c r="S4" s="258" t="s">
        <v>249</v>
      </c>
      <c r="T4" s="258" t="s">
        <v>250</v>
      </c>
      <c r="U4" s="258" t="s">
        <v>251</v>
      </c>
      <c r="V4" s="258" t="s">
        <v>252</v>
      </c>
      <c r="W4" s="258" t="s">
        <v>261</v>
      </c>
      <c r="X4" s="258" t="s">
        <v>253</v>
      </c>
      <c r="Y4" s="258" t="s">
        <v>262</v>
      </c>
      <c r="Z4" s="258" t="s">
        <v>254</v>
      </c>
      <c r="AA4" s="258" t="s">
        <v>255</v>
      </c>
      <c r="AB4" s="258" t="s">
        <v>256</v>
      </c>
      <c r="AC4" s="258" t="s">
        <v>257</v>
      </c>
      <c r="AD4" s="258" t="s">
        <v>258</v>
      </c>
      <c r="AE4" s="240" t="s">
        <v>259</v>
      </c>
      <c r="AF4" s="240" t="s">
        <v>260</v>
      </c>
      <c r="AG4" s="240" t="s">
        <v>226</v>
      </c>
      <c r="AH4" s="537" t="s">
        <v>208</v>
      </c>
      <c r="AI4" s="552"/>
    </row>
    <row r="5" spans="1:35" x14ac:dyDescent="0.3">
      <c r="A5" s="241" t="s">
        <v>209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38"/>
      <c r="AI5" s="552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72.400000000000006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6.3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24.4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21.6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3.9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6.7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Data'!AM:AM,'ON Data'!$D:$D,$A$4,'ON Data'!$E:$E,1),SUMIFS('ON Data'!AM:AM,'ON Data'!$E:$E,1)/'ON Data'!$D$3),1)</f>
        <v>5.3</v>
      </c>
      <c r="AH6" s="539">
        <f xml:space="preserve">
TRUNC(IF($A$4&lt;=12,SUMIFS('ON Data'!AN:AN,'ON Data'!$D:$D,$A$4,'ON Data'!$E:$E,1),SUMIFS('ON Data'!AN:AN,'ON Data'!$E:$E,1)/'ON Data'!$D$3),1)</f>
        <v>3</v>
      </c>
      <c r="AI6" s="552"/>
    </row>
    <row r="7" spans="1:35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39"/>
      <c r="AI7" s="552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39"/>
      <c r="AI8" s="552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40"/>
      <c r="AI9" s="552"/>
    </row>
    <row r="10" spans="1:35" x14ac:dyDescent="0.3">
      <c r="A10" s="244" t="s">
        <v>210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41"/>
      <c r="AI10" s="552"/>
    </row>
    <row r="11" spans="1:35" x14ac:dyDescent="0.3">
      <c r="A11" s="245" t="s">
        <v>211</v>
      </c>
      <c r="B11" s="262">
        <f xml:space="preserve">
IF($A$4&lt;=12,SUMIFS('ON Data'!F:F,'ON Data'!$D:$D,$A$4,'ON Data'!$E:$E,2),SUMIFS('ON Data'!F:F,'ON Data'!$E:$E,2))</f>
        <v>33225.199999999997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2996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11070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9724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1935.2000000000003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508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3260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Data'!AM:AM,'ON Data'!$D:$D,$A$4,'ON Data'!$E:$E,2),SUMIFS('ON Data'!AM:AM,'ON Data'!$E:$E,2))</f>
        <v>2268</v>
      </c>
      <c r="AH11" s="542">
        <f xml:space="preserve">
IF($A$4&lt;=12,SUMIFS('ON Data'!AN:AN,'ON Data'!$D:$D,$A$4,'ON Data'!$E:$E,2),SUMIFS('ON Data'!AN:AN,'ON Data'!$E:$E,2))</f>
        <v>1464</v>
      </c>
      <c r="AI11" s="552"/>
    </row>
    <row r="12" spans="1:35" x14ac:dyDescent="0.3">
      <c r="A12" s="245" t="s">
        <v>212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Data'!AM:AM,'ON Data'!$D:$D,$A$4,'ON Data'!$E:$E,3),SUMIFS('ON Data'!AM:AM,'ON Data'!$E:$E,3))</f>
        <v>0</v>
      </c>
      <c r="AH12" s="542">
        <f xml:space="preserve">
IF($A$4&lt;=12,SUMIFS('ON Data'!AN:AN,'ON Data'!$D:$D,$A$4,'ON Data'!$E:$E,3),SUMIFS('ON Data'!AN:AN,'ON Data'!$E:$E,3))</f>
        <v>0</v>
      </c>
      <c r="AI12" s="552"/>
    </row>
    <row r="13" spans="1:35" x14ac:dyDescent="0.3">
      <c r="A13" s="245" t="s">
        <v>219</v>
      </c>
      <c r="B13" s="262">
        <f xml:space="preserve">
IF($A$4&lt;=12,SUMIFS('ON Data'!F:F,'ON Data'!$D:$D,$A$4,'ON Data'!$E:$E,4),SUMIFS('ON Data'!F:F,'ON Data'!$E:$E,4))</f>
        <v>1147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121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106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920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Data'!AM:AM,'ON Data'!$D:$D,$A$4,'ON Data'!$E:$E,4),SUMIFS('ON Data'!AM:AM,'ON Data'!$E:$E,4))</f>
        <v>0</v>
      </c>
      <c r="AH13" s="542">
        <f xml:space="preserve">
IF($A$4&lt;=12,SUMIFS('ON Data'!AN:AN,'ON Data'!$D:$D,$A$4,'ON Data'!$E:$E,4),SUMIFS('ON Data'!AN:AN,'ON Data'!$E:$E,4))</f>
        <v>0</v>
      </c>
      <c r="AI13" s="552"/>
    </row>
    <row r="14" spans="1:35" ht="15" thickBot="1" x14ac:dyDescent="0.35">
      <c r="A14" s="246" t="s">
        <v>213</v>
      </c>
      <c r="B14" s="265">
        <f xml:space="preserve">
IF($A$4&lt;=12,SUMIFS('ON Data'!F:F,'ON Data'!$D:$D,$A$4,'ON Data'!$E:$E,5),SUMIFS('ON Data'!F:F,'ON Data'!$E:$E,5))</f>
        <v>107</v>
      </c>
      <c r="C14" s="266">
        <f xml:space="preserve">
IF($A$4&lt;=12,SUMIFS('ON Data'!G:G,'ON Data'!$D:$D,$A$4,'ON Data'!$E:$E,5),SUMIFS('ON Data'!G:G,'ON Data'!$E:$E,5))</f>
        <v>107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Data'!AM:AM,'ON Data'!$D:$D,$A$4,'ON Data'!$E:$E,5),SUMIFS('ON Data'!AM:AM,'ON Data'!$E:$E,5))</f>
        <v>0</v>
      </c>
      <c r="AH14" s="543">
        <f xml:space="preserve">
IF($A$4&lt;=12,SUMIFS('ON Data'!AN:AN,'ON Data'!$D:$D,$A$4,'ON Data'!$E:$E,5),SUMIFS('ON Data'!AN:AN,'ON Data'!$E:$E,5))</f>
        <v>0</v>
      </c>
      <c r="AI14" s="552"/>
    </row>
    <row r="15" spans="1:35" x14ac:dyDescent="0.3">
      <c r="A15" s="163" t="s">
        <v>223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44"/>
      <c r="AI15" s="552"/>
    </row>
    <row r="16" spans="1:35" x14ac:dyDescent="0.3">
      <c r="A16" s="247" t="s">
        <v>214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Data'!AM:AM,'ON Data'!$D:$D,$A$4,'ON Data'!$E:$E,7),SUMIFS('ON Data'!AM:AM,'ON Data'!$E:$E,7))</f>
        <v>0</v>
      </c>
      <c r="AH16" s="542">
        <f xml:space="preserve">
IF($A$4&lt;=12,SUMIFS('ON Data'!AN:AN,'ON Data'!$D:$D,$A$4,'ON Data'!$E:$E,7),SUMIFS('ON Data'!AN:AN,'ON Data'!$E:$E,7))</f>
        <v>0</v>
      </c>
      <c r="AI16" s="552"/>
    </row>
    <row r="17" spans="1:35" x14ac:dyDescent="0.3">
      <c r="A17" s="247" t="s">
        <v>215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Data'!AM:AM,'ON Data'!$D:$D,$A$4,'ON Data'!$E:$E,8),SUMIFS('ON Data'!AM:AM,'ON Data'!$E:$E,8))</f>
        <v>0</v>
      </c>
      <c r="AH17" s="542">
        <f xml:space="preserve">
IF($A$4&lt;=12,SUMIFS('ON Data'!AN:AN,'ON Data'!$D:$D,$A$4,'ON Data'!$E:$E,8),SUMIFS('ON Data'!AN:AN,'ON Data'!$E:$E,8))</f>
        <v>0</v>
      </c>
      <c r="AI17" s="552"/>
    </row>
    <row r="18" spans="1:35" x14ac:dyDescent="0.3">
      <c r="A18" s="247" t="s">
        <v>216</v>
      </c>
      <c r="B18" s="262">
        <f xml:space="preserve">
B19-B16-B17</f>
        <v>69794</v>
      </c>
      <c r="C18" s="263">
        <f t="shared" ref="C18" si="0" xml:space="preserve">
C19-C16-C17</f>
        <v>0</v>
      </c>
      <c r="D18" s="264">
        <f t="shared" ref="D18:AH18" si="1" xml:space="preserve">
D19-D16-D17</f>
        <v>0</v>
      </c>
      <c r="E18" s="264">
        <f t="shared" si="1"/>
        <v>0</v>
      </c>
      <c r="F18" s="264">
        <f t="shared" si="1"/>
        <v>35094</v>
      </c>
      <c r="G18" s="264">
        <f t="shared" si="1"/>
        <v>0</v>
      </c>
      <c r="H18" s="264">
        <f t="shared" si="1"/>
        <v>0</v>
      </c>
      <c r="I18" s="264">
        <f t="shared" si="1"/>
        <v>15960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1480</v>
      </c>
      <c r="AA18" s="264">
        <f t="shared" si="1"/>
        <v>0</v>
      </c>
      <c r="AB18" s="264">
        <f t="shared" si="1"/>
        <v>0</v>
      </c>
      <c r="AC18" s="264">
        <f t="shared" si="1"/>
        <v>11660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542">
        <f t="shared" si="1"/>
        <v>5600</v>
      </c>
      <c r="AI18" s="552"/>
    </row>
    <row r="19" spans="1:35" ht="15" thickBot="1" x14ac:dyDescent="0.35">
      <c r="A19" s="248" t="s">
        <v>217</v>
      </c>
      <c r="B19" s="271">
        <f xml:space="preserve">
IF($A$4&lt;=12,SUMIFS('ON Data'!F:F,'ON Data'!$D:$D,$A$4,'ON Data'!$E:$E,9),SUMIFS('ON Data'!F:F,'ON Data'!$E:$E,9))</f>
        <v>69794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35094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15960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1480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11660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Data'!AM:AM,'ON Data'!$D:$D,$A$4,'ON Data'!$E:$E,9),SUMIFS('ON Data'!AM:AM,'ON Data'!$E:$E,9))</f>
        <v>0</v>
      </c>
      <c r="AH19" s="545">
        <f xml:space="preserve">
IF($A$4&lt;=12,SUMIFS('ON Data'!AN:AN,'ON Data'!$D:$D,$A$4,'ON Data'!$E:$E,9),SUMIFS('ON Data'!AN:AN,'ON Data'!$E:$E,9))</f>
        <v>5600</v>
      </c>
      <c r="AI19" s="552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5586490</v>
      </c>
      <c r="C20" s="275">
        <f xml:space="preserve">
IF($A$4&lt;=12,SUMIFS('ON Data'!G:G,'ON Data'!$D:$D,$A$4,'ON Data'!$E:$E,6),SUMIFS('ON Data'!G:G,'ON Data'!$E:$E,6))</f>
        <v>1000</v>
      </c>
      <c r="D20" s="276">
        <f xml:space="preserve">
IF($A$4&lt;=12,SUMIFS('ON Data'!H:H,'ON Data'!$D:$D,$A$4,'ON Data'!$E:$E,6),SUMIFS('ON Data'!H:H,'ON Data'!$E:$E,6))</f>
        <v>1073869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1780487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1637968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303529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59770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314743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Data'!AM:AM,'ON Data'!$D:$D,$A$4,'ON Data'!$E:$E,6),SUMIFS('ON Data'!AM:AM,'ON Data'!$E:$E,6))</f>
        <v>304487</v>
      </c>
      <c r="AH20" s="546">
        <f xml:space="preserve">
IF($A$4&lt;=12,SUMIFS('ON Data'!AN:AN,'ON Data'!$D:$D,$A$4,'ON Data'!$E:$E,6),SUMIFS('ON Data'!AN:AN,'ON Data'!$E:$E,6))</f>
        <v>110637</v>
      </c>
      <c r="AI20" s="552"/>
    </row>
    <row r="21" spans="1:35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542"/>
      <c r="AI21" s="552"/>
    </row>
    <row r="22" spans="1:35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542"/>
      <c r="AI22" s="552"/>
    </row>
    <row r="23" spans="1:35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543"/>
      <c r="AI23" s="552"/>
    </row>
    <row r="24" spans="1:35" x14ac:dyDescent="0.3">
      <c r="A24" s="244" t="s">
        <v>218</v>
      </c>
      <c r="B24" s="291" t="s">
        <v>3</v>
      </c>
      <c r="C24" s="553" t="s">
        <v>229</v>
      </c>
      <c r="D24" s="527"/>
      <c r="E24" s="528"/>
      <c r="F24" s="528" t="s">
        <v>230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8"/>
      <c r="AF24" s="528"/>
      <c r="AG24" s="528" t="s">
        <v>231</v>
      </c>
      <c r="AH24" s="547"/>
      <c r="AI24" s="552"/>
    </row>
    <row r="25" spans="1:35" x14ac:dyDescent="0.3">
      <c r="A25" s="245" t="s">
        <v>73</v>
      </c>
      <c r="B25" s="262">
        <f xml:space="preserve">
SUM(C25:AH25)</f>
        <v>19854.099999999999</v>
      </c>
      <c r="C25" s="554">
        <f xml:space="preserve">
IF($A$4&lt;=12,SUMIFS('ON Data'!H:H,'ON Data'!$D:$D,$A$4,'ON Data'!$E:$E,10),SUMIFS('ON Data'!H:H,'ON Data'!$E:$E,10))</f>
        <v>300</v>
      </c>
      <c r="D25" s="529"/>
      <c r="E25" s="530"/>
      <c r="F25" s="530">
        <f xml:space="preserve">
IF($A$4&lt;=12,SUMIFS('ON Data'!K:K,'ON Data'!$D:$D,$A$4,'ON Data'!$E:$E,10),SUMIFS('ON Data'!K:K,'ON Data'!$E:$E,10))</f>
        <v>19554.099999999999</v>
      </c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>
        <f xml:space="preserve">
IF($A$4&lt;=12,SUMIFS('ON Data'!AM:AM,'ON Data'!$D:$D,$A$4,'ON Data'!$E:$E,10),SUMIFS('ON Data'!AM:AM,'ON Data'!$E:$E,10))</f>
        <v>0</v>
      </c>
      <c r="AH25" s="548"/>
      <c r="AI25" s="552"/>
    </row>
    <row r="26" spans="1:35" x14ac:dyDescent="0.3">
      <c r="A26" s="251" t="s">
        <v>228</v>
      </c>
      <c r="B26" s="271">
        <f xml:space="preserve">
SUM(C26:AH26)</f>
        <v>17535</v>
      </c>
      <c r="C26" s="554">
        <f xml:space="preserve">
IF($A$4&lt;=12,SUMIFS('ON Data'!H:H,'ON Data'!$D:$D,$A$4,'ON Data'!$E:$E,11),SUMIFS('ON Data'!H:H,'ON Data'!$E:$E,11))</f>
        <v>6285</v>
      </c>
      <c r="D26" s="529"/>
      <c r="E26" s="530"/>
      <c r="F26" s="531">
        <f xml:space="preserve">
IF($A$4&lt;=12,SUMIFS('ON Data'!K:K,'ON Data'!$D:$D,$A$4,'ON Data'!$E:$E,11),SUMIFS('ON Data'!K:K,'ON Data'!$E:$E,11))</f>
        <v>11250</v>
      </c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0">
        <f xml:space="preserve">
IF($A$4&lt;=12,SUMIFS('ON Data'!AM:AM,'ON Data'!$D:$D,$A$4,'ON Data'!$E:$E,11),SUMIFS('ON Data'!AM:AM,'ON Data'!$E:$E,11))</f>
        <v>0</v>
      </c>
      <c r="AH26" s="549"/>
      <c r="AI26" s="552"/>
    </row>
    <row r="27" spans="1:35" x14ac:dyDescent="0.3">
      <c r="A27" s="251" t="s">
        <v>75</v>
      </c>
      <c r="B27" s="292">
        <f xml:space="preserve">
IF(B26=0,0,B25/B26)</f>
        <v>1.1322554890219561</v>
      </c>
      <c r="C27" s="555">
        <f xml:space="preserve">
IF(C26=0,0,C25/C26)</f>
        <v>4.77326968973747E-2</v>
      </c>
      <c r="D27" s="532"/>
      <c r="E27" s="533"/>
      <c r="F27" s="533">
        <f xml:space="preserve">
IF(F26=0,0,F25/F26)</f>
        <v>1.738142222222222</v>
      </c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>
        <f xml:space="preserve">
IF(AG26=0,0,AG25/AG26)</f>
        <v>0</v>
      </c>
      <c r="AH27" s="550"/>
      <c r="AI27" s="552"/>
    </row>
    <row r="28" spans="1:35" ht="15" thickBot="1" x14ac:dyDescent="0.35">
      <c r="A28" s="251" t="s">
        <v>227</v>
      </c>
      <c r="B28" s="271">
        <f xml:space="preserve">
SUM(C28:AH28)</f>
        <v>-2319.0999999999985</v>
      </c>
      <c r="C28" s="556">
        <f xml:space="preserve">
C26-C25</f>
        <v>5985</v>
      </c>
      <c r="D28" s="534"/>
      <c r="E28" s="535"/>
      <c r="F28" s="535">
        <f xml:space="preserve">
F26-F25</f>
        <v>-8304.0999999999985</v>
      </c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>
        <f xml:space="preserve">
AG26-AG25</f>
        <v>0</v>
      </c>
      <c r="AH28" s="551"/>
      <c r="AI28" s="552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  <c r="AH29" s="252"/>
    </row>
    <row r="30" spans="1:35" x14ac:dyDescent="0.3">
      <c r="A30" s="113" t="s">
        <v>158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  <c r="AH30" s="151"/>
    </row>
    <row r="31" spans="1:35" x14ac:dyDescent="0.3">
      <c r="A31" s="114" t="s">
        <v>225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  <c r="AH31" s="151"/>
    </row>
    <row r="32" spans="1:35" ht="14.4" customHeight="1" x14ac:dyDescent="0.3">
      <c r="A32" s="288" t="s">
        <v>222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232</v>
      </c>
    </row>
    <row r="34" spans="1:1" x14ac:dyDescent="0.3">
      <c r="A34" s="290" t="s">
        <v>233</v>
      </c>
    </row>
    <row r="35" spans="1:1" x14ac:dyDescent="0.3">
      <c r="A35" s="290" t="s">
        <v>234</v>
      </c>
    </row>
    <row r="36" spans="1:1" x14ac:dyDescent="0.3">
      <c r="A36" s="290" t="s">
        <v>235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8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1123</v>
      </c>
    </row>
    <row r="2" spans="1:40" x14ac:dyDescent="0.3">
      <c r="A2" s="235" t="s">
        <v>264</v>
      </c>
    </row>
    <row r="3" spans="1:40" x14ac:dyDescent="0.3">
      <c r="A3" s="231" t="s">
        <v>191</v>
      </c>
      <c r="B3" s="256">
        <v>2014</v>
      </c>
      <c r="D3" s="232">
        <f>MAX(D5:D1048576)</f>
        <v>3</v>
      </c>
      <c r="F3" s="232">
        <f>SUMIF($E5:$E1048576,"&lt;10",F5:F1048576)</f>
        <v>5690980.6500000004</v>
      </c>
      <c r="G3" s="232">
        <f t="shared" ref="G3:AN3" si="0">SUMIF($E5:$E1048576,"&lt;10",G5:G1048576)</f>
        <v>1107</v>
      </c>
      <c r="H3" s="232">
        <f t="shared" si="0"/>
        <v>1077005.1000000001</v>
      </c>
      <c r="I3" s="232">
        <f t="shared" si="0"/>
        <v>0</v>
      </c>
      <c r="J3" s="232">
        <f t="shared" si="0"/>
        <v>0</v>
      </c>
      <c r="K3" s="232">
        <f t="shared" si="0"/>
        <v>1826830.1999999997</v>
      </c>
      <c r="L3" s="232">
        <f t="shared" si="0"/>
        <v>0</v>
      </c>
      <c r="M3" s="232">
        <f t="shared" si="0"/>
        <v>0</v>
      </c>
      <c r="N3" s="232">
        <f t="shared" si="0"/>
        <v>1664637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305476.09999999998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61761</v>
      </c>
      <c r="AF3" s="232">
        <f t="shared" si="0"/>
        <v>0</v>
      </c>
      <c r="AG3" s="232">
        <f t="shared" si="0"/>
        <v>0</v>
      </c>
      <c r="AH3" s="232">
        <f t="shared" si="0"/>
        <v>329683.25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306771</v>
      </c>
      <c r="AN3" s="232">
        <f t="shared" si="0"/>
        <v>117710</v>
      </c>
    </row>
    <row r="4" spans="1:40" x14ac:dyDescent="0.3">
      <c r="A4" s="231" t="s">
        <v>192</v>
      </c>
      <c r="B4" s="256">
        <v>1</v>
      </c>
      <c r="C4" s="233" t="s">
        <v>5</v>
      </c>
      <c r="D4" s="234" t="s">
        <v>67</v>
      </c>
      <c r="E4" s="234" t="s">
        <v>186</v>
      </c>
      <c r="F4" s="234" t="s">
        <v>3</v>
      </c>
      <c r="G4" s="234" t="s">
        <v>187</v>
      </c>
      <c r="H4" s="234" t="s">
        <v>188</v>
      </c>
      <c r="I4" s="234" t="s">
        <v>189</v>
      </c>
      <c r="J4" s="234" t="s">
        <v>190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193</v>
      </c>
      <c r="B5" s="256">
        <v>2</v>
      </c>
      <c r="C5" s="231">
        <v>35</v>
      </c>
      <c r="D5" s="231">
        <v>1</v>
      </c>
      <c r="E5" s="231">
        <v>1</v>
      </c>
      <c r="F5" s="231">
        <v>71.45</v>
      </c>
      <c r="G5" s="231">
        <v>0</v>
      </c>
      <c r="H5" s="231">
        <v>6.2</v>
      </c>
      <c r="I5" s="231">
        <v>0</v>
      </c>
      <c r="J5" s="231">
        <v>0</v>
      </c>
      <c r="K5" s="231">
        <v>24.4</v>
      </c>
      <c r="L5" s="231">
        <v>0</v>
      </c>
      <c r="M5" s="231">
        <v>0</v>
      </c>
      <c r="N5" s="231">
        <v>21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4.0999999999999996</v>
      </c>
      <c r="AA5" s="231">
        <v>0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6.75</v>
      </c>
      <c r="AI5" s="231">
        <v>0</v>
      </c>
      <c r="AJ5" s="231">
        <v>0</v>
      </c>
      <c r="AK5" s="231">
        <v>0</v>
      </c>
      <c r="AL5" s="231">
        <v>0</v>
      </c>
      <c r="AM5" s="231">
        <v>5</v>
      </c>
      <c r="AN5" s="231">
        <v>3</v>
      </c>
    </row>
    <row r="6" spans="1:40" x14ac:dyDescent="0.3">
      <c r="A6" s="231" t="s">
        <v>194</v>
      </c>
      <c r="B6" s="256">
        <v>3</v>
      </c>
      <c r="C6" s="231">
        <v>35</v>
      </c>
      <c r="D6" s="231">
        <v>1</v>
      </c>
      <c r="E6" s="231">
        <v>2</v>
      </c>
      <c r="F6" s="231">
        <v>11912.4</v>
      </c>
      <c r="G6" s="231">
        <v>0</v>
      </c>
      <c r="H6" s="231">
        <v>1057.5999999999999</v>
      </c>
      <c r="I6" s="231">
        <v>0</v>
      </c>
      <c r="J6" s="231">
        <v>0</v>
      </c>
      <c r="K6" s="231">
        <v>4101.6000000000004</v>
      </c>
      <c r="L6" s="231">
        <v>0</v>
      </c>
      <c r="M6" s="231">
        <v>0</v>
      </c>
      <c r="N6" s="231">
        <v>3336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703.2</v>
      </c>
      <c r="AA6" s="231">
        <v>0</v>
      </c>
      <c r="AB6" s="231">
        <v>0</v>
      </c>
      <c r="AC6" s="231">
        <v>0</v>
      </c>
      <c r="AD6" s="231">
        <v>0</v>
      </c>
      <c r="AE6" s="231">
        <v>180</v>
      </c>
      <c r="AF6" s="231">
        <v>0</v>
      </c>
      <c r="AG6" s="231">
        <v>0</v>
      </c>
      <c r="AH6" s="231">
        <v>1166</v>
      </c>
      <c r="AI6" s="231">
        <v>0</v>
      </c>
      <c r="AJ6" s="231">
        <v>0</v>
      </c>
      <c r="AK6" s="231">
        <v>0</v>
      </c>
      <c r="AL6" s="231">
        <v>0</v>
      </c>
      <c r="AM6" s="231">
        <v>848</v>
      </c>
      <c r="AN6" s="231">
        <v>520</v>
      </c>
    </row>
    <row r="7" spans="1:40" x14ac:dyDescent="0.3">
      <c r="A7" s="231" t="s">
        <v>195</v>
      </c>
      <c r="B7" s="256">
        <v>4</v>
      </c>
      <c r="C7" s="231">
        <v>35</v>
      </c>
      <c r="D7" s="231">
        <v>1</v>
      </c>
      <c r="E7" s="231">
        <v>4</v>
      </c>
      <c r="F7" s="231">
        <v>365</v>
      </c>
      <c r="G7" s="231">
        <v>0</v>
      </c>
      <c r="H7" s="231">
        <v>43</v>
      </c>
      <c r="I7" s="231">
        <v>0</v>
      </c>
      <c r="J7" s="231">
        <v>0</v>
      </c>
      <c r="K7" s="231">
        <v>32</v>
      </c>
      <c r="L7" s="231">
        <v>0</v>
      </c>
      <c r="M7" s="231">
        <v>0</v>
      </c>
      <c r="N7" s="231">
        <v>290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196</v>
      </c>
      <c r="B8" s="256">
        <v>5</v>
      </c>
      <c r="C8" s="231">
        <v>35</v>
      </c>
      <c r="D8" s="231">
        <v>1</v>
      </c>
      <c r="E8" s="231">
        <v>5</v>
      </c>
      <c r="F8" s="231">
        <v>25</v>
      </c>
      <c r="G8" s="231">
        <v>25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197</v>
      </c>
      <c r="B9" s="256">
        <v>6</v>
      </c>
      <c r="C9" s="231">
        <v>35</v>
      </c>
      <c r="D9" s="231">
        <v>1</v>
      </c>
      <c r="E9" s="231">
        <v>6</v>
      </c>
      <c r="F9" s="231">
        <v>1857212</v>
      </c>
      <c r="G9" s="231">
        <v>0</v>
      </c>
      <c r="H9" s="231">
        <v>356901</v>
      </c>
      <c r="I9" s="231">
        <v>0</v>
      </c>
      <c r="J9" s="231">
        <v>0</v>
      </c>
      <c r="K9" s="231">
        <v>609165</v>
      </c>
      <c r="L9" s="231">
        <v>0</v>
      </c>
      <c r="M9" s="231">
        <v>0</v>
      </c>
      <c r="N9" s="231">
        <v>529869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103965</v>
      </c>
      <c r="AA9" s="231">
        <v>0</v>
      </c>
      <c r="AB9" s="231">
        <v>0</v>
      </c>
      <c r="AC9" s="231">
        <v>0</v>
      </c>
      <c r="AD9" s="231">
        <v>0</v>
      </c>
      <c r="AE9" s="231">
        <v>19490</v>
      </c>
      <c r="AF9" s="231">
        <v>0</v>
      </c>
      <c r="AG9" s="231">
        <v>0</v>
      </c>
      <c r="AH9" s="231">
        <v>103298</v>
      </c>
      <c r="AI9" s="231">
        <v>0</v>
      </c>
      <c r="AJ9" s="231">
        <v>0</v>
      </c>
      <c r="AK9" s="231">
        <v>0</v>
      </c>
      <c r="AL9" s="231">
        <v>0</v>
      </c>
      <c r="AM9" s="231">
        <v>99258</v>
      </c>
      <c r="AN9" s="231">
        <v>35266</v>
      </c>
    </row>
    <row r="10" spans="1:40" x14ac:dyDescent="0.3">
      <c r="A10" s="231" t="s">
        <v>198</v>
      </c>
      <c r="B10" s="256">
        <v>7</v>
      </c>
      <c r="C10" s="231">
        <v>35</v>
      </c>
      <c r="D10" s="231">
        <v>1</v>
      </c>
      <c r="E10" s="231">
        <v>9</v>
      </c>
      <c r="F10" s="231">
        <v>13010</v>
      </c>
      <c r="G10" s="231">
        <v>0</v>
      </c>
      <c r="H10" s="231">
        <v>0</v>
      </c>
      <c r="I10" s="231">
        <v>0</v>
      </c>
      <c r="J10" s="231">
        <v>0</v>
      </c>
      <c r="K10" s="231">
        <v>11930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1080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199</v>
      </c>
      <c r="B11" s="256">
        <v>8</v>
      </c>
      <c r="C11" s="231">
        <v>35</v>
      </c>
      <c r="D11" s="231">
        <v>1</v>
      </c>
      <c r="E11" s="231">
        <v>10</v>
      </c>
      <c r="F11" s="231">
        <v>7300</v>
      </c>
      <c r="G11" s="231">
        <v>0</v>
      </c>
      <c r="H11" s="231">
        <v>0</v>
      </c>
      <c r="I11" s="231">
        <v>0</v>
      </c>
      <c r="J11" s="231">
        <v>0</v>
      </c>
      <c r="K11" s="231">
        <v>7300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200</v>
      </c>
      <c r="B12" s="256">
        <v>9</v>
      </c>
      <c r="C12" s="231">
        <v>35</v>
      </c>
      <c r="D12" s="231">
        <v>1</v>
      </c>
      <c r="E12" s="231">
        <v>11</v>
      </c>
      <c r="F12" s="231">
        <v>5845</v>
      </c>
      <c r="G12" s="231">
        <v>0</v>
      </c>
      <c r="H12" s="231">
        <v>2095</v>
      </c>
      <c r="I12" s="231">
        <v>0</v>
      </c>
      <c r="J12" s="231">
        <v>0</v>
      </c>
      <c r="K12" s="231">
        <v>3750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201</v>
      </c>
      <c r="B13" s="256">
        <v>10</v>
      </c>
      <c r="C13" s="231">
        <v>35</v>
      </c>
      <c r="D13" s="231">
        <v>2</v>
      </c>
      <c r="E13" s="231">
        <v>1</v>
      </c>
      <c r="F13" s="231">
        <v>72.25</v>
      </c>
      <c r="G13" s="231">
        <v>0</v>
      </c>
      <c r="H13" s="231">
        <v>6.2</v>
      </c>
      <c r="I13" s="231">
        <v>0</v>
      </c>
      <c r="J13" s="231">
        <v>0</v>
      </c>
      <c r="K13" s="231">
        <v>24.4</v>
      </c>
      <c r="L13" s="231">
        <v>0</v>
      </c>
      <c r="M13" s="231">
        <v>0</v>
      </c>
      <c r="N13" s="231">
        <v>22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3.9</v>
      </c>
      <c r="AA13" s="231">
        <v>0</v>
      </c>
      <c r="AB13" s="231">
        <v>0</v>
      </c>
      <c r="AC13" s="231">
        <v>0</v>
      </c>
      <c r="AD13" s="231">
        <v>0</v>
      </c>
      <c r="AE13" s="231">
        <v>1</v>
      </c>
      <c r="AF13" s="231">
        <v>0</v>
      </c>
      <c r="AG13" s="231">
        <v>0</v>
      </c>
      <c r="AH13" s="231">
        <v>6.75</v>
      </c>
      <c r="AI13" s="231">
        <v>0</v>
      </c>
      <c r="AJ13" s="231">
        <v>0</v>
      </c>
      <c r="AK13" s="231">
        <v>0</v>
      </c>
      <c r="AL13" s="231">
        <v>0</v>
      </c>
      <c r="AM13" s="231">
        <v>5</v>
      </c>
      <c r="AN13" s="231">
        <v>3</v>
      </c>
    </row>
    <row r="14" spans="1:40" x14ac:dyDescent="0.3">
      <c r="A14" s="231" t="s">
        <v>202</v>
      </c>
      <c r="B14" s="256">
        <v>11</v>
      </c>
      <c r="C14" s="231">
        <v>35</v>
      </c>
      <c r="D14" s="231">
        <v>2</v>
      </c>
      <c r="E14" s="231">
        <v>2</v>
      </c>
      <c r="F14" s="231">
        <v>10206.4</v>
      </c>
      <c r="G14" s="231">
        <v>0</v>
      </c>
      <c r="H14" s="231">
        <v>932.8</v>
      </c>
      <c r="I14" s="231">
        <v>0</v>
      </c>
      <c r="J14" s="231">
        <v>0</v>
      </c>
      <c r="K14" s="231">
        <v>3316</v>
      </c>
      <c r="L14" s="231">
        <v>0</v>
      </c>
      <c r="M14" s="231">
        <v>0</v>
      </c>
      <c r="N14" s="231">
        <v>3028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601.6</v>
      </c>
      <c r="AA14" s="231">
        <v>0</v>
      </c>
      <c r="AB14" s="231">
        <v>0</v>
      </c>
      <c r="AC14" s="231">
        <v>0</v>
      </c>
      <c r="AD14" s="231">
        <v>0</v>
      </c>
      <c r="AE14" s="231">
        <v>160</v>
      </c>
      <c r="AF14" s="231">
        <v>0</v>
      </c>
      <c r="AG14" s="231">
        <v>0</v>
      </c>
      <c r="AH14" s="231">
        <v>984</v>
      </c>
      <c r="AI14" s="231">
        <v>0</v>
      </c>
      <c r="AJ14" s="231">
        <v>0</v>
      </c>
      <c r="AK14" s="231">
        <v>0</v>
      </c>
      <c r="AL14" s="231">
        <v>0</v>
      </c>
      <c r="AM14" s="231">
        <v>720</v>
      </c>
      <c r="AN14" s="231">
        <v>464</v>
      </c>
    </row>
    <row r="15" spans="1:40" x14ac:dyDescent="0.3">
      <c r="A15" s="231" t="s">
        <v>203</v>
      </c>
      <c r="B15" s="256">
        <v>12</v>
      </c>
      <c r="C15" s="231">
        <v>35</v>
      </c>
      <c r="D15" s="231">
        <v>2</v>
      </c>
      <c r="E15" s="231">
        <v>4</v>
      </c>
      <c r="F15" s="231">
        <v>342</v>
      </c>
      <c r="G15" s="231">
        <v>0</v>
      </c>
      <c r="H15" s="231">
        <v>36</v>
      </c>
      <c r="I15" s="231">
        <v>0</v>
      </c>
      <c r="J15" s="231">
        <v>0</v>
      </c>
      <c r="K15" s="231">
        <v>32</v>
      </c>
      <c r="L15" s="231">
        <v>0</v>
      </c>
      <c r="M15" s="231">
        <v>0</v>
      </c>
      <c r="N15" s="231">
        <v>274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191</v>
      </c>
      <c r="B16" s="256">
        <v>2014</v>
      </c>
      <c r="C16" s="231">
        <v>35</v>
      </c>
      <c r="D16" s="231">
        <v>2</v>
      </c>
      <c r="E16" s="231">
        <v>5</v>
      </c>
      <c r="F16" s="231">
        <v>22.5</v>
      </c>
      <c r="G16" s="231">
        <v>22.5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35</v>
      </c>
      <c r="D17" s="231">
        <v>2</v>
      </c>
      <c r="E17" s="231">
        <v>6</v>
      </c>
      <c r="F17" s="231">
        <v>1820384</v>
      </c>
      <c r="G17" s="231">
        <v>0</v>
      </c>
      <c r="H17" s="231">
        <v>346349</v>
      </c>
      <c r="I17" s="231">
        <v>0</v>
      </c>
      <c r="J17" s="231">
        <v>0</v>
      </c>
      <c r="K17" s="231">
        <v>574588</v>
      </c>
      <c r="L17" s="231">
        <v>0</v>
      </c>
      <c r="M17" s="231">
        <v>0</v>
      </c>
      <c r="N17" s="231">
        <v>534428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99612</v>
      </c>
      <c r="AA17" s="231">
        <v>0</v>
      </c>
      <c r="AB17" s="231">
        <v>0</v>
      </c>
      <c r="AC17" s="231">
        <v>0</v>
      </c>
      <c r="AD17" s="231">
        <v>0</v>
      </c>
      <c r="AE17" s="231">
        <v>19400</v>
      </c>
      <c r="AF17" s="231">
        <v>0</v>
      </c>
      <c r="AG17" s="231">
        <v>0</v>
      </c>
      <c r="AH17" s="231">
        <v>110334</v>
      </c>
      <c r="AI17" s="231">
        <v>0</v>
      </c>
      <c r="AJ17" s="231">
        <v>0</v>
      </c>
      <c r="AK17" s="231">
        <v>0</v>
      </c>
      <c r="AL17" s="231">
        <v>0</v>
      </c>
      <c r="AM17" s="231">
        <v>100811</v>
      </c>
      <c r="AN17" s="231">
        <v>34862</v>
      </c>
    </row>
    <row r="18" spans="3:40" x14ac:dyDescent="0.3">
      <c r="C18" s="231">
        <v>35</v>
      </c>
      <c r="D18" s="231">
        <v>2</v>
      </c>
      <c r="E18" s="231">
        <v>9</v>
      </c>
      <c r="F18" s="231">
        <v>20412</v>
      </c>
      <c r="G18" s="231">
        <v>0</v>
      </c>
      <c r="H18" s="231">
        <v>0</v>
      </c>
      <c r="I18" s="231">
        <v>0</v>
      </c>
      <c r="J18" s="231">
        <v>0</v>
      </c>
      <c r="K18" s="231">
        <v>9832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10580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35</v>
      </c>
      <c r="D19" s="231">
        <v>2</v>
      </c>
      <c r="E19" s="231">
        <v>10</v>
      </c>
      <c r="F19" s="231">
        <v>5305</v>
      </c>
      <c r="G19" s="231">
        <v>0</v>
      </c>
      <c r="H19" s="231">
        <v>0</v>
      </c>
      <c r="I19" s="231">
        <v>0</v>
      </c>
      <c r="J19" s="231">
        <v>0</v>
      </c>
      <c r="K19" s="231">
        <v>5305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35</v>
      </c>
      <c r="D20" s="231">
        <v>2</v>
      </c>
      <c r="E20" s="231">
        <v>11</v>
      </c>
      <c r="F20" s="231">
        <v>5845</v>
      </c>
      <c r="G20" s="231">
        <v>0</v>
      </c>
      <c r="H20" s="231">
        <v>2095</v>
      </c>
      <c r="I20" s="231">
        <v>0</v>
      </c>
      <c r="J20" s="231">
        <v>0</v>
      </c>
      <c r="K20" s="231">
        <v>3750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35</v>
      </c>
      <c r="D21" s="231">
        <v>3</v>
      </c>
      <c r="E21" s="231">
        <v>1</v>
      </c>
      <c r="F21" s="231">
        <v>73.75</v>
      </c>
      <c r="G21" s="231">
        <v>0</v>
      </c>
      <c r="H21" s="231">
        <v>6.7</v>
      </c>
      <c r="I21" s="231">
        <v>0</v>
      </c>
      <c r="J21" s="231">
        <v>0</v>
      </c>
      <c r="K21" s="231">
        <v>24.4</v>
      </c>
      <c r="L21" s="231">
        <v>0</v>
      </c>
      <c r="M21" s="231">
        <v>0</v>
      </c>
      <c r="N21" s="231">
        <v>22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3.9</v>
      </c>
      <c r="AA21" s="231">
        <v>0</v>
      </c>
      <c r="AB21" s="231">
        <v>0</v>
      </c>
      <c r="AC21" s="231">
        <v>0</v>
      </c>
      <c r="AD21" s="231">
        <v>0</v>
      </c>
      <c r="AE21" s="231">
        <v>1</v>
      </c>
      <c r="AF21" s="231">
        <v>0</v>
      </c>
      <c r="AG21" s="231">
        <v>0</v>
      </c>
      <c r="AH21" s="231">
        <v>6.75</v>
      </c>
      <c r="AI21" s="231">
        <v>0</v>
      </c>
      <c r="AJ21" s="231">
        <v>0</v>
      </c>
      <c r="AK21" s="231">
        <v>0</v>
      </c>
      <c r="AL21" s="231">
        <v>0</v>
      </c>
      <c r="AM21" s="231">
        <v>6</v>
      </c>
      <c r="AN21" s="231">
        <v>3</v>
      </c>
    </row>
    <row r="22" spans="3:40" x14ac:dyDescent="0.3">
      <c r="C22" s="231">
        <v>35</v>
      </c>
      <c r="D22" s="231">
        <v>3</v>
      </c>
      <c r="E22" s="231">
        <v>2</v>
      </c>
      <c r="F22" s="231">
        <v>11106.4</v>
      </c>
      <c r="G22" s="231">
        <v>0</v>
      </c>
      <c r="H22" s="231">
        <v>1005.6</v>
      </c>
      <c r="I22" s="231">
        <v>0</v>
      </c>
      <c r="J22" s="231">
        <v>0</v>
      </c>
      <c r="K22" s="231">
        <v>3652.4</v>
      </c>
      <c r="L22" s="231">
        <v>0</v>
      </c>
      <c r="M22" s="231">
        <v>0</v>
      </c>
      <c r="N22" s="231">
        <v>3360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630.4</v>
      </c>
      <c r="AA22" s="231">
        <v>0</v>
      </c>
      <c r="AB22" s="231">
        <v>0</v>
      </c>
      <c r="AC22" s="231">
        <v>0</v>
      </c>
      <c r="AD22" s="231">
        <v>0</v>
      </c>
      <c r="AE22" s="231">
        <v>168</v>
      </c>
      <c r="AF22" s="231">
        <v>0</v>
      </c>
      <c r="AG22" s="231">
        <v>0</v>
      </c>
      <c r="AH22" s="231">
        <v>1110</v>
      </c>
      <c r="AI22" s="231">
        <v>0</v>
      </c>
      <c r="AJ22" s="231">
        <v>0</v>
      </c>
      <c r="AK22" s="231">
        <v>0</v>
      </c>
      <c r="AL22" s="231">
        <v>0</v>
      </c>
      <c r="AM22" s="231">
        <v>700</v>
      </c>
      <c r="AN22" s="231">
        <v>480</v>
      </c>
    </row>
    <row r="23" spans="3:40" x14ac:dyDescent="0.3">
      <c r="C23" s="231">
        <v>35</v>
      </c>
      <c r="D23" s="231">
        <v>3</v>
      </c>
      <c r="E23" s="231">
        <v>4</v>
      </c>
      <c r="F23" s="231">
        <v>440</v>
      </c>
      <c r="G23" s="231">
        <v>0</v>
      </c>
      <c r="H23" s="231">
        <v>42</v>
      </c>
      <c r="I23" s="231">
        <v>0</v>
      </c>
      <c r="J23" s="231">
        <v>0</v>
      </c>
      <c r="K23" s="231">
        <v>42</v>
      </c>
      <c r="L23" s="231">
        <v>0</v>
      </c>
      <c r="M23" s="231">
        <v>0</v>
      </c>
      <c r="N23" s="231">
        <v>356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35</v>
      </c>
      <c r="D24" s="231">
        <v>3</v>
      </c>
      <c r="E24" s="231">
        <v>5</v>
      </c>
      <c r="F24" s="231">
        <v>59.5</v>
      </c>
      <c r="G24" s="231">
        <v>59.5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35</v>
      </c>
      <c r="D25" s="231">
        <v>3</v>
      </c>
      <c r="E25" s="231">
        <v>6</v>
      </c>
      <c r="F25" s="231">
        <v>1908894</v>
      </c>
      <c r="G25" s="231">
        <v>1000</v>
      </c>
      <c r="H25" s="231">
        <v>370619</v>
      </c>
      <c r="I25" s="231">
        <v>0</v>
      </c>
      <c r="J25" s="231">
        <v>0</v>
      </c>
      <c r="K25" s="231">
        <v>596734</v>
      </c>
      <c r="L25" s="231">
        <v>0</v>
      </c>
      <c r="M25" s="231">
        <v>0</v>
      </c>
      <c r="N25" s="231">
        <v>573671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99952</v>
      </c>
      <c r="AA25" s="231">
        <v>0</v>
      </c>
      <c r="AB25" s="231">
        <v>0</v>
      </c>
      <c r="AC25" s="231">
        <v>0</v>
      </c>
      <c r="AD25" s="231">
        <v>0</v>
      </c>
      <c r="AE25" s="231">
        <v>20880</v>
      </c>
      <c r="AF25" s="231">
        <v>0</v>
      </c>
      <c r="AG25" s="231">
        <v>0</v>
      </c>
      <c r="AH25" s="231">
        <v>101111</v>
      </c>
      <c r="AI25" s="231">
        <v>0</v>
      </c>
      <c r="AJ25" s="231">
        <v>0</v>
      </c>
      <c r="AK25" s="231">
        <v>0</v>
      </c>
      <c r="AL25" s="231">
        <v>0</v>
      </c>
      <c r="AM25" s="231">
        <v>104418</v>
      </c>
      <c r="AN25" s="231">
        <v>40509</v>
      </c>
    </row>
    <row r="26" spans="3:40" x14ac:dyDescent="0.3">
      <c r="C26" s="231">
        <v>35</v>
      </c>
      <c r="D26" s="231">
        <v>3</v>
      </c>
      <c r="E26" s="231">
        <v>9</v>
      </c>
      <c r="F26" s="231">
        <v>36372</v>
      </c>
      <c r="G26" s="231">
        <v>0</v>
      </c>
      <c r="H26" s="231">
        <v>0</v>
      </c>
      <c r="I26" s="231">
        <v>0</v>
      </c>
      <c r="J26" s="231">
        <v>0</v>
      </c>
      <c r="K26" s="231">
        <v>13332</v>
      </c>
      <c r="L26" s="231">
        <v>0</v>
      </c>
      <c r="M26" s="231">
        <v>0</v>
      </c>
      <c r="N26" s="231">
        <v>15960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1480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5600</v>
      </c>
    </row>
    <row r="27" spans="3:40" x14ac:dyDescent="0.3">
      <c r="C27" s="231">
        <v>35</v>
      </c>
      <c r="D27" s="231">
        <v>3</v>
      </c>
      <c r="E27" s="231">
        <v>10</v>
      </c>
      <c r="F27" s="231">
        <v>7249.1</v>
      </c>
      <c r="G27" s="231">
        <v>0</v>
      </c>
      <c r="H27" s="231">
        <v>300</v>
      </c>
      <c r="I27" s="231">
        <v>0</v>
      </c>
      <c r="J27" s="231">
        <v>0</v>
      </c>
      <c r="K27" s="231">
        <v>6949.1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35</v>
      </c>
      <c r="D28" s="231">
        <v>3</v>
      </c>
      <c r="E28" s="231">
        <v>11</v>
      </c>
      <c r="F28" s="231">
        <v>5845</v>
      </c>
      <c r="G28" s="231">
        <v>0</v>
      </c>
      <c r="H28" s="231">
        <v>2095</v>
      </c>
      <c r="I28" s="231">
        <v>0</v>
      </c>
      <c r="J28" s="231">
        <v>0</v>
      </c>
      <c r="K28" s="231">
        <v>3750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71" t="s">
        <v>1129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4315988</v>
      </c>
      <c r="C3" s="223">
        <f t="shared" ref="C3:R3" si="0">SUBTOTAL(9,C6:C1048576)</f>
        <v>2</v>
      </c>
      <c r="D3" s="223">
        <f t="shared" si="0"/>
        <v>4086728</v>
      </c>
      <c r="E3" s="223">
        <f t="shared" si="0"/>
        <v>2.2461245769566567</v>
      </c>
      <c r="F3" s="223">
        <f t="shared" si="0"/>
        <v>3922568</v>
      </c>
      <c r="G3" s="224">
        <f>IF(B3&lt;&gt;0,F3/B3,"")</f>
        <v>0.90884590040565449</v>
      </c>
      <c r="H3" s="225">
        <f t="shared" si="0"/>
        <v>166634</v>
      </c>
      <c r="I3" s="223">
        <f t="shared" si="0"/>
        <v>1</v>
      </c>
      <c r="J3" s="223">
        <f t="shared" si="0"/>
        <v>186544.79</v>
      </c>
      <c r="K3" s="223">
        <f t="shared" si="0"/>
        <v>1.1194881596792972</v>
      </c>
      <c r="L3" s="223">
        <f t="shared" si="0"/>
        <v>104806</v>
      </c>
      <c r="M3" s="226">
        <f>IF(H3&lt;&gt;0,L3/H3,"")</f>
        <v>0.62895927601809953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99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7"/>
      <c r="B5" s="558">
        <v>2012</v>
      </c>
      <c r="C5" s="559"/>
      <c r="D5" s="559">
        <v>2013</v>
      </c>
      <c r="E5" s="559"/>
      <c r="F5" s="559">
        <v>2014</v>
      </c>
      <c r="G5" s="560" t="s">
        <v>2</v>
      </c>
      <c r="H5" s="558">
        <v>2012</v>
      </c>
      <c r="I5" s="559"/>
      <c r="J5" s="559">
        <v>2013</v>
      </c>
      <c r="K5" s="559"/>
      <c r="L5" s="559">
        <v>2014</v>
      </c>
      <c r="M5" s="560" t="s">
        <v>2</v>
      </c>
      <c r="N5" s="558">
        <v>2012</v>
      </c>
      <c r="O5" s="559"/>
      <c r="P5" s="559">
        <v>2013</v>
      </c>
      <c r="Q5" s="559"/>
      <c r="R5" s="559">
        <v>2014</v>
      </c>
      <c r="S5" s="560" t="s">
        <v>2</v>
      </c>
    </row>
    <row r="6" spans="1:19" ht="14.4" customHeight="1" x14ac:dyDescent="0.3">
      <c r="A6" s="515" t="s">
        <v>1124</v>
      </c>
      <c r="B6" s="561">
        <v>269438</v>
      </c>
      <c r="C6" s="477">
        <v>1</v>
      </c>
      <c r="D6" s="561">
        <v>356838</v>
      </c>
      <c r="E6" s="477">
        <v>1.3243788923611368</v>
      </c>
      <c r="F6" s="561">
        <v>249306</v>
      </c>
      <c r="G6" s="482">
        <v>0.92528151188770702</v>
      </c>
      <c r="H6" s="561"/>
      <c r="I6" s="477"/>
      <c r="J6" s="561"/>
      <c r="K6" s="477"/>
      <c r="L6" s="561"/>
      <c r="M6" s="482"/>
      <c r="N6" s="561"/>
      <c r="O6" s="477"/>
      <c r="P6" s="561"/>
      <c r="Q6" s="477"/>
      <c r="R6" s="561"/>
      <c r="S6" s="122"/>
    </row>
    <row r="7" spans="1:19" ht="14.4" customHeight="1" thickBot="1" x14ac:dyDescent="0.35">
      <c r="A7" s="563" t="s">
        <v>1125</v>
      </c>
      <c r="B7" s="562">
        <v>4046550</v>
      </c>
      <c r="C7" s="492">
        <v>1</v>
      </c>
      <c r="D7" s="562">
        <v>3729890</v>
      </c>
      <c r="E7" s="492">
        <v>0.92174568459551964</v>
      </c>
      <c r="F7" s="562">
        <v>3673262</v>
      </c>
      <c r="G7" s="497">
        <v>0.90775154143653236</v>
      </c>
      <c r="H7" s="562">
        <v>166634</v>
      </c>
      <c r="I7" s="492">
        <v>1</v>
      </c>
      <c r="J7" s="562">
        <v>186544.79</v>
      </c>
      <c r="K7" s="492">
        <v>1.1194881596792972</v>
      </c>
      <c r="L7" s="562">
        <v>104806</v>
      </c>
      <c r="M7" s="497">
        <v>0.62895927601809953</v>
      </c>
      <c r="N7" s="562"/>
      <c r="O7" s="492"/>
      <c r="P7" s="562"/>
      <c r="Q7" s="492"/>
      <c r="R7" s="562"/>
      <c r="S7" s="498"/>
    </row>
    <row r="8" spans="1:19" ht="14.4" customHeight="1" x14ac:dyDescent="0.3">
      <c r="A8" s="564" t="s">
        <v>1126</v>
      </c>
    </row>
    <row r="9" spans="1:19" ht="14.4" customHeight="1" x14ac:dyDescent="0.3">
      <c r="A9" s="565" t="s">
        <v>1127</v>
      </c>
    </row>
    <row r="10" spans="1:19" ht="14.4" customHeight="1" x14ac:dyDescent="0.3">
      <c r="A10" s="564" t="s">
        <v>1128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05" t="s">
        <v>1207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35" t="s">
        <v>264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18993</v>
      </c>
      <c r="F3" s="103">
        <f t="shared" si="0"/>
        <v>4482622</v>
      </c>
      <c r="G3" s="74"/>
      <c r="H3" s="74"/>
      <c r="I3" s="103">
        <f t="shared" si="0"/>
        <v>17710</v>
      </c>
      <c r="J3" s="103">
        <f t="shared" si="0"/>
        <v>4273272.79</v>
      </c>
      <c r="K3" s="74"/>
      <c r="L3" s="74"/>
      <c r="M3" s="103">
        <f t="shared" si="0"/>
        <v>17141</v>
      </c>
      <c r="N3" s="103">
        <f t="shared" si="0"/>
        <v>4027374</v>
      </c>
      <c r="O3" s="75">
        <f>IF(F3=0,0,N3/F3)</f>
        <v>0.89844158173497568</v>
      </c>
      <c r="P3" s="104">
        <f>IF(M3=0,0,N3/M3)</f>
        <v>234.95560352371507</v>
      </c>
    </row>
    <row r="4" spans="1:16" ht="14.4" customHeight="1" x14ac:dyDescent="0.3">
      <c r="A4" s="377" t="s">
        <v>95</v>
      </c>
      <c r="B4" s="378" t="s">
        <v>96</v>
      </c>
      <c r="C4" s="379" t="s">
        <v>97</v>
      </c>
      <c r="D4" s="380" t="s">
        <v>70</v>
      </c>
      <c r="E4" s="381">
        <v>2012</v>
      </c>
      <c r="F4" s="382"/>
      <c r="G4" s="101"/>
      <c r="H4" s="101"/>
      <c r="I4" s="381">
        <v>2013</v>
      </c>
      <c r="J4" s="382"/>
      <c r="K4" s="101"/>
      <c r="L4" s="101"/>
      <c r="M4" s="381">
        <v>2014</v>
      </c>
      <c r="N4" s="382"/>
      <c r="O4" s="383" t="s">
        <v>2</v>
      </c>
      <c r="P4" s="376" t="s">
        <v>98</v>
      </c>
    </row>
    <row r="5" spans="1:16" ht="14.4" customHeight="1" thickBot="1" x14ac:dyDescent="0.35">
      <c r="A5" s="566"/>
      <c r="B5" s="567"/>
      <c r="C5" s="568"/>
      <c r="D5" s="569"/>
      <c r="E5" s="570" t="s">
        <v>72</v>
      </c>
      <c r="F5" s="571" t="s">
        <v>14</v>
      </c>
      <c r="G5" s="572"/>
      <c r="H5" s="572"/>
      <c r="I5" s="570" t="s">
        <v>72</v>
      </c>
      <c r="J5" s="571" t="s">
        <v>14</v>
      </c>
      <c r="K5" s="572"/>
      <c r="L5" s="572"/>
      <c r="M5" s="570" t="s">
        <v>72</v>
      </c>
      <c r="N5" s="571" t="s">
        <v>14</v>
      </c>
      <c r="O5" s="573"/>
      <c r="P5" s="574"/>
    </row>
    <row r="6" spans="1:16" ht="14.4" customHeight="1" x14ac:dyDescent="0.3">
      <c r="A6" s="476" t="s">
        <v>1130</v>
      </c>
      <c r="B6" s="477" t="s">
        <v>1131</v>
      </c>
      <c r="C6" s="477" t="s">
        <v>1132</v>
      </c>
      <c r="D6" s="477" t="s">
        <v>1133</v>
      </c>
      <c r="E6" s="116">
        <v>62</v>
      </c>
      <c r="F6" s="116">
        <v>2108</v>
      </c>
      <c r="G6" s="477">
        <v>1</v>
      </c>
      <c r="H6" s="477">
        <v>34</v>
      </c>
      <c r="I6" s="116">
        <v>41</v>
      </c>
      <c r="J6" s="116">
        <v>1394</v>
      </c>
      <c r="K6" s="477">
        <v>0.66129032258064513</v>
      </c>
      <c r="L6" s="477">
        <v>34</v>
      </c>
      <c r="M6" s="116">
        <v>62</v>
      </c>
      <c r="N6" s="116">
        <v>2108</v>
      </c>
      <c r="O6" s="482">
        <v>1</v>
      </c>
      <c r="P6" s="503">
        <v>34</v>
      </c>
    </row>
    <row r="7" spans="1:16" ht="14.4" customHeight="1" x14ac:dyDescent="0.3">
      <c r="A7" s="483" t="s">
        <v>1130</v>
      </c>
      <c r="B7" s="484" t="s">
        <v>1131</v>
      </c>
      <c r="C7" s="484" t="s">
        <v>1134</v>
      </c>
      <c r="D7" s="484" t="s">
        <v>1135</v>
      </c>
      <c r="E7" s="504">
        <v>7</v>
      </c>
      <c r="F7" s="504">
        <v>0</v>
      </c>
      <c r="G7" s="484"/>
      <c r="H7" s="484">
        <v>0</v>
      </c>
      <c r="I7" s="504">
        <v>5</v>
      </c>
      <c r="J7" s="504">
        <v>0</v>
      </c>
      <c r="K7" s="484"/>
      <c r="L7" s="484">
        <v>0</v>
      </c>
      <c r="M7" s="504">
        <v>6</v>
      </c>
      <c r="N7" s="504">
        <v>0</v>
      </c>
      <c r="O7" s="489"/>
      <c r="P7" s="505">
        <v>0</v>
      </c>
    </row>
    <row r="8" spans="1:16" ht="14.4" customHeight="1" x14ac:dyDescent="0.3">
      <c r="A8" s="483" t="s">
        <v>1130</v>
      </c>
      <c r="B8" s="484" t="s">
        <v>1131</v>
      </c>
      <c r="C8" s="484" t="s">
        <v>1136</v>
      </c>
      <c r="D8" s="484" t="s">
        <v>1137</v>
      </c>
      <c r="E8" s="504">
        <v>57</v>
      </c>
      <c r="F8" s="504">
        <v>1425</v>
      </c>
      <c r="G8" s="484">
        <v>1</v>
      </c>
      <c r="H8" s="484">
        <v>25</v>
      </c>
      <c r="I8" s="504">
        <v>26</v>
      </c>
      <c r="J8" s="504">
        <v>910</v>
      </c>
      <c r="K8" s="484">
        <v>0.63859649122807016</v>
      </c>
      <c r="L8" s="484">
        <v>35</v>
      </c>
      <c r="M8" s="504">
        <v>31</v>
      </c>
      <c r="N8" s="504">
        <v>1085</v>
      </c>
      <c r="O8" s="489">
        <v>0.76140350877192986</v>
      </c>
      <c r="P8" s="505">
        <v>35</v>
      </c>
    </row>
    <row r="9" spans="1:16" ht="14.4" customHeight="1" x14ac:dyDescent="0.3">
      <c r="A9" s="483" t="s">
        <v>1130</v>
      </c>
      <c r="B9" s="484" t="s">
        <v>1131</v>
      </c>
      <c r="C9" s="484" t="s">
        <v>1138</v>
      </c>
      <c r="D9" s="484" t="s">
        <v>1139</v>
      </c>
      <c r="E9" s="504">
        <v>86</v>
      </c>
      <c r="F9" s="504">
        <v>3784</v>
      </c>
      <c r="G9" s="484">
        <v>1</v>
      </c>
      <c r="H9" s="484">
        <v>44</v>
      </c>
      <c r="I9" s="504">
        <v>55</v>
      </c>
      <c r="J9" s="504">
        <v>2475</v>
      </c>
      <c r="K9" s="484">
        <v>0.65406976744186052</v>
      </c>
      <c r="L9" s="484">
        <v>45</v>
      </c>
      <c r="M9" s="504">
        <v>54</v>
      </c>
      <c r="N9" s="504">
        <v>2430</v>
      </c>
      <c r="O9" s="489">
        <v>0.64217758985200846</v>
      </c>
      <c r="P9" s="505">
        <v>45</v>
      </c>
    </row>
    <row r="10" spans="1:16" ht="14.4" customHeight="1" x14ac:dyDescent="0.3">
      <c r="A10" s="483" t="s">
        <v>1130</v>
      </c>
      <c r="B10" s="484" t="s">
        <v>1131</v>
      </c>
      <c r="C10" s="484" t="s">
        <v>1140</v>
      </c>
      <c r="D10" s="484" t="s">
        <v>1141</v>
      </c>
      <c r="E10" s="504">
        <v>29</v>
      </c>
      <c r="F10" s="504">
        <v>259985</v>
      </c>
      <c r="G10" s="484">
        <v>1</v>
      </c>
      <c r="H10" s="484">
        <v>8965</v>
      </c>
      <c r="I10" s="504">
        <v>39</v>
      </c>
      <c r="J10" s="504">
        <v>350103</v>
      </c>
      <c r="K10" s="484">
        <v>1.3466276900590419</v>
      </c>
      <c r="L10" s="484">
        <v>8977</v>
      </c>
      <c r="M10" s="504">
        <v>27</v>
      </c>
      <c r="N10" s="504">
        <v>242379</v>
      </c>
      <c r="O10" s="489">
        <v>0.93228070850241362</v>
      </c>
      <c r="P10" s="505">
        <v>8977</v>
      </c>
    </row>
    <row r="11" spans="1:16" ht="14.4" customHeight="1" x14ac:dyDescent="0.3">
      <c r="A11" s="483" t="s">
        <v>1130</v>
      </c>
      <c r="B11" s="484" t="s">
        <v>1131</v>
      </c>
      <c r="C11" s="484" t="s">
        <v>1142</v>
      </c>
      <c r="D11" s="484" t="s">
        <v>1143</v>
      </c>
      <c r="E11" s="504">
        <v>12</v>
      </c>
      <c r="F11" s="504">
        <v>2136</v>
      </c>
      <c r="G11" s="484">
        <v>1</v>
      </c>
      <c r="H11" s="484">
        <v>178</v>
      </c>
      <c r="I11" s="504">
        <v>12</v>
      </c>
      <c r="J11" s="504">
        <v>1956</v>
      </c>
      <c r="K11" s="484">
        <v>0.9157303370786517</v>
      </c>
      <c r="L11" s="484">
        <v>163</v>
      </c>
      <c r="M11" s="504">
        <v>8</v>
      </c>
      <c r="N11" s="504">
        <v>1304</v>
      </c>
      <c r="O11" s="489">
        <v>0.61048689138576784</v>
      </c>
      <c r="P11" s="505">
        <v>163</v>
      </c>
    </row>
    <row r="12" spans="1:16" ht="14.4" customHeight="1" x14ac:dyDescent="0.3">
      <c r="A12" s="483" t="s">
        <v>1144</v>
      </c>
      <c r="B12" s="484" t="s">
        <v>1145</v>
      </c>
      <c r="C12" s="484" t="s">
        <v>1146</v>
      </c>
      <c r="D12" s="484" t="s">
        <v>1126</v>
      </c>
      <c r="E12" s="504">
        <v>221</v>
      </c>
      <c r="F12" s="504">
        <v>166634</v>
      </c>
      <c r="G12" s="484">
        <v>1</v>
      </c>
      <c r="H12" s="484">
        <v>754</v>
      </c>
      <c r="I12" s="504">
        <v>181</v>
      </c>
      <c r="J12" s="504">
        <v>186544.79</v>
      </c>
      <c r="K12" s="484">
        <v>1.1194881596792972</v>
      </c>
      <c r="L12" s="484">
        <v>1030.6341988950276</v>
      </c>
      <c r="M12" s="504">
        <v>139</v>
      </c>
      <c r="N12" s="504">
        <v>104806</v>
      </c>
      <c r="O12" s="489">
        <v>0.62895927601809953</v>
      </c>
      <c r="P12" s="505">
        <v>754</v>
      </c>
    </row>
    <row r="13" spans="1:16" ht="14.4" customHeight="1" x14ac:dyDescent="0.3">
      <c r="A13" s="483" t="s">
        <v>1144</v>
      </c>
      <c r="B13" s="484" t="s">
        <v>1131</v>
      </c>
      <c r="C13" s="484" t="s">
        <v>1147</v>
      </c>
      <c r="D13" s="484" t="s">
        <v>1148</v>
      </c>
      <c r="E13" s="504">
        <v>538</v>
      </c>
      <c r="F13" s="504">
        <v>108676</v>
      </c>
      <c r="G13" s="484">
        <v>1</v>
      </c>
      <c r="H13" s="484">
        <v>202</v>
      </c>
      <c r="I13" s="504">
        <v>535</v>
      </c>
      <c r="J13" s="504">
        <v>108605</v>
      </c>
      <c r="K13" s="484">
        <v>0.99934668188008391</v>
      </c>
      <c r="L13" s="484">
        <v>203</v>
      </c>
      <c r="M13" s="504">
        <v>653</v>
      </c>
      <c r="N13" s="504">
        <v>132559</v>
      </c>
      <c r="O13" s="489">
        <v>1.2197633332106446</v>
      </c>
      <c r="P13" s="505">
        <v>203</v>
      </c>
    </row>
    <row r="14" spans="1:16" ht="14.4" customHeight="1" x14ac:dyDescent="0.3">
      <c r="A14" s="483" t="s">
        <v>1144</v>
      </c>
      <c r="B14" s="484" t="s">
        <v>1131</v>
      </c>
      <c r="C14" s="484" t="s">
        <v>1149</v>
      </c>
      <c r="D14" s="484" t="s">
        <v>1148</v>
      </c>
      <c r="E14" s="504"/>
      <c r="F14" s="504"/>
      <c r="G14" s="484"/>
      <c r="H14" s="484"/>
      <c r="I14" s="504">
        <v>6</v>
      </c>
      <c r="J14" s="504">
        <v>504</v>
      </c>
      <c r="K14" s="484"/>
      <c r="L14" s="484">
        <v>84</v>
      </c>
      <c r="M14" s="504">
        <v>85</v>
      </c>
      <c r="N14" s="504">
        <v>7140</v>
      </c>
      <c r="O14" s="489"/>
      <c r="P14" s="505">
        <v>84</v>
      </c>
    </row>
    <row r="15" spans="1:16" ht="14.4" customHeight="1" x14ac:dyDescent="0.3">
      <c r="A15" s="483" t="s">
        <v>1144</v>
      </c>
      <c r="B15" s="484" t="s">
        <v>1131</v>
      </c>
      <c r="C15" s="484" t="s">
        <v>1150</v>
      </c>
      <c r="D15" s="484" t="s">
        <v>1151</v>
      </c>
      <c r="E15" s="504">
        <v>3415</v>
      </c>
      <c r="F15" s="504">
        <v>993765</v>
      </c>
      <c r="G15" s="484">
        <v>1</v>
      </c>
      <c r="H15" s="484">
        <v>291</v>
      </c>
      <c r="I15" s="504">
        <v>3432</v>
      </c>
      <c r="J15" s="504">
        <v>1002144</v>
      </c>
      <c r="K15" s="484">
        <v>1.0084315708442138</v>
      </c>
      <c r="L15" s="484">
        <v>292</v>
      </c>
      <c r="M15" s="504">
        <v>3479</v>
      </c>
      <c r="N15" s="504">
        <v>1015868</v>
      </c>
      <c r="O15" s="489">
        <v>1.0222416768551921</v>
      </c>
      <c r="P15" s="505">
        <v>292</v>
      </c>
    </row>
    <row r="16" spans="1:16" ht="14.4" customHeight="1" x14ac:dyDescent="0.3">
      <c r="A16" s="483" t="s">
        <v>1144</v>
      </c>
      <c r="B16" s="484" t="s">
        <v>1131</v>
      </c>
      <c r="C16" s="484" t="s">
        <v>1152</v>
      </c>
      <c r="D16" s="484" t="s">
        <v>1153</v>
      </c>
      <c r="E16" s="504">
        <v>81</v>
      </c>
      <c r="F16" s="504">
        <v>7452</v>
      </c>
      <c r="G16" s="484">
        <v>1</v>
      </c>
      <c r="H16" s="484">
        <v>92</v>
      </c>
      <c r="I16" s="504">
        <v>95</v>
      </c>
      <c r="J16" s="504">
        <v>8835</v>
      </c>
      <c r="K16" s="484">
        <v>1.1855877616747181</v>
      </c>
      <c r="L16" s="484">
        <v>93</v>
      </c>
      <c r="M16" s="504">
        <v>100</v>
      </c>
      <c r="N16" s="504">
        <v>9300</v>
      </c>
      <c r="O16" s="489">
        <v>1.2479871175523349</v>
      </c>
      <c r="P16" s="505">
        <v>93</v>
      </c>
    </row>
    <row r="17" spans="1:16" ht="14.4" customHeight="1" x14ac:dyDescent="0.3">
      <c r="A17" s="483" t="s">
        <v>1144</v>
      </c>
      <c r="B17" s="484" t="s">
        <v>1131</v>
      </c>
      <c r="C17" s="484" t="s">
        <v>1154</v>
      </c>
      <c r="D17" s="484" t="s">
        <v>1155</v>
      </c>
      <c r="E17" s="504">
        <v>11</v>
      </c>
      <c r="F17" s="504">
        <v>2409</v>
      </c>
      <c r="G17" s="484">
        <v>1</v>
      </c>
      <c r="H17" s="484">
        <v>219</v>
      </c>
      <c r="I17" s="504">
        <v>19</v>
      </c>
      <c r="J17" s="504">
        <v>4180</v>
      </c>
      <c r="K17" s="484">
        <v>1.7351598173515981</v>
      </c>
      <c r="L17" s="484">
        <v>220</v>
      </c>
      <c r="M17" s="504">
        <v>10</v>
      </c>
      <c r="N17" s="504">
        <v>2200</v>
      </c>
      <c r="O17" s="489">
        <v>0.91324200913242004</v>
      </c>
      <c r="P17" s="505">
        <v>220</v>
      </c>
    </row>
    <row r="18" spans="1:16" ht="14.4" customHeight="1" x14ac:dyDescent="0.3">
      <c r="A18" s="483" t="s">
        <v>1144</v>
      </c>
      <c r="B18" s="484" t="s">
        <v>1131</v>
      </c>
      <c r="C18" s="484" t="s">
        <v>1156</v>
      </c>
      <c r="D18" s="484" t="s">
        <v>1157</v>
      </c>
      <c r="E18" s="504">
        <v>1096</v>
      </c>
      <c r="F18" s="504">
        <v>145768</v>
      </c>
      <c r="G18" s="484">
        <v>1</v>
      </c>
      <c r="H18" s="484">
        <v>133</v>
      </c>
      <c r="I18" s="504">
        <v>992</v>
      </c>
      <c r="J18" s="504">
        <v>132928</v>
      </c>
      <c r="K18" s="484">
        <v>0.91191482355523845</v>
      </c>
      <c r="L18" s="484">
        <v>134</v>
      </c>
      <c r="M18" s="504">
        <v>926</v>
      </c>
      <c r="N18" s="504">
        <v>124084</v>
      </c>
      <c r="O18" s="489">
        <v>0.85124307118160369</v>
      </c>
      <c r="P18" s="505">
        <v>134</v>
      </c>
    </row>
    <row r="19" spans="1:16" ht="14.4" customHeight="1" x14ac:dyDescent="0.3">
      <c r="A19" s="483" t="s">
        <v>1144</v>
      </c>
      <c r="B19" s="484" t="s">
        <v>1131</v>
      </c>
      <c r="C19" s="484" t="s">
        <v>1158</v>
      </c>
      <c r="D19" s="484" t="s">
        <v>1157</v>
      </c>
      <c r="E19" s="504">
        <v>36</v>
      </c>
      <c r="F19" s="504">
        <v>6264</v>
      </c>
      <c r="G19" s="484">
        <v>1</v>
      </c>
      <c r="H19" s="484">
        <v>174</v>
      </c>
      <c r="I19" s="504">
        <v>54</v>
      </c>
      <c r="J19" s="504">
        <v>9450</v>
      </c>
      <c r="K19" s="484">
        <v>1.5086206896551724</v>
      </c>
      <c r="L19" s="484">
        <v>175</v>
      </c>
      <c r="M19" s="504">
        <v>66</v>
      </c>
      <c r="N19" s="504">
        <v>11550</v>
      </c>
      <c r="O19" s="489">
        <v>1.8438697318007662</v>
      </c>
      <c r="P19" s="505">
        <v>175</v>
      </c>
    </row>
    <row r="20" spans="1:16" ht="14.4" customHeight="1" x14ac:dyDescent="0.3">
      <c r="A20" s="483" t="s">
        <v>1144</v>
      </c>
      <c r="B20" s="484" t="s">
        <v>1131</v>
      </c>
      <c r="C20" s="484" t="s">
        <v>1159</v>
      </c>
      <c r="D20" s="484" t="s">
        <v>1160</v>
      </c>
      <c r="E20" s="504">
        <v>25</v>
      </c>
      <c r="F20" s="504">
        <v>15225</v>
      </c>
      <c r="G20" s="484">
        <v>1</v>
      </c>
      <c r="H20" s="484">
        <v>609</v>
      </c>
      <c r="I20" s="504">
        <v>34</v>
      </c>
      <c r="J20" s="504">
        <v>20808</v>
      </c>
      <c r="K20" s="484">
        <v>1.3666995073891626</v>
      </c>
      <c r="L20" s="484">
        <v>612</v>
      </c>
      <c r="M20" s="504">
        <v>26</v>
      </c>
      <c r="N20" s="504">
        <v>15912</v>
      </c>
      <c r="O20" s="489">
        <v>1.0451231527093596</v>
      </c>
      <c r="P20" s="505">
        <v>612</v>
      </c>
    </row>
    <row r="21" spans="1:16" ht="14.4" customHeight="1" x14ac:dyDescent="0.3">
      <c r="A21" s="483" t="s">
        <v>1144</v>
      </c>
      <c r="B21" s="484" t="s">
        <v>1131</v>
      </c>
      <c r="C21" s="484" t="s">
        <v>1161</v>
      </c>
      <c r="D21" s="484" t="s">
        <v>1162</v>
      </c>
      <c r="E21" s="504">
        <v>53</v>
      </c>
      <c r="F21" s="504">
        <v>30846</v>
      </c>
      <c r="G21" s="484">
        <v>1</v>
      </c>
      <c r="H21" s="484">
        <v>582</v>
      </c>
      <c r="I21" s="504">
        <v>19</v>
      </c>
      <c r="J21" s="504">
        <v>11115</v>
      </c>
      <c r="K21" s="484">
        <v>0.36033845555339428</v>
      </c>
      <c r="L21" s="484">
        <v>585</v>
      </c>
      <c r="M21" s="504">
        <v>45</v>
      </c>
      <c r="N21" s="504">
        <v>26325</v>
      </c>
      <c r="O21" s="489">
        <v>0.85343318420540748</v>
      </c>
      <c r="P21" s="505">
        <v>585</v>
      </c>
    </row>
    <row r="22" spans="1:16" ht="14.4" customHeight="1" x14ac:dyDescent="0.3">
      <c r="A22" s="483" t="s">
        <v>1144</v>
      </c>
      <c r="B22" s="484" t="s">
        <v>1131</v>
      </c>
      <c r="C22" s="484" t="s">
        <v>1163</v>
      </c>
      <c r="D22" s="484" t="s">
        <v>1164</v>
      </c>
      <c r="E22" s="504">
        <v>267</v>
      </c>
      <c r="F22" s="504">
        <v>42186</v>
      </c>
      <c r="G22" s="484">
        <v>1</v>
      </c>
      <c r="H22" s="484">
        <v>158</v>
      </c>
      <c r="I22" s="504">
        <v>294</v>
      </c>
      <c r="J22" s="504">
        <v>46746</v>
      </c>
      <c r="K22" s="484">
        <v>1.1080927321860332</v>
      </c>
      <c r="L22" s="484">
        <v>159</v>
      </c>
      <c r="M22" s="504">
        <v>305</v>
      </c>
      <c r="N22" s="504">
        <v>48495</v>
      </c>
      <c r="O22" s="489">
        <v>1.1495519840705448</v>
      </c>
      <c r="P22" s="505">
        <v>159</v>
      </c>
    </row>
    <row r="23" spans="1:16" ht="14.4" customHeight="1" x14ac:dyDescent="0.3">
      <c r="A23" s="483" t="s">
        <v>1144</v>
      </c>
      <c r="B23" s="484" t="s">
        <v>1131</v>
      </c>
      <c r="C23" s="484" t="s">
        <v>1165</v>
      </c>
      <c r="D23" s="484" t="s">
        <v>1166</v>
      </c>
      <c r="E23" s="504">
        <v>991</v>
      </c>
      <c r="F23" s="504">
        <v>378562</v>
      </c>
      <c r="G23" s="484">
        <v>1</v>
      </c>
      <c r="H23" s="484">
        <v>382</v>
      </c>
      <c r="I23" s="504">
        <v>859</v>
      </c>
      <c r="J23" s="504">
        <v>328138</v>
      </c>
      <c r="K23" s="484">
        <v>0.86680121089808271</v>
      </c>
      <c r="L23" s="484">
        <v>382</v>
      </c>
      <c r="M23" s="504">
        <v>770</v>
      </c>
      <c r="N23" s="504">
        <v>294140</v>
      </c>
      <c r="O23" s="489">
        <v>0.77699293642785061</v>
      </c>
      <c r="P23" s="505">
        <v>382</v>
      </c>
    </row>
    <row r="24" spans="1:16" ht="14.4" customHeight="1" x14ac:dyDescent="0.3">
      <c r="A24" s="483" t="s">
        <v>1144</v>
      </c>
      <c r="B24" s="484" t="s">
        <v>1131</v>
      </c>
      <c r="C24" s="484" t="s">
        <v>1167</v>
      </c>
      <c r="D24" s="484" t="s">
        <v>1168</v>
      </c>
      <c r="E24" s="504">
        <v>2672</v>
      </c>
      <c r="F24" s="504">
        <v>42752</v>
      </c>
      <c r="G24" s="484">
        <v>1</v>
      </c>
      <c r="H24" s="484">
        <v>16</v>
      </c>
      <c r="I24" s="504">
        <v>2725</v>
      </c>
      <c r="J24" s="504">
        <v>43600</v>
      </c>
      <c r="K24" s="484">
        <v>1.0198353293413174</v>
      </c>
      <c r="L24" s="484">
        <v>16</v>
      </c>
      <c r="M24" s="504">
        <v>2519</v>
      </c>
      <c r="N24" s="504">
        <v>40304</v>
      </c>
      <c r="O24" s="489">
        <v>0.94273952095808389</v>
      </c>
      <c r="P24" s="505">
        <v>16</v>
      </c>
    </row>
    <row r="25" spans="1:16" ht="14.4" customHeight="1" x14ac:dyDescent="0.3">
      <c r="A25" s="483" t="s">
        <v>1144</v>
      </c>
      <c r="B25" s="484" t="s">
        <v>1131</v>
      </c>
      <c r="C25" s="484" t="s">
        <v>1169</v>
      </c>
      <c r="D25" s="484" t="s">
        <v>1170</v>
      </c>
      <c r="E25" s="504">
        <v>254</v>
      </c>
      <c r="F25" s="504">
        <v>66294</v>
      </c>
      <c r="G25" s="484">
        <v>1</v>
      </c>
      <c r="H25" s="484">
        <v>261</v>
      </c>
      <c r="I25" s="504">
        <v>298</v>
      </c>
      <c r="J25" s="504">
        <v>78076</v>
      </c>
      <c r="K25" s="484">
        <v>1.1777234742208949</v>
      </c>
      <c r="L25" s="484">
        <v>262</v>
      </c>
      <c r="M25" s="504">
        <v>331</v>
      </c>
      <c r="N25" s="504">
        <v>86722</v>
      </c>
      <c r="O25" s="489">
        <v>1.308142516668175</v>
      </c>
      <c r="P25" s="505">
        <v>262</v>
      </c>
    </row>
    <row r="26" spans="1:16" ht="14.4" customHeight="1" x14ac:dyDescent="0.3">
      <c r="A26" s="483" t="s">
        <v>1144</v>
      </c>
      <c r="B26" s="484" t="s">
        <v>1131</v>
      </c>
      <c r="C26" s="484" t="s">
        <v>1171</v>
      </c>
      <c r="D26" s="484" t="s">
        <v>1172</v>
      </c>
      <c r="E26" s="504">
        <v>294</v>
      </c>
      <c r="F26" s="504">
        <v>41160</v>
      </c>
      <c r="G26" s="484">
        <v>1</v>
      </c>
      <c r="H26" s="484">
        <v>140</v>
      </c>
      <c r="I26" s="504">
        <v>277</v>
      </c>
      <c r="J26" s="504">
        <v>39057</v>
      </c>
      <c r="K26" s="484">
        <v>0.94890670553935863</v>
      </c>
      <c r="L26" s="484">
        <v>141</v>
      </c>
      <c r="M26" s="504">
        <v>292</v>
      </c>
      <c r="N26" s="504">
        <v>41172</v>
      </c>
      <c r="O26" s="489">
        <v>1.0002915451895045</v>
      </c>
      <c r="P26" s="505">
        <v>141</v>
      </c>
    </row>
    <row r="27" spans="1:16" ht="14.4" customHeight="1" x14ac:dyDescent="0.3">
      <c r="A27" s="483" t="s">
        <v>1144</v>
      </c>
      <c r="B27" s="484" t="s">
        <v>1131</v>
      </c>
      <c r="C27" s="484" t="s">
        <v>1173</v>
      </c>
      <c r="D27" s="484" t="s">
        <v>1172</v>
      </c>
      <c r="E27" s="504">
        <v>1093</v>
      </c>
      <c r="F27" s="504">
        <v>85254</v>
      </c>
      <c r="G27" s="484">
        <v>1</v>
      </c>
      <c r="H27" s="484">
        <v>78</v>
      </c>
      <c r="I27" s="504">
        <v>991</v>
      </c>
      <c r="J27" s="504">
        <v>77298</v>
      </c>
      <c r="K27" s="484">
        <v>0.90667886550777677</v>
      </c>
      <c r="L27" s="484">
        <v>78</v>
      </c>
      <c r="M27" s="504">
        <v>928</v>
      </c>
      <c r="N27" s="504">
        <v>72384</v>
      </c>
      <c r="O27" s="489">
        <v>0.84903934126258007</v>
      </c>
      <c r="P27" s="505">
        <v>78</v>
      </c>
    </row>
    <row r="28" spans="1:16" ht="14.4" customHeight="1" x14ac:dyDescent="0.3">
      <c r="A28" s="483" t="s">
        <v>1144</v>
      </c>
      <c r="B28" s="484" t="s">
        <v>1131</v>
      </c>
      <c r="C28" s="484" t="s">
        <v>1174</v>
      </c>
      <c r="D28" s="484" t="s">
        <v>1175</v>
      </c>
      <c r="E28" s="504">
        <v>294</v>
      </c>
      <c r="F28" s="504">
        <v>88788</v>
      </c>
      <c r="G28" s="484">
        <v>1</v>
      </c>
      <c r="H28" s="484">
        <v>302</v>
      </c>
      <c r="I28" s="504">
        <v>277</v>
      </c>
      <c r="J28" s="504">
        <v>83931</v>
      </c>
      <c r="K28" s="484">
        <v>0.94529666171104199</v>
      </c>
      <c r="L28" s="484">
        <v>303</v>
      </c>
      <c r="M28" s="504">
        <v>292</v>
      </c>
      <c r="N28" s="504">
        <v>88476</v>
      </c>
      <c r="O28" s="489">
        <v>0.99648601162319228</v>
      </c>
      <c r="P28" s="505">
        <v>303</v>
      </c>
    </row>
    <row r="29" spans="1:16" ht="14.4" customHeight="1" x14ac:dyDescent="0.3">
      <c r="A29" s="483" t="s">
        <v>1144</v>
      </c>
      <c r="B29" s="484" t="s">
        <v>1131</v>
      </c>
      <c r="C29" s="484" t="s">
        <v>1138</v>
      </c>
      <c r="D29" s="484" t="s">
        <v>1139</v>
      </c>
      <c r="E29" s="504">
        <v>2</v>
      </c>
      <c r="F29" s="504">
        <v>88</v>
      </c>
      <c r="G29" s="484">
        <v>1</v>
      </c>
      <c r="H29" s="484">
        <v>44</v>
      </c>
      <c r="I29" s="504"/>
      <c r="J29" s="504"/>
      <c r="K29" s="484"/>
      <c r="L29" s="484"/>
      <c r="M29" s="504"/>
      <c r="N29" s="504"/>
      <c r="O29" s="489"/>
      <c r="P29" s="505"/>
    </row>
    <row r="30" spans="1:16" ht="14.4" customHeight="1" x14ac:dyDescent="0.3">
      <c r="A30" s="483" t="s">
        <v>1144</v>
      </c>
      <c r="B30" s="484" t="s">
        <v>1131</v>
      </c>
      <c r="C30" s="484" t="s">
        <v>1176</v>
      </c>
      <c r="D30" s="484" t="s">
        <v>1177</v>
      </c>
      <c r="E30" s="504">
        <v>1374</v>
      </c>
      <c r="F30" s="504">
        <v>667764</v>
      </c>
      <c r="G30" s="484">
        <v>1</v>
      </c>
      <c r="H30" s="484">
        <v>486</v>
      </c>
      <c r="I30" s="504">
        <v>1118</v>
      </c>
      <c r="J30" s="504">
        <v>543348</v>
      </c>
      <c r="K30" s="484">
        <v>0.81368267831149932</v>
      </c>
      <c r="L30" s="484">
        <v>486</v>
      </c>
      <c r="M30" s="504">
        <v>1015</v>
      </c>
      <c r="N30" s="504">
        <v>493290</v>
      </c>
      <c r="O30" s="489">
        <v>0.73871906841339152</v>
      </c>
      <c r="P30" s="505">
        <v>486</v>
      </c>
    </row>
    <row r="31" spans="1:16" ht="14.4" customHeight="1" x14ac:dyDescent="0.3">
      <c r="A31" s="483" t="s">
        <v>1144</v>
      </c>
      <c r="B31" s="484" t="s">
        <v>1131</v>
      </c>
      <c r="C31" s="484" t="s">
        <v>1178</v>
      </c>
      <c r="D31" s="484" t="s">
        <v>1179</v>
      </c>
      <c r="E31" s="504">
        <v>987</v>
      </c>
      <c r="F31" s="504">
        <v>156933</v>
      </c>
      <c r="G31" s="484">
        <v>1</v>
      </c>
      <c r="H31" s="484">
        <v>159</v>
      </c>
      <c r="I31" s="504">
        <v>847</v>
      </c>
      <c r="J31" s="504">
        <v>135520</v>
      </c>
      <c r="K31" s="484">
        <v>0.86355323609438428</v>
      </c>
      <c r="L31" s="484">
        <v>160</v>
      </c>
      <c r="M31" s="504">
        <v>815</v>
      </c>
      <c r="N31" s="504">
        <v>130400</v>
      </c>
      <c r="O31" s="489">
        <v>0.83092784818999188</v>
      </c>
      <c r="P31" s="505">
        <v>160</v>
      </c>
    </row>
    <row r="32" spans="1:16" ht="14.4" customHeight="1" x14ac:dyDescent="0.3">
      <c r="A32" s="483" t="s">
        <v>1144</v>
      </c>
      <c r="B32" s="484" t="s">
        <v>1131</v>
      </c>
      <c r="C32" s="484" t="s">
        <v>1180</v>
      </c>
      <c r="D32" s="484" t="s">
        <v>1181</v>
      </c>
      <c r="E32" s="504">
        <v>1262</v>
      </c>
      <c r="F32" s="504">
        <v>295308</v>
      </c>
      <c r="G32" s="484">
        <v>1</v>
      </c>
      <c r="H32" s="484">
        <v>234</v>
      </c>
      <c r="I32" s="504">
        <v>1047</v>
      </c>
      <c r="J32" s="504">
        <v>244998</v>
      </c>
      <c r="K32" s="484">
        <v>0.82963549920760693</v>
      </c>
      <c r="L32" s="484">
        <v>234</v>
      </c>
      <c r="M32" s="504">
        <v>939</v>
      </c>
      <c r="N32" s="504">
        <v>219726</v>
      </c>
      <c r="O32" s="489">
        <v>0.74405705229793972</v>
      </c>
      <c r="P32" s="505">
        <v>234</v>
      </c>
    </row>
    <row r="33" spans="1:16" ht="14.4" customHeight="1" x14ac:dyDescent="0.3">
      <c r="A33" s="483" t="s">
        <v>1144</v>
      </c>
      <c r="B33" s="484" t="s">
        <v>1131</v>
      </c>
      <c r="C33" s="484" t="s">
        <v>1182</v>
      </c>
      <c r="D33" s="484" t="s">
        <v>1148</v>
      </c>
      <c r="E33" s="504">
        <v>688</v>
      </c>
      <c r="F33" s="504">
        <v>48160</v>
      </c>
      <c r="G33" s="484">
        <v>1</v>
      </c>
      <c r="H33" s="484">
        <v>70</v>
      </c>
      <c r="I33" s="504">
        <v>792</v>
      </c>
      <c r="J33" s="504">
        <v>55440</v>
      </c>
      <c r="K33" s="484">
        <v>1.1511627906976745</v>
      </c>
      <c r="L33" s="484">
        <v>70</v>
      </c>
      <c r="M33" s="504">
        <v>780</v>
      </c>
      <c r="N33" s="504">
        <v>54600</v>
      </c>
      <c r="O33" s="489">
        <v>1.1337209302325582</v>
      </c>
      <c r="P33" s="505">
        <v>70</v>
      </c>
    </row>
    <row r="34" spans="1:16" ht="14.4" customHeight="1" x14ac:dyDescent="0.3">
      <c r="A34" s="483" t="s">
        <v>1144</v>
      </c>
      <c r="B34" s="484" t="s">
        <v>1131</v>
      </c>
      <c r="C34" s="484" t="s">
        <v>1183</v>
      </c>
      <c r="D34" s="484" t="s">
        <v>1184</v>
      </c>
      <c r="E34" s="504">
        <v>665</v>
      </c>
      <c r="F34" s="504">
        <v>47215</v>
      </c>
      <c r="G34" s="484">
        <v>1</v>
      </c>
      <c r="H34" s="484">
        <v>71</v>
      </c>
      <c r="I34" s="504">
        <v>404</v>
      </c>
      <c r="J34" s="504">
        <v>29088</v>
      </c>
      <c r="K34" s="484">
        <v>0.61607539976702319</v>
      </c>
      <c r="L34" s="484">
        <v>72</v>
      </c>
      <c r="M34" s="504">
        <v>358</v>
      </c>
      <c r="N34" s="504">
        <v>25776</v>
      </c>
      <c r="O34" s="489">
        <v>0.54592820078364923</v>
      </c>
      <c r="P34" s="505">
        <v>72</v>
      </c>
    </row>
    <row r="35" spans="1:16" ht="14.4" customHeight="1" x14ac:dyDescent="0.3">
      <c r="A35" s="483" t="s">
        <v>1144</v>
      </c>
      <c r="B35" s="484" t="s">
        <v>1131</v>
      </c>
      <c r="C35" s="484" t="s">
        <v>1185</v>
      </c>
      <c r="D35" s="484" t="s">
        <v>1186</v>
      </c>
      <c r="E35" s="504">
        <v>1641</v>
      </c>
      <c r="F35" s="504">
        <v>464403</v>
      </c>
      <c r="G35" s="484">
        <v>1</v>
      </c>
      <c r="H35" s="484">
        <v>283</v>
      </c>
      <c r="I35" s="504">
        <v>1476</v>
      </c>
      <c r="J35" s="504">
        <v>417708</v>
      </c>
      <c r="K35" s="484">
        <v>0.89945155393053011</v>
      </c>
      <c r="L35" s="484">
        <v>283</v>
      </c>
      <c r="M35" s="504">
        <v>1353</v>
      </c>
      <c r="N35" s="504">
        <v>382899</v>
      </c>
      <c r="O35" s="489">
        <v>0.82449725776965266</v>
      </c>
      <c r="P35" s="505">
        <v>283</v>
      </c>
    </row>
    <row r="36" spans="1:16" ht="14.4" customHeight="1" x14ac:dyDescent="0.3">
      <c r="A36" s="483" t="s">
        <v>1144</v>
      </c>
      <c r="B36" s="484" t="s">
        <v>1131</v>
      </c>
      <c r="C36" s="484" t="s">
        <v>1187</v>
      </c>
      <c r="D36" s="484" t="s">
        <v>1188</v>
      </c>
      <c r="E36" s="504">
        <v>68</v>
      </c>
      <c r="F36" s="504">
        <v>14620</v>
      </c>
      <c r="G36" s="484">
        <v>1</v>
      </c>
      <c r="H36" s="484">
        <v>215</v>
      </c>
      <c r="I36" s="504">
        <v>83</v>
      </c>
      <c r="J36" s="504">
        <v>17928</v>
      </c>
      <c r="K36" s="484">
        <v>1.2262653898768809</v>
      </c>
      <c r="L36" s="484">
        <v>216</v>
      </c>
      <c r="M36" s="504">
        <v>71</v>
      </c>
      <c r="N36" s="504">
        <v>15336</v>
      </c>
      <c r="O36" s="489">
        <v>1.0489740082079344</v>
      </c>
      <c r="P36" s="505">
        <v>216</v>
      </c>
    </row>
    <row r="37" spans="1:16" ht="14.4" customHeight="1" x14ac:dyDescent="0.3">
      <c r="A37" s="483" t="s">
        <v>1144</v>
      </c>
      <c r="B37" s="484" t="s">
        <v>1131</v>
      </c>
      <c r="C37" s="484" t="s">
        <v>1189</v>
      </c>
      <c r="D37" s="484" t="s">
        <v>1190</v>
      </c>
      <c r="E37" s="504">
        <v>190</v>
      </c>
      <c r="F37" s="504">
        <v>225340</v>
      </c>
      <c r="G37" s="484">
        <v>1</v>
      </c>
      <c r="H37" s="484">
        <v>1186</v>
      </c>
      <c r="I37" s="504">
        <v>192</v>
      </c>
      <c r="J37" s="504">
        <v>228288</v>
      </c>
      <c r="K37" s="484">
        <v>1.0130824531818585</v>
      </c>
      <c r="L37" s="484">
        <v>1189</v>
      </c>
      <c r="M37" s="504">
        <v>232</v>
      </c>
      <c r="N37" s="504">
        <v>275848</v>
      </c>
      <c r="O37" s="489">
        <v>1.2241412975947457</v>
      </c>
      <c r="P37" s="505">
        <v>1189</v>
      </c>
    </row>
    <row r="38" spans="1:16" ht="14.4" customHeight="1" x14ac:dyDescent="0.3">
      <c r="A38" s="483" t="s">
        <v>1144</v>
      </c>
      <c r="B38" s="484" t="s">
        <v>1131</v>
      </c>
      <c r="C38" s="484" t="s">
        <v>1191</v>
      </c>
      <c r="D38" s="484" t="s">
        <v>1192</v>
      </c>
      <c r="E38" s="504">
        <v>236</v>
      </c>
      <c r="F38" s="504">
        <v>25252</v>
      </c>
      <c r="G38" s="484">
        <v>1</v>
      </c>
      <c r="H38" s="484">
        <v>107</v>
      </c>
      <c r="I38" s="504">
        <v>243</v>
      </c>
      <c r="J38" s="504">
        <v>26244</v>
      </c>
      <c r="K38" s="484">
        <v>1.0392840171075559</v>
      </c>
      <c r="L38" s="484">
        <v>108</v>
      </c>
      <c r="M38" s="504">
        <v>240</v>
      </c>
      <c r="N38" s="504">
        <v>25920</v>
      </c>
      <c r="O38" s="489">
        <v>1.0264533502296849</v>
      </c>
      <c r="P38" s="505">
        <v>108</v>
      </c>
    </row>
    <row r="39" spans="1:16" ht="14.4" customHeight="1" x14ac:dyDescent="0.3">
      <c r="A39" s="483" t="s">
        <v>1144</v>
      </c>
      <c r="B39" s="484" t="s">
        <v>1131</v>
      </c>
      <c r="C39" s="484" t="s">
        <v>1193</v>
      </c>
      <c r="D39" s="484" t="s">
        <v>1194</v>
      </c>
      <c r="E39" s="504">
        <v>32</v>
      </c>
      <c r="F39" s="504">
        <v>10176</v>
      </c>
      <c r="G39" s="484">
        <v>1</v>
      </c>
      <c r="H39" s="484">
        <v>318</v>
      </c>
      <c r="I39" s="504">
        <v>27</v>
      </c>
      <c r="J39" s="504">
        <v>8613</v>
      </c>
      <c r="K39" s="484">
        <v>0.84640330188679247</v>
      </c>
      <c r="L39" s="484">
        <v>319</v>
      </c>
      <c r="M39" s="504">
        <v>16</v>
      </c>
      <c r="N39" s="504">
        <v>5104</v>
      </c>
      <c r="O39" s="489">
        <v>0.50157232704402521</v>
      </c>
      <c r="P39" s="505">
        <v>319</v>
      </c>
    </row>
    <row r="40" spans="1:16" ht="14.4" customHeight="1" x14ac:dyDescent="0.3">
      <c r="A40" s="483" t="s">
        <v>1144</v>
      </c>
      <c r="B40" s="484" t="s">
        <v>1131</v>
      </c>
      <c r="C40" s="484" t="s">
        <v>1195</v>
      </c>
      <c r="D40" s="484" t="s">
        <v>1196</v>
      </c>
      <c r="E40" s="504">
        <v>221</v>
      </c>
      <c r="F40" s="504">
        <v>12376</v>
      </c>
      <c r="G40" s="484">
        <v>1</v>
      </c>
      <c r="H40" s="484">
        <v>56</v>
      </c>
      <c r="I40" s="504">
        <v>181</v>
      </c>
      <c r="J40" s="504">
        <v>10136</v>
      </c>
      <c r="K40" s="484">
        <v>0.8190045248868778</v>
      </c>
      <c r="L40" s="484">
        <v>56</v>
      </c>
      <c r="M40" s="504">
        <v>139</v>
      </c>
      <c r="N40" s="504">
        <v>7784</v>
      </c>
      <c r="O40" s="489">
        <v>0.62895927601809953</v>
      </c>
      <c r="P40" s="505">
        <v>56</v>
      </c>
    </row>
    <row r="41" spans="1:16" ht="14.4" customHeight="1" x14ac:dyDescent="0.3">
      <c r="A41" s="483" t="s">
        <v>1144</v>
      </c>
      <c r="B41" s="484" t="s">
        <v>1131</v>
      </c>
      <c r="C41" s="484" t="s">
        <v>1197</v>
      </c>
      <c r="D41" s="484" t="s">
        <v>1198</v>
      </c>
      <c r="E41" s="504">
        <v>7</v>
      </c>
      <c r="F41" s="504">
        <v>1001</v>
      </c>
      <c r="G41" s="484">
        <v>1</v>
      </c>
      <c r="H41" s="484">
        <v>143</v>
      </c>
      <c r="I41" s="504">
        <v>13</v>
      </c>
      <c r="J41" s="504">
        <v>1872</v>
      </c>
      <c r="K41" s="484">
        <v>1.8701298701298701</v>
      </c>
      <c r="L41" s="484">
        <v>144</v>
      </c>
      <c r="M41" s="504">
        <v>4</v>
      </c>
      <c r="N41" s="504">
        <v>576</v>
      </c>
      <c r="O41" s="489">
        <v>0.57542457542457548</v>
      </c>
      <c r="P41" s="505">
        <v>144</v>
      </c>
    </row>
    <row r="42" spans="1:16" ht="14.4" customHeight="1" x14ac:dyDescent="0.3">
      <c r="A42" s="483" t="s">
        <v>1144</v>
      </c>
      <c r="B42" s="484" t="s">
        <v>1131</v>
      </c>
      <c r="C42" s="484" t="s">
        <v>1199</v>
      </c>
      <c r="D42" s="484" t="s">
        <v>1200</v>
      </c>
      <c r="E42" s="504">
        <v>20</v>
      </c>
      <c r="F42" s="504">
        <v>20300</v>
      </c>
      <c r="G42" s="484">
        <v>1</v>
      </c>
      <c r="H42" s="484">
        <v>1015</v>
      </c>
      <c r="I42" s="504">
        <v>12</v>
      </c>
      <c r="J42" s="504">
        <v>12240</v>
      </c>
      <c r="K42" s="484">
        <v>0.60295566502463049</v>
      </c>
      <c r="L42" s="484">
        <v>1020</v>
      </c>
      <c r="M42" s="504">
        <v>16</v>
      </c>
      <c r="N42" s="504">
        <v>16320</v>
      </c>
      <c r="O42" s="489">
        <v>0.80394088669950736</v>
      </c>
      <c r="P42" s="505">
        <v>1020</v>
      </c>
    </row>
    <row r="43" spans="1:16" ht="14.4" customHeight="1" x14ac:dyDescent="0.3">
      <c r="A43" s="483" t="s">
        <v>1144</v>
      </c>
      <c r="B43" s="484" t="s">
        <v>1131</v>
      </c>
      <c r="C43" s="484" t="s">
        <v>1201</v>
      </c>
      <c r="D43" s="484" t="s">
        <v>1202</v>
      </c>
      <c r="E43" s="504">
        <v>5</v>
      </c>
      <c r="F43" s="504">
        <v>1450</v>
      </c>
      <c r="G43" s="484">
        <v>1</v>
      </c>
      <c r="H43" s="484">
        <v>290</v>
      </c>
      <c r="I43" s="504">
        <v>8</v>
      </c>
      <c r="J43" s="504">
        <v>2328</v>
      </c>
      <c r="K43" s="484">
        <v>1.6055172413793104</v>
      </c>
      <c r="L43" s="484">
        <v>291</v>
      </c>
      <c r="M43" s="504">
        <v>8</v>
      </c>
      <c r="N43" s="504">
        <v>2328</v>
      </c>
      <c r="O43" s="489">
        <v>1.6055172413793104</v>
      </c>
      <c r="P43" s="505">
        <v>291</v>
      </c>
    </row>
    <row r="44" spans="1:16" ht="14.4" customHeight="1" x14ac:dyDescent="0.3">
      <c r="A44" s="483" t="s">
        <v>1144</v>
      </c>
      <c r="B44" s="484" t="s">
        <v>1131</v>
      </c>
      <c r="C44" s="484" t="s">
        <v>1203</v>
      </c>
      <c r="D44" s="484" t="s">
        <v>1204</v>
      </c>
      <c r="E44" s="504">
        <v>1</v>
      </c>
      <c r="F44" s="504">
        <v>763</v>
      </c>
      <c r="G44" s="484">
        <v>1</v>
      </c>
      <c r="H44" s="484">
        <v>763</v>
      </c>
      <c r="I44" s="504"/>
      <c r="J44" s="504"/>
      <c r="K44" s="484"/>
      <c r="L44" s="484"/>
      <c r="M44" s="504"/>
      <c r="N44" s="504"/>
      <c r="O44" s="489"/>
      <c r="P44" s="505"/>
    </row>
    <row r="45" spans="1:16" ht="14.4" customHeight="1" thickBot="1" x14ac:dyDescent="0.35">
      <c r="A45" s="491" t="s">
        <v>1144</v>
      </c>
      <c r="B45" s="492" t="s">
        <v>1131</v>
      </c>
      <c r="C45" s="492" t="s">
        <v>1205</v>
      </c>
      <c r="D45" s="492" t="s">
        <v>1206</v>
      </c>
      <c r="E45" s="506"/>
      <c r="F45" s="506"/>
      <c r="G45" s="492"/>
      <c r="H45" s="492"/>
      <c r="I45" s="506">
        <v>1</v>
      </c>
      <c r="J45" s="506">
        <v>724</v>
      </c>
      <c r="K45" s="492"/>
      <c r="L45" s="492">
        <v>724</v>
      </c>
      <c r="M45" s="506">
        <v>1</v>
      </c>
      <c r="N45" s="506">
        <v>724</v>
      </c>
      <c r="O45" s="497"/>
      <c r="P45" s="507">
        <v>724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14" t="s">
        <v>128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264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2892136</v>
      </c>
      <c r="C3" s="223">
        <f t="shared" ref="C3:R3" si="0">SUBTOTAL(9,C6:C1048576)</f>
        <v>26</v>
      </c>
      <c r="D3" s="223">
        <f t="shared" si="0"/>
        <v>3157633</v>
      </c>
      <c r="E3" s="223">
        <f t="shared" si="0"/>
        <v>44.418568211899604</v>
      </c>
      <c r="F3" s="223">
        <f t="shared" si="0"/>
        <v>3196559</v>
      </c>
      <c r="G3" s="226">
        <f>IF(B3&lt;&gt;0,F3/B3,"")</f>
        <v>1.105258881325083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106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7"/>
      <c r="B5" s="558">
        <v>2012</v>
      </c>
      <c r="C5" s="559"/>
      <c r="D5" s="559">
        <v>2013</v>
      </c>
      <c r="E5" s="559"/>
      <c r="F5" s="559">
        <v>2014</v>
      </c>
      <c r="G5" s="560" t="s">
        <v>2</v>
      </c>
      <c r="H5" s="558">
        <v>2012</v>
      </c>
      <c r="I5" s="559"/>
      <c r="J5" s="559">
        <v>2013</v>
      </c>
      <c r="K5" s="559"/>
      <c r="L5" s="559">
        <v>2014</v>
      </c>
      <c r="M5" s="560" t="s">
        <v>2</v>
      </c>
      <c r="N5" s="558">
        <v>2012</v>
      </c>
      <c r="O5" s="559"/>
      <c r="P5" s="559">
        <v>2013</v>
      </c>
      <c r="Q5" s="559"/>
      <c r="R5" s="559">
        <v>2014</v>
      </c>
      <c r="S5" s="560" t="s">
        <v>2</v>
      </c>
    </row>
    <row r="6" spans="1:19" ht="14.4" customHeight="1" x14ac:dyDescent="0.3">
      <c r="A6" s="515" t="s">
        <v>1208</v>
      </c>
      <c r="B6" s="561">
        <v>140524</v>
      </c>
      <c r="C6" s="477">
        <v>1</v>
      </c>
      <c r="D6" s="561">
        <v>133758</v>
      </c>
      <c r="E6" s="477">
        <v>0.95185164100082553</v>
      </c>
      <c r="F6" s="561">
        <v>115028</v>
      </c>
      <c r="G6" s="482">
        <v>0.81856480031880674</v>
      </c>
      <c r="H6" s="561"/>
      <c r="I6" s="477"/>
      <c r="J6" s="561"/>
      <c r="K6" s="477"/>
      <c r="L6" s="561"/>
      <c r="M6" s="482"/>
      <c r="N6" s="561"/>
      <c r="O6" s="477"/>
      <c r="P6" s="561"/>
      <c r="Q6" s="477"/>
      <c r="R6" s="561"/>
      <c r="S6" s="122"/>
    </row>
    <row r="7" spans="1:19" ht="14.4" customHeight="1" x14ac:dyDescent="0.3">
      <c r="A7" s="516" t="s">
        <v>1209</v>
      </c>
      <c r="B7" s="575">
        <v>135502</v>
      </c>
      <c r="C7" s="484">
        <v>1</v>
      </c>
      <c r="D7" s="575">
        <v>193048</v>
      </c>
      <c r="E7" s="484">
        <v>1.4246874584876976</v>
      </c>
      <c r="F7" s="575">
        <v>268479</v>
      </c>
      <c r="G7" s="489">
        <v>1.9813655886997978</v>
      </c>
      <c r="H7" s="575"/>
      <c r="I7" s="484"/>
      <c r="J7" s="575"/>
      <c r="K7" s="484"/>
      <c r="L7" s="575"/>
      <c r="M7" s="489"/>
      <c r="N7" s="575"/>
      <c r="O7" s="484"/>
      <c r="P7" s="575"/>
      <c r="Q7" s="484"/>
      <c r="R7" s="575"/>
      <c r="S7" s="490"/>
    </row>
    <row r="8" spans="1:19" ht="14.4" customHeight="1" x14ac:dyDescent="0.3">
      <c r="A8" s="516" t="s">
        <v>1210</v>
      </c>
      <c r="B8" s="575">
        <v>101257</v>
      </c>
      <c r="C8" s="484">
        <v>1</v>
      </c>
      <c r="D8" s="575">
        <v>104651</v>
      </c>
      <c r="E8" s="484">
        <v>1.033518670314151</v>
      </c>
      <c r="F8" s="575">
        <v>86733</v>
      </c>
      <c r="G8" s="489">
        <v>0.8565630030516409</v>
      </c>
      <c r="H8" s="575"/>
      <c r="I8" s="484"/>
      <c r="J8" s="575"/>
      <c r="K8" s="484"/>
      <c r="L8" s="575"/>
      <c r="M8" s="489"/>
      <c r="N8" s="575"/>
      <c r="O8" s="484"/>
      <c r="P8" s="575"/>
      <c r="Q8" s="484"/>
      <c r="R8" s="575"/>
      <c r="S8" s="490"/>
    </row>
    <row r="9" spans="1:19" ht="14.4" customHeight="1" x14ac:dyDescent="0.3">
      <c r="A9" s="516" t="s">
        <v>1211</v>
      </c>
      <c r="B9" s="575">
        <v>299338</v>
      </c>
      <c r="C9" s="484">
        <v>1</v>
      </c>
      <c r="D9" s="575">
        <v>279017</v>
      </c>
      <c r="E9" s="484">
        <v>0.93211353052402302</v>
      </c>
      <c r="F9" s="575">
        <v>343302</v>
      </c>
      <c r="G9" s="489">
        <v>1.1468707614803333</v>
      </c>
      <c r="H9" s="575"/>
      <c r="I9" s="484"/>
      <c r="J9" s="575"/>
      <c r="K9" s="484"/>
      <c r="L9" s="575"/>
      <c r="M9" s="489"/>
      <c r="N9" s="575"/>
      <c r="O9" s="484"/>
      <c r="P9" s="575"/>
      <c r="Q9" s="484"/>
      <c r="R9" s="575"/>
      <c r="S9" s="490"/>
    </row>
    <row r="10" spans="1:19" ht="14.4" customHeight="1" x14ac:dyDescent="0.3">
      <c r="A10" s="516" t="s">
        <v>1212</v>
      </c>
      <c r="B10" s="575">
        <v>132046</v>
      </c>
      <c r="C10" s="484">
        <v>1</v>
      </c>
      <c r="D10" s="575">
        <v>121353</v>
      </c>
      <c r="E10" s="484">
        <v>0.91902064432091846</v>
      </c>
      <c r="F10" s="575">
        <v>118771</v>
      </c>
      <c r="G10" s="489">
        <v>0.89946685246050617</v>
      </c>
      <c r="H10" s="575"/>
      <c r="I10" s="484"/>
      <c r="J10" s="575"/>
      <c r="K10" s="484"/>
      <c r="L10" s="575"/>
      <c r="M10" s="489"/>
      <c r="N10" s="575"/>
      <c r="O10" s="484"/>
      <c r="P10" s="575"/>
      <c r="Q10" s="484"/>
      <c r="R10" s="575"/>
      <c r="S10" s="490"/>
    </row>
    <row r="11" spans="1:19" ht="14.4" customHeight="1" x14ac:dyDescent="0.3">
      <c r="A11" s="516" t="s">
        <v>1213</v>
      </c>
      <c r="B11" s="575">
        <v>138078</v>
      </c>
      <c r="C11" s="484">
        <v>1</v>
      </c>
      <c r="D11" s="575">
        <v>167612</v>
      </c>
      <c r="E11" s="484">
        <v>1.2138935963730646</v>
      </c>
      <c r="F11" s="575">
        <v>206432</v>
      </c>
      <c r="G11" s="489">
        <v>1.4950390359072407</v>
      </c>
      <c r="H11" s="575"/>
      <c r="I11" s="484"/>
      <c r="J11" s="575"/>
      <c r="K11" s="484"/>
      <c r="L11" s="575"/>
      <c r="M11" s="489"/>
      <c r="N11" s="575"/>
      <c r="O11" s="484"/>
      <c r="P11" s="575"/>
      <c r="Q11" s="484"/>
      <c r="R11" s="575"/>
      <c r="S11" s="490"/>
    </row>
    <row r="12" spans="1:19" ht="14.4" customHeight="1" x14ac:dyDescent="0.3">
      <c r="A12" s="516" t="s">
        <v>1214</v>
      </c>
      <c r="B12" s="575">
        <v>76156</v>
      </c>
      <c r="C12" s="484">
        <v>1</v>
      </c>
      <c r="D12" s="575">
        <v>147768</v>
      </c>
      <c r="E12" s="484">
        <v>1.940333000682809</v>
      </c>
      <c r="F12" s="575">
        <v>181868</v>
      </c>
      <c r="G12" s="489">
        <v>2.3880981143967643</v>
      </c>
      <c r="H12" s="575"/>
      <c r="I12" s="484"/>
      <c r="J12" s="575"/>
      <c r="K12" s="484"/>
      <c r="L12" s="575"/>
      <c r="M12" s="489"/>
      <c r="N12" s="575"/>
      <c r="O12" s="484"/>
      <c r="P12" s="575"/>
      <c r="Q12" s="484"/>
      <c r="R12" s="575"/>
      <c r="S12" s="490"/>
    </row>
    <row r="13" spans="1:19" ht="14.4" customHeight="1" x14ac:dyDescent="0.3">
      <c r="A13" s="516" t="s">
        <v>1215</v>
      </c>
      <c r="B13" s="575">
        <v>284913</v>
      </c>
      <c r="C13" s="484">
        <v>1</v>
      </c>
      <c r="D13" s="575">
        <v>199783</v>
      </c>
      <c r="E13" s="484">
        <v>0.70120703513002214</v>
      </c>
      <c r="F13" s="575">
        <v>112084</v>
      </c>
      <c r="G13" s="489">
        <v>0.39339728267927404</v>
      </c>
      <c r="H13" s="575"/>
      <c r="I13" s="484"/>
      <c r="J13" s="575"/>
      <c r="K13" s="484"/>
      <c r="L13" s="575"/>
      <c r="M13" s="489"/>
      <c r="N13" s="575"/>
      <c r="O13" s="484"/>
      <c r="P13" s="575"/>
      <c r="Q13" s="484"/>
      <c r="R13" s="575"/>
      <c r="S13" s="490"/>
    </row>
    <row r="14" spans="1:19" ht="14.4" customHeight="1" x14ac:dyDescent="0.3">
      <c r="A14" s="516" t="s">
        <v>1216</v>
      </c>
      <c r="B14" s="575">
        <v>290521</v>
      </c>
      <c r="C14" s="484">
        <v>1</v>
      </c>
      <c r="D14" s="575">
        <v>327853</v>
      </c>
      <c r="E14" s="484">
        <v>1.1285001772677363</v>
      </c>
      <c r="F14" s="575">
        <v>308089</v>
      </c>
      <c r="G14" s="489">
        <v>1.0604706716554053</v>
      </c>
      <c r="H14" s="575"/>
      <c r="I14" s="484"/>
      <c r="J14" s="575"/>
      <c r="K14" s="484"/>
      <c r="L14" s="575"/>
      <c r="M14" s="489"/>
      <c r="N14" s="575"/>
      <c r="O14" s="484"/>
      <c r="P14" s="575"/>
      <c r="Q14" s="484"/>
      <c r="R14" s="575"/>
      <c r="S14" s="490"/>
    </row>
    <row r="15" spans="1:19" ht="14.4" customHeight="1" x14ac:dyDescent="0.3">
      <c r="A15" s="516" t="s">
        <v>1217</v>
      </c>
      <c r="B15" s="575">
        <v>78096</v>
      </c>
      <c r="C15" s="484">
        <v>1</v>
      </c>
      <c r="D15" s="575">
        <v>72788</v>
      </c>
      <c r="E15" s="484">
        <v>0.93203237041589837</v>
      </c>
      <c r="F15" s="575">
        <v>63682</v>
      </c>
      <c r="G15" s="489">
        <v>0.81543228846547844</v>
      </c>
      <c r="H15" s="575"/>
      <c r="I15" s="484"/>
      <c r="J15" s="575"/>
      <c r="K15" s="484"/>
      <c r="L15" s="575"/>
      <c r="M15" s="489"/>
      <c r="N15" s="575"/>
      <c r="O15" s="484"/>
      <c r="P15" s="575"/>
      <c r="Q15" s="484"/>
      <c r="R15" s="575"/>
      <c r="S15" s="490"/>
    </row>
    <row r="16" spans="1:19" ht="14.4" customHeight="1" x14ac:dyDescent="0.3">
      <c r="A16" s="516" t="s">
        <v>1218</v>
      </c>
      <c r="B16" s="575">
        <v>236495</v>
      </c>
      <c r="C16" s="484">
        <v>1</v>
      </c>
      <c r="D16" s="575">
        <v>205424</v>
      </c>
      <c r="E16" s="484">
        <v>0.86861878686652993</v>
      </c>
      <c r="F16" s="575">
        <v>233992</v>
      </c>
      <c r="G16" s="489">
        <v>0.98941626672868344</v>
      </c>
      <c r="H16" s="575"/>
      <c r="I16" s="484"/>
      <c r="J16" s="575"/>
      <c r="K16" s="484"/>
      <c r="L16" s="575"/>
      <c r="M16" s="489"/>
      <c r="N16" s="575"/>
      <c r="O16" s="484"/>
      <c r="P16" s="575"/>
      <c r="Q16" s="484"/>
      <c r="R16" s="575"/>
      <c r="S16" s="490"/>
    </row>
    <row r="17" spans="1:19" ht="14.4" customHeight="1" x14ac:dyDescent="0.3">
      <c r="A17" s="516" t="s">
        <v>1219</v>
      </c>
      <c r="B17" s="575">
        <v>136276</v>
      </c>
      <c r="C17" s="484">
        <v>1</v>
      </c>
      <c r="D17" s="575">
        <v>139453</v>
      </c>
      <c r="E17" s="484">
        <v>1.0233129824767384</v>
      </c>
      <c r="F17" s="575">
        <v>119487</v>
      </c>
      <c r="G17" s="489">
        <v>0.87680149109160821</v>
      </c>
      <c r="H17" s="575"/>
      <c r="I17" s="484"/>
      <c r="J17" s="575"/>
      <c r="K17" s="484"/>
      <c r="L17" s="575"/>
      <c r="M17" s="489"/>
      <c r="N17" s="575"/>
      <c r="O17" s="484"/>
      <c r="P17" s="575"/>
      <c r="Q17" s="484"/>
      <c r="R17" s="575"/>
      <c r="S17" s="490"/>
    </row>
    <row r="18" spans="1:19" ht="14.4" customHeight="1" x14ac:dyDescent="0.3">
      <c r="A18" s="516" t="s">
        <v>1220</v>
      </c>
      <c r="B18" s="575">
        <v>5870</v>
      </c>
      <c r="C18" s="484">
        <v>1</v>
      </c>
      <c r="D18" s="575">
        <v>17928</v>
      </c>
      <c r="E18" s="484">
        <v>3.0541737649063032</v>
      </c>
      <c r="F18" s="575">
        <v>3946</v>
      </c>
      <c r="G18" s="489">
        <v>0.67223168654173759</v>
      </c>
      <c r="H18" s="575"/>
      <c r="I18" s="484"/>
      <c r="J18" s="575"/>
      <c r="K18" s="484"/>
      <c r="L18" s="575"/>
      <c r="M18" s="489"/>
      <c r="N18" s="575"/>
      <c r="O18" s="484"/>
      <c r="P18" s="575"/>
      <c r="Q18" s="484"/>
      <c r="R18" s="575"/>
      <c r="S18" s="490"/>
    </row>
    <row r="19" spans="1:19" ht="14.4" customHeight="1" x14ac:dyDescent="0.3">
      <c r="A19" s="516" t="s">
        <v>1221</v>
      </c>
      <c r="B19" s="575">
        <v>41442</v>
      </c>
      <c r="C19" s="484">
        <v>1</v>
      </c>
      <c r="D19" s="575">
        <v>40515</v>
      </c>
      <c r="E19" s="484">
        <v>0.97763138844650355</v>
      </c>
      <c r="F19" s="575">
        <v>31821</v>
      </c>
      <c r="G19" s="489">
        <v>0.76784421601274067</v>
      </c>
      <c r="H19" s="575"/>
      <c r="I19" s="484"/>
      <c r="J19" s="575"/>
      <c r="K19" s="484"/>
      <c r="L19" s="575"/>
      <c r="M19" s="489"/>
      <c r="N19" s="575"/>
      <c r="O19" s="484"/>
      <c r="P19" s="575"/>
      <c r="Q19" s="484"/>
      <c r="R19" s="575"/>
      <c r="S19" s="490"/>
    </row>
    <row r="20" spans="1:19" ht="14.4" customHeight="1" x14ac:dyDescent="0.3">
      <c r="A20" s="516" t="s">
        <v>1222</v>
      </c>
      <c r="B20" s="575">
        <v>3323</v>
      </c>
      <c r="C20" s="484">
        <v>1</v>
      </c>
      <c r="D20" s="575">
        <v>32165</v>
      </c>
      <c r="E20" s="484">
        <v>9.6795064700571771</v>
      </c>
      <c r="F20" s="575">
        <v>9560</v>
      </c>
      <c r="G20" s="489">
        <v>2.8769184471862776</v>
      </c>
      <c r="H20" s="575"/>
      <c r="I20" s="484"/>
      <c r="J20" s="575"/>
      <c r="K20" s="484"/>
      <c r="L20" s="575"/>
      <c r="M20" s="489"/>
      <c r="N20" s="575"/>
      <c r="O20" s="484"/>
      <c r="P20" s="575"/>
      <c r="Q20" s="484"/>
      <c r="R20" s="575"/>
      <c r="S20" s="490"/>
    </row>
    <row r="21" spans="1:19" ht="14.4" customHeight="1" x14ac:dyDescent="0.3">
      <c r="A21" s="516" t="s">
        <v>1223</v>
      </c>
      <c r="B21" s="575">
        <v>2407</v>
      </c>
      <c r="C21" s="484">
        <v>1</v>
      </c>
      <c r="D21" s="575"/>
      <c r="E21" s="484"/>
      <c r="F21" s="575"/>
      <c r="G21" s="489"/>
      <c r="H21" s="575"/>
      <c r="I21" s="484"/>
      <c r="J21" s="575"/>
      <c r="K21" s="484"/>
      <c r="L21" s="575"/>
      <c r="M21" s="489"/>
      <c r="N21" s="575"/>
      <c r="O21" s="484"/>
      <c r="P21" s="575"/>
      <c r="Q21" s="484"/>
      <c r="R21" s="575"/>
      <c r="S21" s="490"/>
    </row>
    <row r="22" spans="1:19" ht="14.4" customHeight="1" x14ac:dyDescent="0.3">
      <c r="A22" s="516" t="s">
        <v>1224</v>
      </c>
      <c r="B22" s="575">
        <v>4328</v>
      </c>
      <c r="C22" s="484">
        <v>1</v>
      </c>
      <c r="D22" s="575">
        <v>2804</v>
      </c>
      <c r="E22" s="484">
        <v>0.64787430683918668</v>
      </c>
      <c r="F22" s="575">
        <v>1235</v>
      </c>
      <c r="G22" s="489">
        <v>0.28535120147874304</v>
      </c>
      <c r="H22" s="575"/>
      <c r="I22" s="484"/>
      <c r="J22" s="575"/>
      <c r="K22" s="484"/>
      <c r="L22" s="575"/>
      <c r="M22" s="489"/>
      <c r="N22" s="575"/>
      <c r="O22" s="484"/>
      <c r="P22" s="575"/>
      <c r="Q22" s="484"/>
      <c r="R22" s="575"/>
      <c r="S22" s="490"/>
    </row>
    <row r="23" spans="1:19" ht="14.4" customHeight="1" x14ac:dyDescent="0.3">
      <c r="A23" s="516" t="s">
        <v>1225</v>
      </c>
      <c r="B23" s="575">
        <v>55303</v>
      </c>
      <c r="C23" s="484">
        <v>1</v>
      </c>
      <c r="D23" s="575">
        <v>100372</v>
      </c>
      <c r="E23" s="484">
        <v>1.8149467479160262</v>
      </c>
      <c r="F23" s="575">
        <v>96521</v>
      </c>
      <c r="G23" s="489">
        <v>1.7453121892121586</v>
      </c>
      <c r="H23" s="575"/>
      <c r="I23" s="484"/>
      <c r="J23" s="575"/>
      <c r="K23" s="484"/>
      <c r="L23" s="575"/>
      <c r="M23" s="489"/>
      <c r="N23" s="575"/>
      <c r="O23" s="484"/>
      <c r="P23" s="575"/>
      <c r="Q23" s="484"/>
      <c r="R23" s="575"/>
      <c r="S23" s="490"/>
    </row>
    <row r="24" spans="1:19" ht="14.4" customHeight="1" x14ac:dyDescent="0.3">
      <c r="A24" s="516" t="s">
        <v>1226</v>
      </c>
      <c r="B24" s="575">
        <v>2348</v>
      </c>
      <c r="C24" s="484">
        <v>1</v>
      </c>
      <c r="D24" s="575">
        <v>21740</v>
      </c>
      <c r="E24" s="484">
        <v>9.2589437819420777</v>
      </c>
      <c r="F24" s="575">
        <v>10967</v>
      </c>
      <c r="G24" s="489">
        <v>4.6707836456558773</v>
      </c>
      <c r="H24" s="575"/>
      <c r="I24" s="484"/>
      <c r="J24" s="575"/>
      <c r="K24" s="484"/>
      <c r="L24" s="575"/>
      <c r="M24" s="489"/>
      <c r="N24" s="575"/>
      <c r="O24" s="484"/>
      <c r="P24" s="575"/>
      <c r="Q24" s="484"/>
      <c r="R24" s="575"/>
      <c r="S24" s="490"/>
    </row>
    <row r="25" spans="1:19" ht="14.4" customHeight="1" x14ac:dyDescent="0.3">
      <c r="A25" s="516" t="s">
        <v>1227</v>
      </c>
      <c r="B25" s="575">
        <v>2749</v>
      </c>
      <c r="C25" s="484">
        <v>1</v>
      </c>
      <c r="D25" s="575">
        <v>1128</v>
      </c>
      <c r="E25" s="484">
        <v>0.41033102946526012</v>
      </c>
      <c r="F25" s="575"/>
      <c r="G25" s="489"/>
      <c r="H25" s="575"/>
      <c r="I25" s="484"/>
      <c r="J25" s="575"/>
      <c r="K25" s="484"/>
      <c r="L25" s="575"/>
      <c r="M25" s="489"/>
      <c r="N25" s="575"/>
      <c r="O25" s="484"/>
      <c r="P25" s="575"/>
      <c r="Q25" s="484"/>
      <c r="R25" s="575"/>
      <c r="S25" s="490"/>
    </row>
    <row r="26" spans="1:19" ht="14.4" customHeight="1" x14ac:dyDescent="0.3">
      <c r="A26" s="516" t="s">
        <v>1228</v>
      </c>
      <c r="B26" s="575">
        <v>12613</v>
      </c>
      <c r="C26" s="484">
        <v>1</v>
      </c>
      <c r="D26" s="575"/>
      <c r="E26" s="484"/>
      <c r="F26" s="575"/>
      <c r="G26" s="489"/>
      <c r="H26" s="575"/>
      <c r="I26" s="484"/>
      <c r="J26" s="575"/>
      <c r="K26" s="484"/>
      <c r="L26" s="575"/>
      <c r="M26" s="489"/>
      <c r="N26" s="575"/>
      <c r="O26" s="484"/>
      <c r="P26" s="575"/>
      <c r="Q26" s="484"/>
      <c r="R26" s="575"/>
      <c r="S26" s="490"/>
    </row>
    <row r="27" spans="1:19" ht="14.4" customHeight="1" x14ac:dyDescent="0.3">
      <c r="A27" s="516" t="s">
        <v>1229</v>
      </c>
      <c r="B27" s="575">
        <v>6666</v>
      </c>
      <c r="C27" s="484">
        <v>1</v>
      </c>
      <c r="D27" s="575">
        <v>2956</v>
      </c>
      <c r="E27" s="484">
        <v>0.44344434443444347</v>
      </c>
      <c r="F27" s="575">
        <v>6359</v>
      </c>
      <c r="G27" s="489">
        <v>0.95394539453945393</v>
      </c>
      <c r="H27" s="575"/>
      <c r="I27" s="484"/>
      <c r="J27" s="575"/>
      <c r="K27" s="484"/>
      <c r="L27" s="575"/>
      <c r="M27" s="489"/>
      <c r="N27" s="575"/>
      <c r="O27" s="484"/>
      <c r="P27" s="575"/>
      <c r="Q27" s="484"/>
      <c r="R27" s="575"/>
      <c r="S27" s="490"/>
    </row>
    <row r="28" spans="1:19" ht="14.4" customHeight="1" x14ac:dyDescent="0.3">
      <c r="A28" s="516" t="s">
        <v>1230</v>
      </c>
      <c r="B28" s="575">
        <v>132493</v>
      </c>
      <c r="C28" s="484">
        <v>1</v>
      </c>
      <c r="D28" s="575">
        <v>130094</v>
      </c>
      <c r="E28" s="484">
        <v>0.98189338304665152</v>
      </c>
      <c r="F28" s="575">
        <v>123004</v>
      </c>
      <c r="G28" s="489">
        <v>0.92838112202154077</v>
      </c>
      <c r="H28" s="575"/>
      <c r="I28" s="484"/>
      <c r="J28" s="575"/>
      <c r="K28" s="484"/>
      <c r="L28" s="575"/>
      <c r="M28" s="489"/>
      <c r="N28" s="575"/>
      <c r="O28" s="484"/>
      <c r="P28" s="575"/>
      <c r="Q28" s="484"/>
      <c r="R28" s="575"/>
      <c r="S28" s="490"/>
    </row>
    <row r="29" spans="1:19" ht="14.4" customHeight="1" x14ac:dyDescent="0.3">
      <c r="A29" s="516" t="s">
        <v>1231</v>
      </c>
      <c r="B29" s="575">
        <v>349082</v>
      </c>
      <c r="C29" s="484">
        <v>1</v>
      </c>
      <c r="D29" s="575">
        <v>395867</v>
      </c>
      <c r="E29" s="484">
        <v>1.1340229516274114</v>
      </c>
      <c r="F29" s="575">
        <v>342817</v>
      </c>
      <c r="G29" s="489">
        <v>0.98205292739241778</v>
      </c>
      <c r="H29" s="575"/>
      <c r="I29" s="484"/>
      <c r="J29" s="575"/>
      <c r="K29" s="484"/>
      <c r="L29" s="575"/>
      <c r="M29" s="489"/>
      <c r="N29" s="575"/>
      <c r="O29" s="484"/>
      <c r="P29" s="575"/>
      <c r="Q29" s="484"/>
      <c r="R29" s="575"/>
      <c r="S29" s="490"/>
    </row>
    <row r="30" spans="1:19" ht="14.4" customHeight="1" x14ac:dyDescent="0.3">
      <c r="A30" s="516" t="s">
        <v>1232</v>
      </c>
      <c r="B30" s="575">
        <v>144401</v>
      </c>
      <c r="C30" s="484">
        <v>1</v>
      </c>
      <c r="D30" s="575">
        <v>188276</v>
      </c>
      <c r="E30" s="484">
        <v>1.3038413861399851</v>
      </c>
      <c r="F30" s="575">
        <v>243777</v>
      </c>
      <c r="G30" s="489">
        <v>1.6881946800922432</v>
      </c>
      <c r="H30" s="575"/>
      <c r="I30" s="484"/>
      <c r="J30" s="575"/>
      <c r="K30" s="484"/>
      <c r="L30" s="575"/>
      <c r="M30" s="489"/>
      <c r="N30" s="575"/>
      <c r="O30" s="484"/>
      <c r="P30" s="575"/>
      <c r="Q30" s="484"/>
      <c r="R30" s="575"/>
      <c r="S30" s="490"/>
    </row>
    <row r="31" spans="1:19" ht="14.4" customHeight="1" thickBot="1" x14ac:dyDescent="0.35">
      <c r="A31" s="563" t="s">
        <v>1233</v>
      </c>
      <c r="B31" s="562">
        <v>79909</v>
      </c>
      <c r="C31" s="492">
        <v>1</v>
      </c>
      <c r="D31" s="562">
        <v>131280</v>
      </c>
      <c r="E31" s="492">
        <v>1.6428687632181607</v>
      </c>
      <c r="F31" s="562">
        <v>168605</v>
      </c>
      <c r="G31" s="497">
        <v>2.1099625824375225</v>
      </c>
      <c r="H31" s="562"/>
      <c r="I31" s="492"/>
      <c r="J31" s="562"/>
      <c r="K31" s="492"/>
      <c r="L31" s="562"/>
      <c r="M31" s="497"/>
      <c r="N31" s="562"/>
      <c r="O31" s="492"/>
      <c r="P31" s="562"/>
      <c r="Q31" s="492"/>
      <c r="R31" s="562"/>
      <c r="S31" s="4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05" t="s">
        <v>1264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35" t="s">
        <v>264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19989</v>
      </c>
      <c r="G3" s="103">
        <f t="shared" si="0"/>
        <v>2892136</v>
      </c>
      <c r="H3" s="103"/>
      <c r="I3" s="103"/>
      <c r="J3" s="103">
        <f t="shared" si="0"/>
        <v>20764</v>
      </c>
      <c r="K3" s="103">
        <f t="shared" si="0"/>
        <v>3157633</v>
      </c>
      <c r="L3" s="103"/>
      <c r="M3" s="103"/>
      <c r="N3" s="103">
        <f t="shared" si="0"/>
        <v>20907</v>
      </c>
      <c r="O3" s="103">
        <f t="shared" si="0"/>
        <v>3196559</v>
      </c>
      <c r="P3" s="75">
        <f>IF(G3=0,0,O3/G3)</f>
        <v>1.105258881325083</v>
      </c>
      <c r="Q3" s="104">
        <f>IF(N3=0,0,O3/N3)</f>
        <v>152.89419811546372</v>
      </c>
    </row>
    <row r="4" spans="1:17" ht="14.4" customHeight="1" x14ac:dyDescent="0.3">
      <c r="A4" s="378" t="s">
        <v>69</v>
      </c>
      <c r="B4" s="377" t="s">
        <v>95</v>
      </c>
      <c r="C4" s="378" t="s">
        <v>96</v>
      </c>
      <c r="D4" s="379" t="s">
        <v>97</v>
      </c>
      <c r="E4" s="380" t="s">
        <v>70</v>
      </c>
      <c r="F4" s="384">
        <v>2012</v>
      </c>
      <c r="G4" s="385"/>
      <c r="H4" s="105"/>
      <c r="I4" s="105"/>
      <c r="J4" s="384">
        <v>2013</v>
      </c>
      <c r="K4" s="385"/>
      <c r="L4" s="105"/>
      <c r="M4" s="105"/>
      <c r="N4" s="384">
        <v>2014</v>
      </c>
      <c r="O4" s="385"/>
      <c r="P4" s="386" t="s">
        <v>2</v>
      </c>
      <c r="Q4" s="376" t="s">
        <v>98</v>
      </c>
    </row>
    <row r="5" spans="1:17" ht="14.4" customHeight="1" thickBot="1" x14ac:dyDescent="0.35">
      <c r="A5" s="567"/>
      <c r="B5" s="566"/>
      <c r="C5" s="567"/>
      <c r="D5" s="568"/>
      <c r="E5" s="569"/>
      <c r="F5" s="576" t="s">
        <v>72</v>
      </c>
      <c r="G5" s="577" t="s">
        <v>14</v>
      </c>
      <c r="H5" s="578"/>
      <c r="I5" s="578"/>
      <c r="J5" s="576" t="s">
        <v>72</v>
      </c>
      <c r="K5" s="577" t="s">
        <v>14</v>
      </c>
      <c r="L5" s="578"/>
      <c r="M5" s="578"/>
      <c r="N5" s="576" t="s">
        <v>72</v>
      </c>
      <c r="O5" s="577" t="s">
        <v>14</v>
      </c>
      <c r="P5" s="579"/>
      <c r="Q5" s="574"/>
    </row>
    <row r="6" spans="1:17" ht="14.4" customHeight="1" x14ac:dyDescent="0.3">
      <c r="A6" s="476" t="s">
        <v>1234</v>
      </c>
      <c r="B6" s="477" t="s">
        <v>1144</v>
      </c>
      <c r="C6" s="477" t="s">
        <v>1131</v>
      </c>
      <c r="D6" s="477" t="s">
        <v>1147</v>
      </c>
      <c r="E6" s="477" t="s">
        <v>1148</v>
      </c>
      <c r="F6" s="116">
        <v>91</v>
      </c>
      <c r="G6" s="116">
        <v>18382</v>
      </c>
      <c r="H6" s="116">
        <v>1</v>
      </c>
      <c r="I6" s="116">
        <v>202</v>
      </c>
      <c r="J6" s="116">
        <v>98</v>
      </c>
      <c r="K6" s="116">
        <v>19894</v>
      </c>
      <c r="L6" s="116">
        <v>1.0822543792840822</v>
      </c>
      <c r="M6" s="116">
        <v>203</v>
      </c>
      <c r="N6" s="116">
        <v>45</v>
      </c>
      <c r="O6" s="116">
        <v>9135</v>
      </c>
      <c r="P6" s="482">
        <v>0.49695354150799698</v>
      </c>
      <c r="Q6" s="503">
        <v>203</v>
      </c>
    </row>
    <row r="7" spans="1:17" ht="14.4" customHeight="1" x14ac:dyDescent="0.3">
      <c r="A7" s="483" t="s">
        <v>1234</v>
      </c>
      <c r="B7" s="484" t="s">
        <v>1144</v>
      </c>
      <c r="C7" s="484" t="s">
        <v>1131</v>
      </c>
      <c r="D7" s="484" t="s">
        <v>1150</v>
      </c>
      <c r="E7" s="484" t="s">
        <v>1151</v>
      </c>
      <c r="F7" s="504">
        <v>85</v>
      </c>
      <c r="G7" s="504">
        <v>24735</v>
      </c>
      <c r="H7" s="504">
        <v>1</v>
      </c>
      <c r="I7" s="504">
        <v>291</v>
      </c>
      <c r="J7" s="504">
        <v>71</v>
      </c>
      <c r="K7" s="504">
        <v>20732</v>
      </c>
      <c r="L7" s="504">
        <v>0.83816454416818276</v>
      </c>
      <c r="M7" s="504">
        <v>292</v>
      </c>
      <c r="N7" s="504">
        <v>36</v>
      </c>
      <c r="O7" s="504">
        <v>10512</v>
      </c>
      <c r="P7" s="489">
        <v>0.42498483929654335</v>
      </c>
      <c r="Q7" s="505">
        <v>292</v>
      </c>
    </row>
    <row r="8" spans="1:17" ht="14.4" customHeight="1" x14ac:dyDescent="0.3">
      <c r="A8" s="483" t="s">
        <v>1234</v>
      </c>
      <c r="B8" s="484" t="s">
        <v>1144</v>
      </c>
      <c r="C8" s="484" t="s">
        <v>1131</v>
      </c>
      <c r="D8" s="484" t="s">
        <v>1154</v>
      </c>
      <c r="E8" s="484" t="s">
        <v>1155</v>
      </c>
      <c r="F8" s="504">
        <v>3</v>
      </c>
      <c r="G8" s="504">
        <v>657</v>
      </c>
      <c r="H8" s="504">
        <v>1</v>
      </c>
      <c r="I8" s="504">
        <v>219</v>
      </c>
      <c r="J8" s="504"/>
      <c r="K8" s="504"/>
      <c r="L8" s="504"/>
      <c r="M8" s="504"/>
      <c r="N8" s="504"/>
      <c r="O8" s="504"/>
      <c r="P8" s="489"/>
      <c r="Q8" s="505"/>
    </row>
    <row r="9" spans="1:17" ht="14.4" customHeight="1" x14ac:dyDescent="0.3">
      <c r="A9" s="483" t="s">
        <v>1234</v>
      </c>
      <c r="B9" s="484" t="s">
        <v>1144</v>
      </c>
      <c r="C9" s="484" t="s">
        <v>1131</v>
      </c>
      <c r="D9" s="484" t="s">
        <v>1156</v>
      </c>
      <c r="E9" s="484" t="s">
        <v>1157</v>
      </c>
      <c r="F9" s="504">
        <v>32</v>
      </c>
      <c r="G9" s="504">
        <v>4256</v>
      </c>
      <c r="H9" s="504">
        <v>1</v>
      </c>
      <c r="I9" s="504">
        <v>133</v>
      </c>
      <c r="J9" s="504">
        <v>22</v>
      </c>
      <c r="K9" s="504">
        <v>2948</v>
      </c>
      <c r="L9" s="504">
        <v>0.69266917293233088</v>
      </c>
      <c r="M9" s="504">
        <v>134</v>
      </c>
      <c r="N9" s="504">
        <v>35</v>
      </c>
      <c r="O9" s="504">
        <v>4690</v>
      </c>
      <c r="P9" s="489">
        <v>1.1019736842105263</v>
      </c>
      <c r="Q9" s="505">
        <v>134</v>
      </c>
    </row>
    <row r="10" spans="1:17" ht="14.4" customHeight="1" x14ac:dyDescent="0.3">
      <c r="A10" s="483" t="s">
        <v>1234</v>
      </c>
      <c r="B10" s="484" t="s">
        <v>1144</v>
      </c>
      <c r="C10" s="484" t="s">
        <v>1131</v>
      </c>
      <c r="D10" s="484" t="s">
        <v>1158</v>
      </c>
      <c r="E10" s="484" t="s">
        <v>1157</v>
      </c>
      <c r="F10" s="504">
        <v>1</v>
      </c>
      <c r="G10" s="504">
        <v>174</v>
      </c>
      <c r="H10" s="504">
        <v>1</v>
      </c>
      <c r="I10" s="504">
        <v>174</v>
      </c>
      <c r="J10" s="504"/>
      <c r="K10" s="504"/>
      <c r="L10" s="504"/>
      <c r="M10" s="504"/>
      <c r="N10" s="504"/>
      <c r="O10" s="504"/>
      <c r="P10" s="489"/>
      <c r="Q10" s="505"/>
    </row>
    <row r="11" spans="1:17" ht="14.4" customHeight="1" x14ac:dyDescent="0.3">
      <c r="A11" s="483" t="s">
        <v>1234</v>
      </c>
      <c r="B11" s="484" t="s">
        <v>1144</v>
      </c>
      <c r="C11" s="484" t="s">
        <v>1131</v>
      </c>
      <c r="D11" s="484" t="s">
        <v>1159</v>
      </c>
      <c r="E11" s="484" t="s">
        <v>1160</v>
      </c>
      <c r="F11" s="504">
        <v>2</v>
      </c>
      <c r="G11" s="504">
        <v>1218</v>
      </c>
      <c r="H11" s="504">
        <v>1</v>
      </c>
      <c r="I11" s="504">
        <v>609</v>
      </c>
      <c r="J11" s="504">
        <v>1</v>
      </c>
      <c r="K11" s="504">
        <v>612</v>
      </c>
      <c r="L11" s="504">
        <v>0.50246305418719217</v>
      </c>
      <c r="M11" s="504">
        <v>612</v>
      </c>
      <c r="N11" s="504"/>
      <c r="O11" s="504"/>
      <c r="P11" s="489"/>
      <c r="Q11" s="505"/>
    </row>
    <row r="12" spans="1:17" ht="14.4" customHeight="1" x14ac:dyDescent="0.3">
      <c r="A12" s="483" t="s">
        <v>1234</v>
      </c>
      <c r="B12" s="484" t="s">
        <v>1144</v>
      </c>
      <c r="C12" s="484" t="s">
        <v>1131</v>
      </c>
      <c r="D12" s="484" t="s">
        <v>1161</v>
      </c>
      <c r="E12" s="484" t="s">
        <v>1162</v>
      </c>
      <c r="F12" s="504">
        <v>1</v>
      </c>
      <c r="G12" s="504">
        <v>582</v>
      </c>
      <c r="H12" s="504">
        <v>1</v>
      </c>
      <c r="I12" s="504">
        <v>582</v>
      </c>
      <c r="J12" s="504"/>
      <c r="K12" s="504"/>
      <c r="L12" s="504"/>
      <c r="M12" s="504"/>
      <c r="N12" s="504"/>
      <c r="O12" s="504"/>
      <c r="P12" s="489"/>
      <c r="Q12" s="505"/>
    </row>
    <row r="13" spans="1:17" ht="14.4" customHeight="1" x14ac:dyDescent="0.3">
      <c r="A13" s="483" t="s">
        <v>1234</v>
      </c>
      <c r="B13" s="484" t="s">
        <v>1144</v>
      </c>
      <c r="C13" s="484" t="s">
        <v>1131</v>
      </c>
      <c r="D13" s="484" t="s">
        <v>1163</v>
      </c>
      <c r="E13" s="484" t="s">
        <v>1164</v>
      </c>
      <c r="F13" s="504">
        <v>2</v>
      </c>
      <c r="G13" s="504">
        <v>316</v>
      </c>
      <c r="H13" s="504">
        <v>1</v>
      </c>
      <c r="I13" s="504">
        <v>158</v>
      </c>
      <c r="J13" s="504">
        <v>2</v>
      </c>
      <c r="K13" s="504">
        <v>318</v>
      </c>
      <c r="L13" s="504">
        <v>1.0063291139240507</v>
      </c>
      <c r="M13" s="504">
        <v>159</v>
      </c>
      <c r="N13" s="504">
        <v>1</v>
      </c>
      <c r="O13" s="504">
        <v>159</v>
      </c>
      <c r="P13" s="489">
        <v>0.50316455696202533</v>
      </c>
      <c r="Q13" s="505">
        <v>159</v>
      </c>
    </row>
    <row r="14" spans="1:17" ht="14.4" customHeight="1" x14ac:dyDescent="0.3">
      <c r="A14" s="483" t="s">
        <v>1234</v>
      </c>
      <c r="B14" s="484" t="s">
        <v>1144</v>
      </c>
      <c r="C14" s="484" t="s">
        <v>1131</v>
      </c>
      <c r="D14" s="484" t="s">
        <v>1165</v>
      </c>
      <c r="E14" s="484" t="s">
        <v>1166</v>
      </c>
      <c r="F14" s="504">
        <v>37</v>
      </c>
      <c r="G14" s="504">
        <v>14134</v>
      </c>
      <c r="H14" s="504">
        <v>1</v>
      </c>
      <c r="I14" s="504">
        <v>382</v>
      </c>
      <c r="J14" s="504">
        <v>38</v>
      </c>
      <c r="K14" s="504">
        <v>14516</v>
      </c>
      <c r="L14" s="504">
        <v>1.027027027027027</v>
      </c>
      <c r="M14" s="504">
        <v>382</v>
      </c>
      <c r="N14" s="504">
        <v>44</v>
      </c>
      <c r="O14" s="504">
        <v>16808</v>
      </c>
      <c r="P14" s="489">
        <v>1.1891891891891893</v>
      </c>
      <c r="Q14" s="505">
        <v>382</v>
      </c>
    </row>
    <row r="15" spans="1:17" ht="14.4" customHeight="1" x14ac:dyDescent="0.3">
      <c r="A15" s="483" t="s">
        <v>1234</v>
      </c>
      <c r="B15" s="484" t="s">
        <v>1144</v>
      </c>
      <c r="C15" s="484" t="s">
        <v>1131</v>
      </c>
      <c r="D15" s="484" t="s">
        <v>1167</v>
      </c>
      <c r="E15" s="484" t="s">
        <v>1168</v>
      </c>
      <c r="F15" s="504">
        <v>153</v>
      </c>
      <c r="G15" s="504">
        <v>2448</v>
      </c>
      <c r="H15" s="504">
        <v>1</v>
      </c>
      <c r="I15" s="504">
        <v>16</v>
      </c>
      <c r="J15" s="504">
        <v>200</v>
      </c>
      <c r="K15" s="504">
        <v>3200</v>
      </c>
      <c r="L15" s="504">
        <v>1.3071895424836601</v>
      </c>
      <c r="M15" s="504">
        <v>16</v>
      </c>
      <c r="N15" s="504">
        <v>221</v>
      </c>
      <c r="O15" s="504">
        <v>3536</v>
      </c>
      <c r="P15" s="489">
        <v>1.4444444444444444</v>
      </c>
      <c r="Q15" s="505">
        <v>16</v>
      </c>
    </row>
    <row r="16" spans="1:17" ht="14.4" customHeight="1" x14ac:dyDescent="0.3">
      <c r="A16" s="483" t="s">
        <v>1234</v>
      </c>
      <c r="B16" s="484" t="s">
        <v>1144</v>
      </c>
      <c r="C16" s="484" t="s">
        <v>1131</v>
      </c>
      <c r="D16" s="484" t="s">
        <v>1169</v>
      </c>
      <c r="E16" s="484" t="s">
        <v>1170</v>
      </c>
      <c r="F16" s="504">
        <v>24</v>
      </c>
      <c r="G16" s="504">
        <v>6264</v>
      </c>
      <c r="H16" s="504">
        <v>1</v>
      </c>
      <c r="I16" s="504">
        <v>261</v>
      </c>
      <c r="J16" s="504">
        <v>18</v>
      </c>
      <c r="K16" s="504">
        <v>4716</v>
      </c>
      <c r="L16" s="504">
        <v>0.75287356321839083</v>
      </c>
      <c r="M16" s="504">
        <v>262</v>
      </c>
      <c r="N16" s="504">
        <v>15</v>
      </c>
      <c r="O16" s="504">
        <v>3930</v>
      </c>
      <c r="P16" s="489">
        <v>0.62739463601532564</v>
      </c>
      <c r="Q16" s="505">
        <v>262</v>
      </c>
    </row>
    <row r="17" spans="1:17" ht="14.4" customHeight="1" x14ac:dyDescent="0.3">
      <c r="A17" s="483" t="s">
        <v>1234</v>
      </c>
      <c r="B17" s="484" t="s">
        <v>1144</v>
      </c>
      <c r="C17" s="484" t="s">
        <v>1131</v>
      </c>
      <c r="D17" s="484" t="s">
        <v>1171</v>
      </c>
      <c r="E17" s="484" t="s">
        <v>1172</v>
      </c>
      <c r="F17" s="504">
        <v>26</v>
      </c>
      <c r="G17" s="504">
        <v>3640</v>
      </c>
      <c r="H17" s="504">
        <v>1</v>
      </c>
      <c r="I17" s="504">
        <v>140</v>
      </c>
      <c r="J17" s="504">
        <v>21</v>
      </c>
      <c r="K17" s="504">
        <v>2961</v>
      </c>
      <c r="L17" s="504">
        <v>0.81346153846153846</v>
      </c>
      <c r="M17" s="504">
        <v>141</v>
      </c>
      <c r="N17" s="504">
        <v>14</v>
      </c>
      <c r="O17" s="504">
        <v>1974</v>
      </c>
      <c r="P17" s="489">
        <v>0.54230769230769227</v>
      </c>
      <c r="Q17" s="505">
        <v>141</v>
      </c>
    </row>
    <row r="18" spans="1:17" ht="14.4" customHeight="1" x14ac:dyDescent="0.3">
      <c r="A18" s="483" t="s">
        <v>1234</v>
      </c>
      <c r="B18" s="484" t="s">
        <v>1144</v>
      </c>
      <c r="C18" s="484" t="s">
        <v>1131</v>
      </c>
      <c r="D18" s="484" t="s">
        <v>1173</v>
      </c>
      <c r="E18" s="484" t="s">
        <v>1172</v>
      </c>
      <c r="F18" s="504">
        <v>32</v>
      </c>
      <c r="G18" s="504">
        <v>2496</v>
      </c>
      <c r="H18" s="504">
        <v>1</v>
      </c>
      <c r="I18" s="504">
        <v>78</v>
      </c>
      <c r="J18" s="504">
        <v>22</v>
      </c>
      <c r="K18" s="504">
        <v>1716</v>
      </c>
      <c r="L18" s="504">
        <v>0.6875</v>
      </c>
      <c r="M18" s="504">
        <v>78</v>
      </c>
      <c r="N18" s="504">
        <v>35</v>
      </c>
      <c r="O18" s="504">
        <v>2730</v>
      </c>
      <c r="P18" s="489">
        <v>1.09375</v>
      </c>
      <c r="Q18" s="505">
        <v>78</v>
      </c>
    </row>
    <row r="19" spans="1:17" ht="14.4" customHeight="1" x14ac:dyDescent="0.3">
      <c r="A19" s="483" t="s">
        <v>1234</v>
      </c>
      <c r="B19" s="484" t="s">
        <v>1144</v>
      </c>
      <c r="C19" s="484" t="s">
        <v>1131</v>
      </c>
      <c r="D19" s="484" t="s">
        <v>1174</v>
      </c>
      <c r="E19" s="484" t="s">
        <v>1175</v>
      </c>
      <c r="F19" s="504">
        <v>26</v>
      </c>
      <c r="G19" s="504">
        <v>7852</v>
      </c>
      <c r="H19" s="504">
        <v>1</v>
      </c>
      <c r="I19" s="504">
        <v>302</v>
      </c>
      <c r="J19" s="504">
        <v>21</v>
      </c>
      <c r="K19" s="504">
        <v>6363</v>
      </c>
      <c r="L19" s="504">
        <v>0.81036678553234842</v>
      </c>
      <c r="M19" s="504">
        <v>303</v>
      </c>
      <c r="N19" s="504">
        <v>14</v>
      </c>
      <c r="O19" s="504">
        <v>4242</v>
      </c>
      <c r="P19" s="489">
        <v>0.54024452368823228</v>
      </c>
      <c r="Q19" s="505">
        <v>303</v>
      </c>
    </row>
    <row r="20" spans="1:17" ht="14.4" customHeight="1" x14ac:dyDescent="0.3">
      <c r="A20" s="483" t="s">
        <v>1234</v>
      </c>
      <c r="B20" s="484" t="s">
        <v>1144</v>
      </c>
      <c r="C20" s="484" t="s">
        <v>1131</v>
      </c>
      <c r="D20" s="484" t="s">
        <v>1176</v>
      </c>
      <c r="E20" s="484" t="s">
        <v>1177</v>
      </c>
      <c r="F20" s="504">
        <v>54</v>
      </c>
      <c r="G20" s="504">
        <v>26244</v>
      </c>
      <c r="H20" s="504">
        <v>1</v>
      </c>
      <c r="I20" s="504">
        <v>486</v>
      </c>
      <c r="J20" s="504">
        <v>73</v>
      </c>
      <c r="K20" s="504">
        <v>35478</v>
      </c>
      <c r="L20" s="504">
        <v>1.3518518518518519</v>
      </c>
      <c r="M20" s="504">
        <v>486</v>
      </c>
      <c r="N20" s="504">
        <v>72</v>
      </c>
      <c r="O20" s="504">
        <v>34992</v>
      </c>
      <c r="P20" s="489">
        <v>1.3333333333333333</v>
      </c>
      <c r="Q20" s="505">
        <v>486</v>
      </c>
    </row>
    <row r="21" spans="1:17" ht="14.4" customHeight="1" x14ac:dyDescent="0.3">
      <c r="A21" s="483" t="s">
        <v>1234</v>
      </c>
      <c r="B21" s="484" t="s">
        <v>1144</v>
      </c>
      <c r="C21" s="484" t="s">
        <v>1131</v>
      </c>
      <c r="D21" s="484" t="s">
        <v>1178</v>
      </c>
      <c r="E21" s="484" t="s">
        <v>1179</v>
      </c>
      <c r="F21" s="504">
        <v>82</v>
      </c>
      <c r="G21" s="504">
        <v>13038</v>
      </c>
      <c r="H21" s="504">
        <v>1</v>
      </c>
      <c r="I21" s="504">
        <v>159</v>
      </c>
      <c r="J21" s="504">
        <v>84</v>
      </c>
      <c r="K21" s="504">
        <v>13440</v>
      </c>
      <c r="L21" s="504">
        <v>1.0308329498389324</v>
      </c>
      <c r="M21" s="504">
        <v>160</v>
      </c>
      <c r="N21" s="504">
        <v>101</v>
      </c>
      <c r="O21" s="504">
        <v>16160</v>
      </c>
      <c r="P21" s="489">
        <v>1.2394539039730019</v>
      </c>
      <c r="Q21" s="505">
        <v>160</v>
      </c>
    </row>
    <row r="22" spans="1:17" ht="14.4" customHeight="1" x14ac:dyDescent="0.3">
      <c r="A22" s="483" t="s">
        <v>1234</v>
      </c>
      <c r="B22" s="484" t="s">
        <v>1144</v>
      </c>
      <c r="C22" s="484" t="s">
        <v>1131</v>
      </c>
      <c r="D22" s="484" t="s">
        <v>1182</v>
      </c>
      <c r="E22" s="484" t="s">
        <v>1148</v>
      </c>
      <c r="F22" s="504">
        <v>91</v>
      </c>
      <c r="G22" s="504">
        <v>6370</v>
      </c>
      <c r="H22" s="504">
        <v>1</v>
      </c>
      <c r="I22" s="504">
        <v>70</v>
      </c>
      <c r="J22" s="504">
        <v>61</v>
      </c>
      <c r="K22" s="504">
        <v>4270</v>
      </c>
      <c r="L22" s="504">
        <v>0.67032967032967028</v>
      </c>
      <c r="M22" s="504">
        <v>70</v>
      </c>
      <c r="N22" s="504">
        <v>88</v>
      </c>
      <c r="O22" s="504">
        <v>6160</v>
      </c>
      <c r="P22" s="489">
        <v>0.96703296703296704</v>
      </c>
      <c r="Q22" s="505">
        <v>70</v>
      </c>
    </row>
    <row r="23" spans="1:17" ht="14.4" customHeight="1" x14ac:dyDescent="0.3">
      <c r="A23" s="483" t="s">
        <v>1234</v>
      </c>
      <c r="B23" s="484" t="s">
        <v>1144</v>
      </c>
      <c r="C23" s="484" t="s">
        <v>1131</v>
      </c>
      <c r="D23" s="484" t="s">
        <v>1187</v>
      </c>
      <c r="E23" s="484" t="s">
        <v>1188</v>
      </c>
      <c r="F23" s="504">
        <v>3</v>
      </c>
      <c r="G23" s="504">
        <v>645</v>
      </c>
      <c r="H23" s="504">
        <v>1</v>
      </c>
      <c r="I23" s="504">
        <v>215</v>
      </c>
      <c r="J23" s="504"/>
      <c r="K23" s="504"/>
      <c r="L23" s="504"/>
      <c r="M23" s="504"/>
      <c r="N23" s="504"/>
      <c r="O23" s="504"/>
      <c r="P23" s="489"/>
      <c r="Q23" s="505"/>
    </row>
    <row r="24" spans="1:17" ht="14.4" customHeight="1" x14ac:dyDescent="0.3">
      <c r="A24" s="483" t="s">
        <v>1234</v>
      </c>
      <c r="B24" s="484" t="s">
        <v>1144</v>
      </c>
      <c r="C24" s="484" t="s">
        <v>1131</v>
      </c>
      <c r="D24" s="484" t="s">
        <v>1189</v>
      </c>
      <c r="E24" s="484" t="s">
        <v>1190</v>
      </c>
      <c r="F24" s="504">
        <v>5</v>
      </c>
      <c r="G24" s="504">
        <v>5930</v>
      </c>
      <c r="H24" s="504">
        <v>1</v>
      </c>
      <c r="I24" s="504">
        <v>1186</v>
      </c>
      <c r="J24" s="504">
        <v>2</v>
      </c>
      <c r="K24" s="504">
        <v>2378</v>
      </c>
      <c r="L24" s="504">
        <v>0.40101180438448569</v>
      </c>
      <c r="M24" s="504">
        <v>1189</v>
      </c>
      <c r="N24" s="504"/>
      <c r="O24" s="504"/>
      <c r="P24" s="489"/>
      <c r="Q24" s="505"/>
    </row>
    <row r="25" spans="1:17" ht="14.4" customHeight="1" x14ac:dyDescent="0.3">
      <c r="A25" s="483" t="s">
        <v>1234</v>
      </c>
      <c r="B25" s="484" t="s">
        <v>1144</v>
      </c>
      <c r="C25" s="484" t="s">
        <v>1131</v>
      </c>
      <c r="D25" s="484" t="s">
        <v>1191</v>
      </c>
      <c r="E25" s="484" t="s">
        <v>1192</v>
      </c>
      <c r="F25" s="504">
        <v>5</v>
      </c>
      <c r="G25" s="504">
        <v>535</v>
      </c>
      <c r="H25" s="504">
        <v>1</v>
      </c>
      <c r="I25" s="504">
        <v>107</v>
      </c>
      <c r="J25" s="504">
        <v>2</v>
      </c>
      <c r="K25" s="504">
        <v>216</v>
      </c>
      <c r="L25" s="504">
        <v>0.40373831775700936</v>
      </c>
      <c r="M25" s="504">
        <v>108</v>
      </c>
      <c r="N25" s="504"/>
      <c r="O25" s="504"/>
      <c r="P25" s="489"/>
      <c r="Q25" s="505"/>
    </row>
    <row r="26" spans="1:17" ht="14.4" customHeight="1" x14ac:dyDescent="0.3">
      <c r="A26" s="483" t="s">
        <v>1234</v>
      </c>
      <c r="B26" s="484" t="s">
        <v>1144</v>
      </c>
      <c r="C26" s="484" t="s">
        <v>1131</v>
      </c>
      <c r="D26" s="484" t="s">
        <v>1193</v>
      </c>
      <c r="E26" s="484" t="s">
        <v>1194</v>
      </c>
      <c r="F26" s="504">
        <v>1</v>
      </c>
      <c r="G26" s="504">
        <v>318</v>
      </c>
      <c r="H26" s="504">
        <v>1</v>
      </c>
      <c r="I26" s="504">
        <v>318</v>
      </c>
      <c r="J26" s="504"/>
      <c r="K26" s="504"/>
      <c r="L26" s="504"/>
      <c r="M26" s="504"/>
      <c r="N26" s="504"/>
      <c r="O26" s="504"/>
      <c r="P26" s="489"/>
      <c r="Q26" s="505"/>
    </row>
    <row r="27" spans="1:17" ht="14.4" customHeight="1" x14ac:dyDescent="0.3">
      <c r="A27" s="483" t="s">
        <v>1234</v>
      </c>
      <c r="B27" s="484" t="s">
        <v>1144</v>
      </c>
      <c r="C27" s="484" t="s">
        <v>1131</v>
      </c>
      <c r="D27" s="484" t="s">
        <v>1201</v>
      </c>
      <c r="E27" s="484" t="s">
        <v>1202</v>
      </c>
      <c r="F27" s="504">
        <v>1</v>
      </c>
      <c r="G27" s="504">
        <v>290</v>
      </c>
      <c r="H27" s="504">
        <v>1</v>
      </c>
      <c r="I27" s="504">
        <v>290</v>
      </c>
      <c r="J27" s="504"/>
      <c r="K27" s="504"/>
      <c r="L27" s="504"/>
      <c r="M27" s="504"/>
      <c r="N27" s="504"/>
      <c r="O27" s="504"/>
      <c r="P27" s="489"/>
      <c r="Q27" s="505"/>
    </row>
    <row r="28" spans="1:17" ht="14.4" customHeight="1" x14ac:dyDescent="0.3">
      <c r="A28" s="483" t="s">
        <v>1235</v>
      </c>
      <c r="B28" s="484" t="s">
        <v>1144</v>
      </c>
      <c r="C28" s="484" t="s">
        <v>1131</v>
      </c>
      <c r="D28" s="484" t="s">
        <v>1147</v>
      </c>
      <c r="E28" s="484" t="s">
        <v>1148</v>
      </c>
      <c r="F28" s="504">
        <v>156</v>
      </c>
      <c r="G28" s="504">
        <v>31512</v>
      </c>
      <c r="H28" s="504">
        <v>1</v>
      </c>
      <c r="I28" s="504">
        <v>202</v>
      </c>
      <c r="J28" s="504">
        <v>216</v>
      </c>
      <c r="K28" s="504">
        <v>43848</v>
      </c>
      <c r="L28" s="504">
        <v>1.3914699162223916</v>
      </c>
      <c r="M28" s="504">
        <v>203</v>
      </c>
      <c r="N28" s="504">
        <v>256</v>
      </c>
      <c r="O28" s="504">
        <v>51968</v>
      </c>
      <c r="P28" s="489">
        <v>1.6491495303376491</v>
      </c>
      <c r="Q28" s="505">
        <v>203</v>
      </c>
    </row>
    <row r="29" spans="1:17" ht="14.4" customHeight="1" x14ac:dyDescent="0.3">
      <c r="A29" s="483" t="s">
        <v>1235</v>
      </c>
      <c r="B29" s="484" t="s">
        <v>1144</v>
      </c>
      <c r="C29" s="484" t="s">
        <v>1131</v>
      </c>
      <c r="D29" s="484" t="s">
        <v>1149</v>
      </c>
      <c r="E29" s="484" t="s">
        <v>1148</v>
      </c>
      <c r="F29" s="504"/>
      <c r="G29" s="504"/>
      <c r="H29" s="504"/>
      <c r="I29" s="504"/>
      <c r="J29" s="504"/>
      <c r="K29" s="504"/>
      <c r="L29" s="504"/>
      <c r="M29" s="504"/>
      <c r="N29" s="504">
        <v>3</v>
      </c>
      <c r="O29" s="504">
        <v>252</v>
      </c>
      <c r="P29" s="489"/>
      <c r="Q29" s="505">
        <v>84</v>
      </c>
    </row>
    <row r="30" spans="1:17" ht="14.4" customHeight="1" x14ac:dyDescent="0.3">
      <c r="A30" s="483" t="s">
        <v>1235</v>
      </c>
      <c r="B30" s="484" t="s">
        <v>1144</v>
      </c>
      <c r="C30" s="484" t="s">
        <v>1131</v>
      </c>
      <c r="D30" s="484" t="s">
        <v>1150</v>
      </c>
      <c r="E30" s="484" t="s">
        <v>1151</v>
      </c>
      <c r="F30" s="504">
        <v>81</v>
      </c>
      <c r="G30" s="504">
        <v>23571</v>
      </c>
      <c r="H30" s="504">
        <v>1</v>
      </c>
      <c r="I30" s="504">
        <v>291</v>
      </c>
      <c r="J30" s="504">
        <v>123</v>
      </c>
      <c r="K30" s="504">
        <v>35916</v>
      </c>
      <c r="L30" s="504">
        <v>1.5237367952144585</v>
      </c>
      <c r="M30" s="504">
        <v>292</v>
      </c>
      <c r="N30" s="504">
        <v>346</v>
      </c>
      <c r="O30" s="504">
        <v>101032</v>
      </c>
      <c r="P30" s="489">
        <v>4.2862839930422973</v>
      </c>
      <c r="Q30" s="505">
        <v>292</v>
      </c>
    </row>
    <row r="31" spans="1:17" ht="14.4" customHeight="1" x14ac:dyDescent="0.3">
      <c r="A31" s="483" t="s">
        <v>1235</v>
      </c>
      <c r="B31" s="484" t="s">
        <v>1144</v>
      </c>
      <c r="C31" s="484" t="s">
        <v>1131</v>
      </c>
      <c r="D31" s="484" t="s">
        <v>1152</v>
      </c>
      <c r="E31" s="484" t="s">
        <v>1153</v>
      </c>
      <c r="F31" s="504">
        <v>3</v>
      </c>
      <c r="G31" s="504">
        <v>276</v>
      </c>
      <c r="H31" s="504">
        <v>1</v>
      </c>
      <c r="I31" s="504">
        <v>92</v>
      </c>
      <c r="J31" s="504">
        <v>3</v>
      </c>
      <c r="K31" s="504">
        <v>279</v>
      </c>
      <c r="L31" s="504">
        <v>1.0108695652173914</v>
      </c>
      <c r="M31" s="504">
        <v>93</v>
      </c>
      <c r="N31" s="504">
        <v>3</v>
      </c>
      <c r="O31" s="504">
        <v>279</v>
      </c>
      <c r="P31" s="489">
        <v>1.0108695652173914</v>
      </c>
      <c r="Q31" s="505">
        <v>93</v>
      </c>
    </row>
    <row r="32" spans="1:17" ht="14.4" customHeight="1" x14ac:dyDescent="0.3">
      <c r="A32" s="483" t="s">
        <v>1235</v>
      </c>
      <c r="B32" s="484" t="s">
        <v>1144</v>
      </c>
      <c r="C32" s="484" t="s">
        <v>1131</v>
      </c>
      <c r="D32" s="484" t="s">
        <v>1154</v>
      </c>
      <c r="E32" s="484" t="s">
        <v>1155</v>
      </c>
      <c r="F32" s="504"/>
      <c r="G32" s="504"/>
      <c r="H32" s="504"/>
      <c r="I32" s="504"/>
      <c r="J32" s="504">
        <v>1</v>
      </c>
      <c r="K32" s="504">
        <v>220</v>
      </c>
      <c r="L32" s="504"/>
      <c r="M32" s="504">
        <v>220</v>
      </c>
      <c r="N32" s="504"/>
      <c r="O32" s="504"/>
      <c r="P32" s="489"/>
      <c r="Q32" s="505"/>
    </row>
    <row r="33" spans="1:17" ht="14.4" customHeight="1" x14ac:dyDescent="0.3">
      <c r="A33" s="483" t="s">
        <v>1235</v>
      </c>
      <c r="B33" s="484" t="s">
        <v>1144</v>
      </c>
      <c r="C33" s="484" t="s">
        <v>1131</v>
      </c>
      <c r="D33" s="484" t="s">
        <v>1156</v>
      </c>
      <c r="E33" s="484" t="s">
        <v>1157</v>
      </c>
      <c r="F33" s="504">
        <v>94</v>
      </c>
      <c r="G33" s="504">
        <v>12502</v>
      </c>
      <c r="H33" s="504">
        <v>1</v>
      </c>
      <c r="I33" s="504">
        <v>133</v>
      </c>
      <c r="J33" s="504">
        <v>97</v>
      </c>
      <c r="K33" s="504">
        <v>12998</v>
      </c>
      <c r="L33" s="504">
        <v>1.0396736522156456</v>
      </c>
      <c r="M33" s="504">
        <v>134</v>
      </c>
      <c r="N33" s="504">
        <v>94</v>
      </c>
      <c r="O33" s="504">
        <v>12596</v>
      </c>
      <c r="P33" s="489">
        <v>1.0075187969924813</v>
      </c>
      <c r="Q33" s="505">
        <v>134</v>
      </c>
    </row>
    <row r="34" spans="1:17" ht="14.4" customHeight="1" x14ac:dyDescent="0.3">
      <c r="A34" s="483" t="s">
        <v>1235</v>
      </c>
      <c r="B34" s="484" t="s">
        <v>1144</v>
      </c>
      <c r="C34" s="484" t="s">
        <v>1131</v>
      </c>
      <c r="D34" s="484" t="s">
        <v>1158</v>
      </c>
      <c r="E34" s="484" t="s">
        <v>1157</v>
      </c>
      <c r="F34" s="504"/>
      <c r="G34" s="504"/>
      <c r="H34" s="504"/>
      <c r="I34" s="504"/>
      <c r="J34" s="504">
        <v>1</v>
      </c>
      <c r="K34" s="504">
        <v>175</v>
      </c>
      <c r="L34" s="504"/>
      <c r="M34" s="504">
        <v>175</v>
      </c>
      <c r="N34" s="504">
        <v>1</v>
      </c>
      <c r="O34" s="504">
        <v>175</v>
      </c>
      <c r="P34" s="489"/>
      <c r="Q34" s="505">
        <v>175</v>
      </c>
    </row>
    <row r="35" spans="1:17" ht="14.4" customHeight="1" x14ac:dyDescent="0.3">
      <c r="A35" s="483" t="s">
        <v>1235</v>
      </c>
      <c r="B35" s="484" t="s">
        <v>1144</v>
      </c>
      <c r="C35" s="484" t="s">
        <v>1131</v>
      </c>
      <c r="D35" s="484" t="s">
        <v>1159</v>
      </c>
      <c r="E35" s="484" t="s">
        <v>1160</v>
      </c>
      <c r="F35" s="504"/>
      <c r="G35" s="504"/>
      <c r="H35" s="504"/>
      <c r="I35" s="504"/>
      <c r="J35" s="504">
        <v>1</v>
      </c>
      <c r="K35" s="504">
        <v>612</v>
      </c>
      <c r="L35" s="504"/>
      <c r="M35" s="504">
        <v>612</v>
      </c>
      <c r="N35" s="504">
        <v>1</v>
      </c>
      <c r="O35" s="504">
        <v>612</v>
      </c>
      <c r="P35" s="489"/>
      <c r="Q35" s="505">
        <v>612</v>
      </c>
    </row>
    <row r="36" spans="1:17" ht="14.4" customHeight="1" x14ac:dyDescent="0.3">
      <c r="A36" s="483" t="s">
        <v>1235</v>
      </c>
      <c r="B36" s="484" t="s">
        <v>1144</v>
      </c>
      <c r="C36" s="484" t="s">
        <v>1131</v>
      </c>
      <c r="D36" s="484" t="s">
        <v>1163</v>
      </c>
      <c r="E36" s="484" t="s">
        <v>1164</v>
      </c>
      <c r="F36" s="504">
        <v>5</v>
      </c>
      <c r="G36" s="504">
        <v>790</v>
      </c>
      <c r="H36" s="504">
        <v>1</v>
      </c>
      <c r="I36" s="504">
        <v>158</v>
      </c>
      <c r="J36" s="504">
        <v>6</v>
      </c>
      <c r="K36" s="504">
        <v>954</v>
      </c>
      <c r="L36" s="504">
        <v>1.2075949367088608</v>
      </c>
      <c r="M36" s="504">
        <v>159</v>
      </c>
      <c r="N36" s="504">
        <v>11</v>
      </c>
      <c r="O36" s="504">
        <v>1749</v>
      </c>
      <c r="P36" s="489">
        <v>2.2139240506329112</v>
      </c>
      <c r="Q36" s="505">
        <v>159</v>
      </c>
    </row>
    <row r="37" spans="1:17" ht="14.4" customHeight="1" x14ac:dyDescent="0.3">
      <c r="A37" s="483" t="s">
        <v>1235</v>
      </c>
      <c r="B37" s="484" t="s">
        <v>1144</v>
      </c>
      <c r="C37" s="484" t="s">
        <v>1131</v>
      </c>
      <c r="D37" s="484" t="s">
        <v>1167</v>
      </c>
      <c r="E37" s="484" t="s">
        <v>1168</v>
      </c>
      <c r="F37" s="504">
        <v>144</v>
      </c>
      <c r="G37" s="504">
        <v>2304</v>
      </c>
      <c r="H37" s="504">
        <v>1</v>
      </c>
      <c r="I37" s="504">
        <v>16</v>
      </c>
      <c r="J37" s="504">
        <v>176</v>
      </c>
      <c r="K37" s="504">
        <v>2816</v>
      </c>
      <c r="L37" s="504">
        <v>1.2222222222222223</v>
      </c>
      <c r="M37" s="504">
        <v>16</v>
      </c>
      <c r="N37" s="504">
        <v>160</v>
      </c>
      <c r="O37" s="504">
        <v>2560</v>
      </c>
      <c r="P37" s="489">
        <v>1.1111111111111112</v>
      </c>
      <c r="Q37" s="505">
        <v>16</v>
      </c>
    </row>
    <row r="38" spans="1:17" ht="14.4" customHeight="1" x14ac:dyDescent="0.3">
      <c r="A38" s="483" t="s">
        <v>1235</v>
      </c>
      <c r="B38" s="484" t="s">
        <v>1144</v>
      </c>
      <c r="C38" s="484" t="s">
        <v>1131</v>
      </c>
      <c r="D38" s="484" t="s">
        <v>1169</v>
      </c>
      <c r="E38" s="484" t="s">
        <v>1170</v>
      </c>
      <c r="F38" s="504">
        <v>30</v>
      </c>
      <c r="G38" s="504">
        <v>7830</v>
      </c>
      <c r="H38" s="504">
        <v>1</v>
      </c>
      <c r="I38" s="504">
        <v>261</v>
      </c>
      <c r="J38" s="504">
        <v>69</v>
      </c>
      <c r="K38" s="504">
        <v>18078</v>
      </c>
      <c r="L38" s="504">
        <v>2.3088122605363983</v>
      </c>
      <c r="M38" s="504">
        <v>262</v>
      </c>
      <c r="N38" s="504">
        <v>55</v>
      </c>
      <c r="O38" s="504">
        <v>14410</v>
      </c>
      <c r="P38" s="489">
        <v>1.8403575989782885</v>
      </c>
      <c r="Q38" s="505">
        <v>262</v>
      </c>
    </row>
    <row r="39" spans="1:17" ht="14.4" customHeight="1" x14ac:dyDescent="0.3">
      <c r="A39" s="483" t="s">
        <v>1235</v>
      </c>
      <c r="B39" s="484" t="s">
        <v>1144</v>
      </c>
      <c r="C39" s="484" t="s">
        <v>1131</v>
      </c>
      <c r="D39" s="484" t="s">
        <v>1171</v>
      </c>
      <c r="E39" s="484" t="s">
        <v>1172</v>
      </c>
      <c r="F39" s="504">
        <v>34</v>
      </c>
      <c r="G39" s="504">
        <v>4760</v>
      </c>
      <c r="H39" s="504">
        <v>1</v>
      </c>
      <c r="I39" s="504">
        <v>140</v>
      </c>
      <c r="J39" s="504">
        <v>70</v>
      </c>
      <c r="K39" s="504">
        <v>9870</v>
      </c>
      <c r="L39" s="504">
        <v>2.0735294117647061</v>
      </c>
      <c r="M39" s="504">
        <v>141</v>
      </c>
      <c r="N39" s="504">
        <v>59</v>
      </c>
      <c r="O39" s="504">
        <v>8319</v>
      </c>
      <c r="P39" s="489">
        <v>1.7476890756302521</v>
      </c>
      <c r="Q39" s="505">
        <v>141</v>
      </c>
    </row>
    <row r="40" spans="1:17" ht="14.4" customHeight="1" x14ac:dyDescent="0.3">
      <c r="A40" s="483" t="s">
        <v>1235</v>
      </c>
      <c r="B40" s="484" t="s">
        <v>1144</v>
      </c>
      <c r="C40" s="484" t="s">
        <v>1131</v>
      </c>
      <c r="D40" s="484" t="s">
        <v>1173</v>
      </c>
      <c r="E40" s="484" t="s">
        <v>1172</v>
      </c>
      <c r="F40" s="504">
        <v>94</v>
      </c>
      <c r="G40" s="504">
        <v>7332</v>
      </c>
      <c r="H40" s="504">
        <v>1</v>
      </c>
      <c r="I40" s="504">
        <v>78</v>
      </c>
      <c r="J40" s="504">
        <v>97</v>
      </c>
      <c r="K40" s="504">
        <v>7566</v>
      </c>
      <c r="L40" s="504">
        <v>1.0319148936170213</v>
      </c>
      <c r="M40" s="504">
        <v>78</v>
      </c>
      <c r="N40" s="504">
        <v>94</v>
      </c>
      <c r="O40" s="504">
        <v>7332</v>
      </c>
      <c r="P40" s="489">
        <v>1</v>
      </c>
      <c r="Q40" s="505">
        <v>78</v>
      </c>
    </row>
    <row r="41" spans="1:17" ht="14.4" customHeight="1" x14ac:dyDescent="0.3">
      <c r="A41" s="483" t="s">
        <v>1235</v>
      </c>
      <c r="B41" s="484" t="s">
        <v>1144</v>
      </c>
      <c r="C41" s="484" t="s">
        <v>1131</v>
      </c>
      <c r="D41" s="484" t="s">
        <v>1174</v>
      </c>
      <c r="E41" s="484" t="s">
        <v>1175</v>
      </c>
      <c r="F41" s="504">
        <v>34</v>
      </c>
      <c r="G41" s="504">
        <v>10268</v>
      </c>
      <c r="H41" s="504">
        <v>1</v>
      </c>
      <c r="I41" s="504">
        <v>302</v>
      </c>
      <c r="J41" s="504">
        <v>70</v>
      </c>
      <c r="K41" s="504">
        <v>21210</v>
      </c>
      <c r="L41" s="504">
        <v>2.0656408258667707</v>
      </c>
      <c r="M41" s="504">
        <v>303</v>
      </c>
      <c r="N41" s="504">
        <v>59</v>
      </c>
      <c r="O41" s="504">
        <v>17877</v>
      </c>
      <c r="P41" s="489">
        <v>1.7410401246591352</v>
      </c>
      <c r="Q41" s="505">
        <v>303</v>
      </c>
    </row>
    <row r="42" spans="1:17" ht="14.4" customHeight="1" x14ac:dyDescent="0.3">
      <c r="A42" s="483" t="s">
        <v>1235</v>
      </c>
      <c r="B42" s="484" t="s">
        <v>1144</v>
      </c>
      <c r="C42" s="484" t="s">
        <v>1131</v>
      </c>
      <c r="D42" s="484" t="s">
        <v>1178</v>
      </c>
      <c r="E42" s="484" t="s">
        <v>1179</v>
      </c>
      <c r="F42" s="504">
        <v>55</v>
      </c>
      <c r="G42" s="504">
        <v>8745</v>
      </c>
      <c r="H42" s="504">
        <v>1</v>
      </c>
      <c r="I42" s="504">
        <v>159</v>
      </c>
      <c r="J42" s="504">
        <v>59</v>
      </c>
      <c r="K42" s="504">
        <v>9440</v>
      </c>
      <c r="L42" s="504">
        <v>1.0794739851343624</v>
      </c>
      <c r="M42" s="504">
        <v>160</v>
      </c>
      <c r="N42" s="504">
        <v>61</v>
      </c>
      <c r="O42" s="504">
        <v>9760</v>
      </c>
      <c r="P42" s="489">
        <v>1.1160663236134933</v>
      </c>
      <c r="Q42" s="505">
        <v>160</v>
      </c>
    </row>
    <row r="43" spans="1:17" ht="14.4" customHeight="1" x14ac:dyDescent="0.3">
      <c r="A43" s="483" t="s">
        <v>1235</v>
      </c>
      <c r="B43" s="484" t="s">
        <v>1144</v>
      </c>
      <c r="C43" s="484" t="s">
        <v>1131</v>
      </c>
      <c r="D43" s="484" t="s">
        <v>1182</v>
      </c>
      <c r="E43" s="484" t="s">
        <v>1148</v>
      </c>
      <c r="F43" s="504">
        <v>277</v>
      </c>
      <c r="G43" s="504">
        <v>19390</v>
      </c>
      <c r="H43" s="504">
        <v>1</v>
      </c>
      <c r="I43" s="504">
        <v>70</v>
      </c>
      <c r="J43" s="504">
        <v>263</v>
      </c>
      <c r="K43" s="504">
        <v>18410</v>
      </c>
      <c r="L43" s="504">
        <v>0.94945848375451258</v>
      </c>
      <c r="M43" s="504">
        <v>70</v>
      </c>
      <c r="N43" s="504">
        <v>278</v>
      </c>
      <c r="O43" s="504">
        <v>19460</v>
      </c>
      <c r="P43" s="489">
        <v>1.0036101083032491</v>
      </c>
      <c r="Q43" s="505">
        <v>70</v>
      </c>
    </row>
    <row r="44" spans="1:17" ht="14.4" customHeight="1" x14ac:dyDescent="0.3">
      <c r="A44" s="483" t="s">
        <v>1235</v>
      </c>
      <c r="B44" s="484" t="s">
        <v>1144</v>
      </c>
      <c r="C44" s="484" t="s">
        <v>1131</v>
      </c>
      <c r="D44" s="484" t="s">
        <v>1187</v>
      </c>
      <c r="E44" s="484" t="s">
        <v>1188</v>
      </c>
      <c r="F44" s="504">
        <v>4</v>
      </c>
      <c r="G44" s="504">
        <v>860</v>
      </c>
      <c r="H44" s="504">
        <v>1</v>
      </c>
      <c r="I44" s="504">
        <v>215</v>
      </c>
      <c r="J44" s="504">
        <v>3</v>
      </c>
      <c r="K44" s="504">
        <v>648</v>
      </c>
      <c r="L44" s="504">
        <v>0.75348837209302322</v>
      </c>
      <c r="M44" s="504">
        <v>216</v>
      </c>
      <c r="N44" s="504">
        <v>3</v>
      </c>
      <c r="O44" s="504">
        <v>648</v>
      </c>
      <c r="P44" s="489">
        <v>0.75348837209302322</v>
      </c>
      <c r="Q44" s="505">
        <v>216</v>
      </c>
    </row>
    <row r="45" spans="1:17" ht="14.4" customHeight="1" x14ac:dyDescent="0.3">
      <c r="A45" s="483" t="s">
        <v>1235</v>
      </c>
      <c r="B45" s="484" t="s">
        <v>1144</v>
      </c>
      <c r="C45" s="484" t="s">
        <v>1131</v>
      </c>
      <c r="D45" s="484" t="s">
        <v>1189</v>
      </c>
      <c r="E45" s="484" t="s">
        <v>1190</v>
      </c>
      <c r="F45" s="504">
        <v>2</v>
      </c>
      <c r="G45" s="504">
        <v>2372</v>
      </c>
      <c r="H45" s="504">
        <v>1</v>
      </c>
      <c r="I45" s="504">
        <v>1186</v>
      </c>
      <c r="J45" s="504">
        <v>7</v>
      </c>
      <c r="K45" s="504">
        <v>8323</v>
      </c>
      <c r="L45" s="504">
        <v>3.5088532883642496</v>
      </c>
      <c r="M45" s="504">
        <v>1189</v>
      </c>
      <c r="N45" s="504">
        <v>15</v>
      </c>
      <c r="O45" s="504">
        <v>17835</v>
      </c>
      <c r="P45" s="489">
        <v>7.5189713322091061</v>
      </c>
      <c r="Q45" s="505">
        <v>1189</v>
      </c>
    </row>
    <row r="46" spans="1:17" ht="14.4" customHeight="1" x14ac:dyDescent="0.3">
      <c r="A46" s="483" t="s">
        <v>1235</v>
      </c>
      <c r="B46" s="484" t="s">
        <v>1144</v>
      </c>
      <c r="C46" s="484" t="s">
        <v>1131</v>
      </c>
      <c r="D46" s="484" t="s">
        <v>1191</v>
      </c>
      <c r="E46" s="484" t="s">
        <v>1192</v>
      </c>
      <c r="F46" s="504">
        <v>6</v>
      </c>
      <c r="G46" s="504">
        <v>642</v>
      </c>
      <c r="H46" s="504">
        <v>1</v>
      </c>
      <c r="I46" s="504">
        <v>107</v>
      </c>
      <c r="J46" s="504">
        <v>7</v>
      </c>
      <c r="K46" s="504">
        <v>756</v>
      </c>
      <c r="L46" s="504">
        <v>1.1775700934579438</v>
      </c>
      <c r="M46" s="504">
        <v>108</v>
      </c>
      <c r="N46" s="504">
        <v>12</v>
      </c>
      <c r="O46" s="504">
        <v>1296</v>
      </c>
      <c r="P46" s="489">
        <v>2.0186915887850465</v>
      </c>
      <c r="Q46" s="505">
        <v>108</v>
      </c>
    </row>
    <row r="47" spans="1:17" ht="14.4" customHeight="1" x14ac:dyDescent="0.3">
      <c r="A47" s="483" t="s">
        <v>1235</v>
      </c>
      <c r="B47" s="484" t="s">
        <v>1144</v>
      </c>
      <c r="C47" s="484" t="s">
        <v>1131</v>
      </c>
      <c r="D47" s="484" t="s">
        <v>1193</v>
      </c>
      <c r="E47" s="484" t="s">
        <v>1194</v>
      </c>
      <c r="F47" s="504">
        <v>1</v>
      </c>
      <c r="G47" s="504">
        <v>318</v>
      </c>
      <c r="H47" s="504">
        <v>1</v>
      </c>
      <c r="I47" s="504">
        <v>318</v>
      </c>
      <c r="J47" s="504">
        <v>2</v>
      </c>
      <c r="K47" s="504">
        <v>638</v>
      </c>
      <c r="L47" s="504">
        <v>2.0062893081761008</v>
      </c>
      <c r="M47" s="504">
        <v>319</v>
      </c>
      <c r="N47" s="504">
        <v>1</v>
      </c>
      <c r="O47" s="504">
        <v>319</v>
      </c>
      <c r="P47" s="489">
        <v>1.0031446540880504</v>
      </c>
      <c r="Q47" s="505">
        <v>319</v>
      </c>
    </row>
    <row r="48" spans="1:17" ht="14.4" customHeight="1" x14ac:dyDescent="0.3">
      <c r="A48" s="483" t="s">
        <v>1235</v>
      </c>
      <c r="B48" s="484" t="s">
        <v>1144</v>
      </c>
      <c r="C48" s="484" t="s">
        <v>1131</v>
      </c>
      <c r="D48" s="484" t="s">
        <v>1199</v>
      </c>
      <c r="E48" s="484" t="s">
        <v>1200</v>
      </c>
      <c r="F48" s="504">
        <v>2</v>
      </c>
      <c r="G48" s="504">
        <v>2030</v>
      </c>
      <c r="H48" s="504">
        <v>1</v>
      </c>
      <c r="I48" s="504">
        <v>1015</v>
      </c>
      <c r="J48" s="504"/>
      <c r="K48" s="504"/>
      <c r="L48" s="504"/>
      <c r="M48" s="504"/>
      <c r="N48" s="504"/>
      <c r="O48" s="504"/>
      <c r="P48" s="489"/>
      <c r="Q48" s="505"/>
    </row>
    <row r="49" spans="1:17" ht="14.4" customHeight="1" x14ac:dyDescent="0.3">
      <c r="A49" s="483" t="s">
        <v>1235</v>
      </c>
      <c r="B49" s="484" t="s">
        <v>1144</v>
      </c>
      <c r="C49" s="484" t="s">
        <v>1131</v>
      </c>
      <c r="D49" s="484" t="s">
        <v>1201</v>
      </c>
      <c r="E49" s="484" t="s">
        <v>1202</v>
      </c>
      <c r="F49" s="504"/>
      <c r="G49" s="504"/>
      <c r="H49" s="504"/>
      <c r="I49" s="504"/>
      <c r="J49" s="504">
        <v>1</v>
      </c>
      <c r="K49" s="504">
        <v>291</v>
      </c>
      <c r="L49" s="504"/>
      <c r="M49" s="504">
        <v>291</v>
      </c>
      <c r="N49" s="504"/>
      <c r="O49" s="504"/>
      <c r="P49" s="489"/>
      <c r="Q49" s="505"/>
    </row>
    <row r="50" spans="1:17" ht="14.4" customHeight="1" x14ac:dyDescent="0.3">
      <c r="A50" s="483" t="s">
        <v>1236</v>
      </c>
      <c r="B50" s="484" t="s">
        <v>1144</v>
      </c>
      <c r="C50" s="484" t="s">
        <v>1131</v>
      </c>
      <c r="D50" s="484" t="s">
        <v>1147</v>
      </c>
      <c r="E50" s="484" t="s">
        <v>1148</v>
      </c>
      <c r="F50" s="504">
        <v>49</v>
      </c>
      <c r="G50" s="504">
        <v>9898</v>
      </c>
      <c r="H50" s="504">
        <v>1</v>
      </c>
      <c r="I50" s="504">
        <v>202</v>
      </c>
      <c r="J50" s="504">
        <v>21</v>
      </c>
      <c r="K50" s="504">
        <v>4263</v>
      </c>
      <c r="L50" s="504">
        <v>0.43069306930693069</v>
      </c>
      <c r="M50" s="504">
        <v>203</v>
      </c>
      <c r="N50" s="504">
        <v>44</v>
      </c>
      <c r="O50" s="504">
        <v>8932</v>
      </c>
      <c r="P50" s="489">
        <v>0.90240452616690237</v>
      </c>
      <c r="Q50" s="505">
        <v>203</v>
      </c>
    </row>
    <row r="51" spans="1:17" ht="14.4" customHeight="1" x14ac:dyDescent="0.3">
      <c r="A51" s="483" t="s">
        <v>1236</v>
      </c>
      <c r="B51" s="484" t="s">
        <v>1144</v>
      </c>
      <c r="C51" s="484" t="s">
        <v>1131</v>
      </c>
      <c r="D51" s="484" t="s">
        <v>1149</v>
      </c>
      <c r="E51" s="484" t="s">
        <v>1148</v>
      </c>
      <c r="F51" s="504"/>
      <c r="G51" s="504"/>
      <c r="H51" s="504"/>
      <c r="I51" s="504"/>
      <c r="J51" s="504"/>
      <c r="K51" s="504"/>
      <c r="L51" s="504"/>
      <c r="M51" s="504"/>
      <c r="N51" s="504">
        <v>3</v>
      </c>
      <c r="O51" s="504">
        <v>252</v>
      </c>
      <c r="P51" s="489"/>
      <c r="Q51" s="505">
        <v>84</v>
      </c>
    </row>
    <row r="52" spans="1:17" ht="14.4" customHeight="1" x14ac:dyDescent="0.3">
      <c r="A52" s="483" t="s">
        <v>1236</v>
      </c>
      <c r="B52" s="484" t="s">
        <v>1144</v>
      </c>
      <c r="C52" s="484" t="s">
        <v>1131</v>
      </c>
      <c r="D52" s="484" t="s">
        <v>1150</v>
      </c>
      <c r="E52" s="484" t="s">
        <v>1151</v>
      </c>
      <c r="F52" s="504">
        <v>82</v>
      </c>
      <c r="G52" s="504">
        <v>23862</v>
      </c>
      <c r="H52" s="504">
        <v>1</v>
      </c>
      <c r="I52" s="504">
        <v>291</v>
      </c>
      <c r="J52" s="504">
        <v>119</v>
      </c>
      <c r="K52" s="504">
        <v>34748</v>
      </c>
      <c r="L52" s="504">
        <v>1.456206520828095</v>
      </c>
      <c r="M52" s="504">
        <v>292</v>
      </c>
      <c r="N52" s="504">
        <v>78</v>
      </c>
      <c r="O52" s="504">
        <v>22776</v>
      </c>
      <c r="P52" s="489">
        <v>0.95448830776967564</v>
      </c>
      <c r="Q52" s="505">
        <v>292</v>
      </c>
    </row>
    <row r="53" spans="1:17" ht="14.4" customHeight="1" x14ac:dyDescent="0.3">
      <c r="A53" s="483" t="s">
        <v>1236</v>
      </c>
      <c r="B53" s="484" t="s">
        <v>1144</v>
      </c>
      <c r="C53" s="484" t="s">
        <v>1131</v>
      </c>
      <c r="D53" s="484" t="s">
        <v>1152</v>
      </c>
      <c r="E53" s="484" t="s">
        <v>1153</v>
      </c>
      <c r="F53" s="504">
        <v>15</v>
      </c>
      <c r="G53" s="504">
        <v>1380</v>
      </c>
      <c r="H53" s="504">
        <v>1</v>
      </c>
      <c r="I53" s="504">
        <v>92</v>
      </c>
      <c r="J53" s="504">
        <v>3</v>
      </c>
      <c r="K53" s="504">
        <v>279</v>
      </c>
      <c r="L53" s="504">
        <v>0.20217391304347826</v>
      </c>
      <c r="M53" s="504">
        <v>93</v>
      </c>
      <c r="N53" s="504">
        <v>3</v>
      </c>
      <c r="O53" s="504">
        <v>279</v>
      </c>
      <c r="P53" s="489">
        <v>0.20217391304347826</v>
      </c>
      <c r="Q53" s="505">
        <v>93</v>
      </c>
    </row>
    <row r="54" spans="1:17" ht="14.4" customHeight="1" x14ac:dyDescent="0.3">
      <c r="A54" s="483" t="s">
        <v>1236</v>
      </c>
      <c r="B54" s="484" t="s">
        <v>1144</v>
      </c>
      <c r="C54" s="484" t="s">
        <v>1131</v>
      </c>
      <c r="D54" s="484" t="s">
        <v>1154</v>
      </c>
      <c r="E54" s="484" t="s">
        <v>1155</v>
      </c>
      <c r="F54" s="504">
        <v>2</v>
      </c>
      <c r="G54" s="504">
        <v>438</v>
      </c>
      <c r="H54" s="504">
        <v>1</v>
      </c>
      <c r="I54" s="504">
        <v>219</v>
      </c>
      <c r="J54" s="504">
        <v>3</v>
      </c>
      <c r="K54" s="504">
        <v>660</v>
      </c>
      <c r="L54" s="504">
        <v>1.5068493150684932</v>
      </c>
      <c r="M54" s="504">
        <v>220</v>
      </c>
      <c r="N54" s="504"/>
      <c r="O54" s="504"/>
      <c r="P54" s="489"/>
      <c r="Q54" s="505"/>
    </row>
    <row r="55" spans="1:17" ht="14.4" customHeight="1" x14ac:dyDescent="0.3">
      <c r="A55" s="483" t="s">
        <v>1236</v>
      </c>
      <c r="B55" s="484" t="s">
        <v>1144</v>
      </c>
      <c r="C55" s="484" t="s">
        <v>1131</v>
      </c>
      <c r="D55" s="484" t="s">
        <v>1156</v>
      </c>
      <c r="E55" s="484" t="s">
        <v>1157</v>
      </c>
      <c r="F55" s="504">
        <v>72</v>
      </c>
      <c r="G55" s="504">
        <v>9576</v>
      </c>
      <c r="H55" s="504">
        <v>1</v>
      </c>
      <c r="I55" s="504">
        <v>133</v>
      </c>
      <c r="J55" s="504">
        <v>82</v>
      </c>
      <c r="K55" s="504">
        <v>10988</v>
      </c>
      <c r="L55" s="504">
        <v>1.1474519632414368</v>
      </c>
      <c r="M55" s="504">
        <v>134</v>
      </c>
      <c r="N55" s="504">
        <v>74</v>
      </c>
      <c r="O55" s="504">
        <v>9916</v>
      </c>
      <c r="P55" s="489">
        <v>1.0355054302422724</v>
      </c>
      <c r="Q55" s="505">
        <v>134</v>
      </c>
    </row>
    <row r="56" spans="1:17" ht="14.4" customHeight="1" x14ac:dyDescent="0.3">
      <c r="A56" s="483" t="s">
        <v>1236</v>
      </c>
      <c r="B56" s="484" t="s">
        <v>1144</v>
      </c>
      <c r="C56" s="484" t="s">
        <v>1131</v>
      </c>
      <c r="D56" s="484" t="s">
        <v>1158</v>
      </c>
      <c r="E56" s="484" t="s">
        <v>1157</v>
      </c>
      <c r="F56" s="504">
        <v>4</v>
      </c>
      <c r="G56" s="504">
        <v>696</v>
      </c>
      <c r="H56" s="504">
        <v>1</v>
      </c>
      <c r="I56" s="504">
        <v>174</v>
      </c>
      <c r="J56" s="504">
        <v>5</v>
      </c>
      <c r="K56" s="504">
        <v>875</v>
      </c>
      <c r="L56" s="504">
        <v>1.257183908045977</v>
      </c>
      <c r="M56" s="504">
        <v>175</v>
      </c>
      <c r="N56" s="504">
        <v>3</v>
      </c>
      <c r="O56" s="504">
        <v>525</v>
      </c>
      <c r="P56" s="489">
        <v>0.75431034482758619</v>
      </c>
      <c r="Q56" s="505">
        <v>175</v>
      </c>
    </row>
    <row r="57" spans="1:17" ht="14.4" customHeight="1" x14ac:dyDescent="0.3">
      <c r="A57" s="483" t="s">
        <v>1236</v>
      </c>
      <c r="B57" s="484" t="s">
        <v>1144</v>
      </c>
      <c r="C57" s="484" t="s">
        <v>1131</v>
      </c>
      <c r="D57" s="484" t="s">
        <v>1159</v>
      </c>
      <c r="E57" s="484" t="s">
        <v>1160</v>
      </c>
      <c r="F57" s="504">
        <v>2</v>
      </c>
      <c r="G57" s="504">
        <v>1218</v>
      </c>
      <c r="H57" s="504">
        <v>1</v>
      </c>
      <c r="I57" s="504">
        <v>609</v>
      </c>
      <c r="J57" s="504">
        <v>1</v>
      </c>
      <c r="K57" s="504">
        <v>612</v>
      </c>
      <c r="L57" s="504">
        <v>0.50246305418719217</v>
      </c>
      <c r="M57" s="504">
        <v>612</v>
      </c>
      <c r="N57" s="504"/>
      <c r="O57" s="504"/>
      <c r="P57" s="489"/>
      <c r="Q57" s="505"/>
    </row>
    <row r="58" spans="1:17" ht="14.4" customHeight="1" x14ac:dyDescent="0.3">
      <c r="A58" s="483" t="s">
        <v>1236</v>
      </c>
      <c r="B58" s="484" t="s">
        <v>1144</v>
      </c>
      <c r="C58" s="484" t="s">
        <v>1131</v>
      </c>
      <c r="D58" s="484" t="s">
        <v>1161</v>
      </c>
      <c r="E58" s="484" t="s">
        <v>1162</v>
      </c>
      <c r="F58" s="504">
        <v>1</v>
      </c>
      <c r="G58" s="504">
        <v>582</v>
      </c>
      <c r="H58" s="504">
        <v>1</v>
      </c>
      <c r="I58" s="504">
        <v>582</v>
      </c>
      <c r="J58" s="504">
        <v>2</v>
      </c>
      <c r="K58" s="504">
        <v>1170</v>
      </c>
      <c r="L58" s="504">
        <v>2.0103092783505154</v>
      </c>
      <c r="M58" s="504">
        <v>585</v>
      </c>
      <c r="N58" s="504"/>
      <c r="O58" s="504"/>
      <c r="P58" s="489"/>
      <c r="Q58" s="505"/>
    </row>
    <row r="59" spans="1:17" ht="14.4" customHeight="1" x14ac:dyDescent="0.3">
      <c r="A59" s="483" t="s">
        <v>1236</v>
      </c>
      <c r="B59" s="484" t="s">
        <v>1144</v>
      </c>
      <c r="C59" s="484" t="s">
        <v>1131</v>
      </c>
      <c r="D59" s="484" t="s">
        <v>1163</v>
      </c>
      <c r="E59" s="484" t="s">
        <v>1164</v>
      </c>
      <c r="F59" s="504">
        <v>9</v>
      </c>
      <c r="G59" s="504">
        <v>1422</v>
      </c>
      <c r="H59" s="504">
        <v>1</v>
      </c>
      <c r="I59" s="504">
        <v>158</v>
      </c>
      <c r="J59" s="504">
        <v>14</v>
      </c>
      <c r="K59" s="504">
        <v>2226</v>
      </c>
      <c r="L59" s="504">
        <v>1.5654008438818565</v>
      </c>
      <c r="M59" s="504">
        <v>159</v>
      </c>
      <c r="N59" s="504">
        <v>6</v>
      </c>
      <c r="O59" s="504">
        <v>954</v>
      </c>
      <c r="P59" s="489">
        <v>0.67088607594936711</v>
      </c>
      <c r="Q59" s="505">
        <v>159</v>
      </c>
    </row>
    <row r="60" spans="1:17" ht="14.4" customHeight="1" x14ac:dyDescent="0.3">
      <c r="A60" s="483" t="s">
        <v>1236</v>
      </c>
      <c r="B60" s="484" t="s">
        <v>1144</v>
      </c>
      <c r="C60" s="484" t="s">
        <v>1131</v>
      </c>
      <c r="D60" s="484" t="s">
        <v>1165</v>
      </c>
      <c r="E60" s="484" t="s">
        <v>1166</v>
      </c>
      <c r="F60" s="504">
        <v>13</v>
      </c>
      <c r="G60" s="504">
        <v>4966</v>
      </c>
      <c r="H60" s="504">
        <v>1</v>
      </c>
      <c r="I60" s="504">
        <v>382</v>
      </c>
      <c r="J60" s="504">
        <v>4</v>
      </c>
      <c r="K60" s="504">
        <v>1528</v>
      </c>
      <c r="L60" s="504">
        <v>0.30769230769230771</v>
      </c>
      <c r="M60" s="504">
        <v>382</v>
      </c>
      <c r="N60" s="504">
        <v>7</v>
      </c>
      <c r="O60" s="504">
        <v>2674</v>
      </c>
      <c r="P60" s="489">
        <v>0.53846153846153844</v>
      </c>
      <c r="Q60" s="505">
        <v>382</v>
      </c>
    </row>
    <row r="61" spans="1:17" ht="14.4" customHeight="1" x14ac:dyDescent="0.3">
      <c r="A61" s="483" t="s">
        <v>1236</v>
      </c>
      <c r="B61" s="484" t="s">
        <v>1144</v>
      </c>
      <c r="C61" s="484" t="s">
        <v>1131</v>
      </c>
      <c r="D61" s="484" t="s">
        <v>1167</v>
      </c>
      <c r="E61" s="484" t="s">
        <v>1168</v>
      </c>
      <c r="F61" s="504">
        <v>112</v>
      </c>
      <c r="G61" s="504">
        <v>1792</v>
      </c>
      <c r="H61" s="504">
        <v>1</v>
      </c>
      <c r="I61" s="504">
        <v>16</v>
      </c>
      <c r="J61" s="504">
        <v>115</v>
      </c>
      <c r="K61" s="504">
        <v>1840</v>
      </c>
      <c r="L61" s="504">
        <v>1.0267857142857142</v>
      </c>
      <c r="M61" s="504">
        <v>16</v>
      </c>
      <c r="N61" s="504">
        <v>106</v>
      </c>
      <c r="O61" s="504">
        <v>1696</v>
      </c>
      <c r="P61" s="489">
        <v>0.9464285714285714</v>
      </c>
      <c r="Q61" s="505">
        <v>16</v>
      </c>
    </row>
    <row r="62" spans="1:17" ht="14.4" customHeight="1" x14ac:dyDescent="0.3">
      <c r="A62" s="483" t="s">
        <v>1236</v>
      </c>
      <c r="B62" s="484" t="s">
        <v>1144</v>
      </c>
      <c r="C62" s="484" t="s">
        <v>1131</v>
      </c>
      <c r="D62" s="484" t="s">
        <v>1169</v>
      </c>
      <c r="E62" s="484" t="s">
        <v>1170</v>
      </c>
      <c r="F62" s="504">
        <v>8</v>
      </c>
      <c r="G62" s="504">
        <v>2088</v>
      </c>
      <c r="H62" s="504">
        <v>1</v>
      </c>
      <c r="I62" s="504">
        <v>261</v>
      </c>
      <c r="J62" s="504">
        <v>7</v>
      </c>
      <c r="K62" s="504">
        <v>1834</v>
      </c>
      <c r="L62" s="504">
        <v>0.87835249042145591</v>
      </c>
      <c r="M62" s="504">
        <v>262</v>
      </c>
      <c r="N62" s="504">
        <v>10</v>
      </c>
      <c r="O62" s="504">
        <v>2620</v>
      </c>
      <c r="P62" s="489">
        <v>1.2547892720306513</v>
      </c>
      <c r="Q62" s="505">
        <v>262</v>
      </c>
    </row>
    <row r="63" spans="1:17" ht="14.4" customHeight="1" x14ac:dyDescent="0.3">
      <c r="A63" s="483" t="s">
        <v>1236</v>
      </c>
      <c r="B63" s="484" t="s">
        <v>1144</v>
      </c>
      <c r="C63" s="484" t="s">
        <v>1131</v>
      </c>
      <c r="D63" s="484" t="s">
        <v>1171</v>
      </c>
      <c r="E63" s="484" t="s">
        <v>1172</v>
      </c>
      <c r="F63" s="504">
        <v>11</v>
      </c>
      <c r="G63" s="504">
        <v>1540</v>
      </c>
      <c r="H63" s="504">
        <v>1</v>
      </c>
      <c r="I63" s="504">
        <v>140</v>
      </c>
      <c r="J63" s="504">
        <v>7</v>
      </c>
      <c r="K63" s="504">
        <v>987</v>
      </c>
      <c r="L63" s="504">
        <v>0.64090909090909087</v>
      </c>
      <c r="M63" s="504">
        <v>141</v>
      </c>
      <c r="N63" s="504">
        <v>9</v>
      </c>
      <c r="O63" s="504">
        <v>1269</v>
      </c>
      <c r="P63" s="489">
        <v>0.824025974025974</v>
      </c>
      <c r="Q63" s="505">
        <v>141</v>
      </c>
    </row>
    <row r="64" spans="1:17" ht="14.4" customHeight="1" x14ac:dyDescent="0.3">
      <c r="A64" s="483" t="s">
        <v>1236</v>
      </c>
      <c r="B64" s="484" t="s">
        <v>1144</v>
      </c>
      <c r="C64" s="484" t="s">
        <v>1131</v>
      </c>
      <c r="D64" s="484" t="s">
        <v>1173</v>
      </c>
      <c r="E64" s="484" t="s">
        <v>1172</v>
      </c>
      <c r="F64" s="504">
        <v>72</v>
      </c>
      <c r="G64" s="504">
        <v>5616</v>
      </c>
      <c r="H64" s="504">
        <v>1</v>
      </c>
      <c r="I64" s="504">
        <v>78</v>
      </c>
      <c r="J64" s="504">
        <v>82</v>
      </c>
      <c r="K64" s="504">
        <v>6396</v>
      </c>
      <c r="L64" s="504">
        <v>1.1388888888888888</v>
      </c>
      <c r="M64" s="504">
        <v>78</v>
      </c>
      <c r="N64" s="504">
        <v>74</v>
      </c>
      <c r="O64" s="504">
        <v>5772</v>
      </c>
      <c r="P64" s="489">
        <v>1.0277777777777777</v>
      </c>
      <c r="Q64" s="505">
        <v>78</v>
      </c>
    </row>
    <row r="65" spans="1:17" ht="14.4" customHeight="1" x14ac:dyDescent="0.3">
      <c r="A65" s="483" t="s">
        <v>1236</v>
      </c>
      <c r="B65" s="484" t="s">
        <v>1144</v>
      </c>
      <c r="C65" s="484" t="s">
        <v>1131</v>
      </c>
      <c r="D65" s="484" t="s">
        <v>1174</v>
      </c>
      <c r="E65" s="484" t="s">
        <v>1175</v>
      </c>
      <c r="F65" s="504">
        <v>11</v>
      </c>
      <c r="G65" s="504">
        <v>3322</v>
      </c>
      <c r="H65" s="504">
        <v>1</v>
      </c>
      <c r="I65" s="504">
        <v>302</v>
      </c>
      <c r="J65" s="504">
        <v>7</v>
      </c>
      <c r="K65" s="504">
        <v>2121</v>
      </c>
      <c r="L65" s="504">
        <v>0.63847080072245632</v>
      </c>
      <c r="M65" s="504">
        <v>303</v>
      </c>
      <c r="N65" s="504">
        <v>9</v>
      </c>
      <c r="O65" s="504">
        <v>2727</v>
      </c>
      <c r="P65" s="489">
        <v>0.82089102950030102</v>
      </c>
      <c r="Q65" s="505">
        <v>303</v>
      </c>
    </row>
    <row r="66" spans="1:17" ht="14.4" customHeight="1" x14ac:dyDescent="0.3">
      <c r="A66" s="483" t="s">
        <v>1236</v>
      </c>
      <c r="B66" s="484" t="s">
        <v>1144</v>
      </c>
      <c r="C66" s="484" t="s">
        <v>1131</v>
      </c>
      <c r="D66" s="484" t="s">
        <v>1176</v>
      </c>
      <c r="E66" s="484" t="s">
        <v>1177</v>
      </c>
      <c r="F66" s="504">
        <v>13</v>
      </c>
      <c r="G66" s="504">
        <v>6318</v>
      </c>
      <c r="H66" s="504">
        <v>1</v>
      </c>
      <c r="I66" s="504">
        <v>486</v>
      </c>
      <c r="J66" s="504">
        <v>4</v>
      </c>
      <c r="K66" s="504">
        <v>1944</v>
      </c>
      <c r="L66" s="504">
        <v>0.30769230769230771</v>
      </c>
      <c r="M66" s="504">
        <v>486</v>
      </c>
      <c r="N66" s="504">
        <v>7</v>
      </c>
      <c r="O66" s="504">
        <v>3402</v>
      </c>
      <c r="P66" s="489">
        <v>0.53846153846153844</v>
      </c>
      <c r="Q66" s="505">
        <v>486</v>
      </c>
    </row>
    <row r="67" spans="1:17" ht="14.4" customHeight="1" x14ac:dyDescent="0.3">
      <c r="A67" s="483" t="s">
        <v>1236</v>
      </c>
      <c r="B67" s="484" t="s">
        <v>1144</v>
      </c>
      <c r="C67" s="484" t="s">
        <v>1131</v>
      </c>
      <c r="D67" s="484" t="s">
        <v>1178</v>
      </c>
      <c r="E67" s="484" t="s">
        <v>1179</v>
      </c>
      <c r="F67" s="504">
        <v>44</v>
      </c>
      <c r="G67" s="504">
        <v>6996</v>
      </c>
      <c r="H67" s="504">
        <v>1</v>
      </c>
      <c r="I67" s="504">
        <v>159</v>
      </c>
      <c r="J67" s="504">
        <v>60</v>
      </c>
      <c r="K67" s="504">
        <v>9600</v>
      </c>
      <c r="L67" s="504">
        <v>1.3722126929674099</v>
      </c>
      <c r="M67" s="504">
        <v>160</v>
      </c>
      <c r="N67" s="504">
        <v>52</v>
      </c>
      <c r="O67" s="504">
        <v>8320</v>
      </c>
      <c r="P67" s="489">
        <v>1.1892510005717554</v>
      </c>
      <c r="Q67" s="505">
        <v>160</v>
      </c>
    </row>
    <row r="68" spans="1:17" ht="14.4" customHeight="1" x14ac:dyDescent="0.3">
      <c r="A68" s="483" t="s">
        <v>1236</v>
      </c>
      <c r="B68" s="484" t="s">
        <v>1144</v>
      </c>
      <c r="C68" s="484" t="s">
        <v>1131</v>
      </c>
      <c r="D68" s="484" t="s">
        <v>1182</v>
      </c>
      <c r="E68" s="484" t="s">
        <v>1148</v>
      </c>
      <c r="F68" s="504">
        <v>114</v>
      </c>
      <c r="G68" s="504">
        <v>7980</v>
      </c>
      <c r="H68" s="504">
        <v>1</v>
      </c>
      <c r="I68" s="504">
        <v>70</v>
      </c>
      <c r="J68" s="504">
        <v>139</v>
      </c>
      <c r="K68" s="504">
        <v>9730</v>
      </c>
      <c r="L68" s="504">
        <v>1.2192982456140351</v>
      </c>
      <c r="M68" s="504">
        <v>70</v>
      </c>
      <c r="N68" s="504">
        <v>139</v>
      </c>
      <c r="O68" s="504">
        <v>9730</v>
      </c>
      <c r="P68" s="489">
        <v>1.2192982456140351</v>
      </c>
      <c r="Q68" s="505">
        <v>70</v>
      </c>
    </row>
    <row r="69" spans="1:17" ht="14.4" customHeight="1" x14ac:dyDescent="0.3">
      <c r="A69" s="483" t="s">
        <v>1236</v>
      </c>
      <c r="B69" s="484" t="s">
        <v>1144</v>
      </c>
      <c r="C69" s="484" t="s">
        <v>1131</v>
      </c>
      <c r="D69" s="484" t="s">
        <v>1187</v>
      </c>
      <c r="E69" s="484" t="s">
        <v>1188</v>
      </c>
      <c r="F69" s="504">
        <v>6</v>
      </c>
      <c r="G69" s="504">
        <v>1290</v>
      </c>
      <c r="H69" s="504">
        <v>1</v>
      </c>
      <c r="I69" s="504">
        <v>215</v>
      </c>
      <c r="J69" s="504">
        <v>7</v>
      </c>
      <c r="K69" s="504">
        <v>1512</v>
      </c>
      <c r="L69" s="504">
        <v>1.172093023255814</v>
      </c>
      <c r="M69" s="504">
        <v>216</v>
      </c>
      <c r="N69" s="504">
        <v>3</v>
      </c>
      <c r="O69" s="504">
        <v>648</v>
      </c>
      <c r="P69" s="489">
        <v>0.50232558139534889</v>
      </c>
      <c r="Q69" s="505">
        <v>216</v>
      </c>
    </row>
    <row r="70" spans="1:17" ht="14.4" customHeight="1" x14ac:dyDescent="0.3">
      <c r="A70" s="483" t="s">
        <v>1236</v>
      </c>
      <c r="B70" s="484" t="s">
        <v>1144</v>
      </c>
      <c r="C70" s="484" t="s">
        <v>1131</v>
      </c>
      <c r="D70" s="484" t="s">
        <v>1189</v>
      </c>
      <c r="E70" s="484" t="s">
        <v>1190</v>
      </c>
      <c r="F70" s="504">
        <v>5</v>
      </c>
      <c r="G70" s="504">
        <v>5930</v>
      </c>
      <c r="H70" s="504">
        <v>1</v>
      </c>
      <c r="I70" s="504">
        <v>1186</v>
      </c>
      <c r="J70" s="504">
        <v>5</v>
      </c>
      <c r="K70" s="504">
        <v>5945</v>
      </c>
      <c r="L70" s="504">
        <v>1.0025295109612142</v>
      </c>
      <c r="M70" s="504">
        <v>1189</v>
      </c>
      <c r="N70" s="504">
        <v>3</v>
      </c>
      <c r="O70" s="504">
        <v>3567</v>
      </c>
      <c r="P70" s="489">
        <v>0.60151770657672854</v>
      </c>
      <c r="Q70" s="505">
        <v>1189</v>
      </c>
    </row>
    <row r="71" spans="1:17" ht="14.4" customHeight="1" x14ac:dyDescent="0.3">
      <c r="A71" s="483" t="s">
        <v>1236</v>
      </c>
      <c r="B71" s="484" t="s">
        <v>1144</v>
      </c>
      <c r="C71" s="484" t="s">
        <v>1131</v>
      </c>
      <c r="D71" s="484" t="s">
        <v>1191</v>
      </c>
      <c r="E71" s="484" t="s">
        <v>1192</v>
      </c>
      <c r="F71" s="504">
        <v>13</v>
      </c>
      <c r="G71" s="504">
        <v>1391</v>
      </c>
      <c r="H71" s="504">
        <v>1</v>
      </c>
      <c r="I71" s="504">
        <v>107</v>
      </c>
      <c r="J71" s="504">
        <v>13</v>
      </c>
      <c r="K71" s="504">
        <v>1404</v>
      </c>
      <c r="L71" s="504">
        <v>1.0093457943925233</v>
      </c>
      <c r="M71" s="504">
        <v>108</v>
      </c>
      <c r="N71" s="504">
        <v>6</v>
      </c>
      <c r="O71" s="504">
        <v>648</v>
      </c>
      <c r="P71" s="489">
        <v>0.46585190510424157</v>
      </c>
      <c r="Q71" s="505">
        <v>108</v>
      </c>
    </row>
    <row r="72" spans="1:17" ht="14.4" customHeight="1" x14ac:dyDescent="0.3">
      <c r="A72" s="483" t="s">
        <v>1236</v>
      </c>
      <c r="B72" s="484" t="s">
        <v>1144</v>
      </c>
      <c r="C72" s="484" t="s">
        <v>1131</v>
      </c>
      <c r="D72" s="484" t="s">
        <v>1193</v>
      </c>
      <c r="E72" s="484" t="s">
        <v>1194</v>
      </c>
      <c r="F72" s="504">
        <v>2</v>
      </c>
      <c r="G72" s="504">
        <v>636</v>
      </c>
      <c r="H72" s="504">
        <v>1</v>
      </c>
      <c r="I72" s="504">
        <v>318</v>
      </c>
      <c r="J72" s="504">
        <v>2</v>
      </c>
      <c r="K72" s="504">
        <v>638</v>
      </c>
      <c r="L72" s="504">
        <v>1.0031446540880504</v>
      </c>
      <c r="M72" s="504">
        <v>319</v>
      </c>
      <c r="N72" s="504"/>
      <c r="O72" s="504"/>
      <c r="P72" s="489"/>
      <c r="Q72" s="505"/>
    </row>
    <row r="73" spans="1:17" ht="14.4" customHeight="1" x14ac:dyDescent="0.3">
      <c r="A73" s="483" t="s">
        <v>1236</v>
      </c>
      <c r="B73" s="484" t="s">
        <v>1144</v>
      </c>
      <c r="C73" s="484" t="s">
        <v>1131</v>
      </c>
      <c r="D73" s="484" t="s">
        <v>1199</v>
      </c>
      <c r="E73" s="484" t="s">
        <v>1200</v>
      </c>
      <c r="F73" s="504">
        <v>2</v>
      </c>
      <c r="G73" s="504">
        <v>2030</v>
      </c>
      <c r="H73" s="504">
        <v>1</v>
      </c>
      <c r="I73" s="504">
        <v>1015</v>
      </c>
      <c r="J73" s="504">
        <v>3</v>
      </c>
      <c r="K73" s="504">
        <v>3060</v>
      </c>
      <c r="L73" s="504">
        <v>1.5073891625615763</v>
      </c>
      <c r="M73" s="504">
        <v>1020</v>
      </c>
      <c r="N73" s="504"/>
      <c r="O73" s="504"/>
      <c r="P73" s="489"/>
      <c r="Q73" s="505"/>
    </row>
    <row r="74" spans="1:17" ht="14.4" customHeight="1" x14ac:dyDescent="0.3">
      <c r="A74" s="483" t="s">
        <v>1236</v>
      </c>
      <c r="B74" s="484" t="s">
        <v>1144</v>
      </c>
      <c r="C74" s="484" t="s">
        <v>1131</v>
      </c>
      <c r="D74" s="484" t="s">
        <v>1201</v>
      </c>
      <c r="E74" s="484" t="s">
        <v>1202</v>
      </c>
      <c r="F74" s="504">
        <v>1</v>
      </c>
      <c r="G74" s="504">
        <v>290</v>
      </c>
      <c r="H74" s="504">
        <v>1</v>
      </c>
      <c r="I74" s="504">
        <v>290</v>
      </c>
      <c r="J74" s="504">
        <v>1</v>
      </c>
      <c r="K74" s="504">
        <v>291</v>
      </c>
      <c r="L74" s="504">
        <v>1.0034482758620689</v>
      </c>
      <c r="M74" s="504">
        <v>291</v>
      </c>
      <c r="N74" s="504"/>
      <c r="O74" s="504"/>
      <c r="P74" s="489"/>
      <c r="Q74" s="505"/>
    </row>
    <row r="75" spans="1:17" ht="14.4" customHeight="1" x14ac:dyDescent="0.3">
      <c r="A75" s="483" t="s">
        <v>1236</v>
      </c>
      <c r="B75" s="484" t="s">
        <v>1144</v>
      </c>
      <c r="C75" s="484" t="s">
        <v>1131</v>
      </c>
      <c r="D75" s="484" t="s">
        <v>1237</v>
      </c>
      <c r="E75" s="484" t="s">
        <v>1238</v>
      </c>
      <c r="F75" s="504"/>
      <c r="G75" s="504"/>
      <c r="H75" s="504"/>
      <c r="I75" s="504"/>
      <c r="J75" s="504"/>
      <c r="K75" s="504"/>
      <c r="L75" s="504"/>
      <c r="M75" s="504"/>
      <c r="N75" s="504">
        <v>1</v>
      </c>
      <c r="O75" s="504">
        <v>26</v>
      </c>
      <c r="P75" s="489"/>
      <c r="Q75" s="505">
        <v>26</v>
      </c>
    </row>
    <row r="76" spans="1:17" ht="14.4" customHeight="1" x14ac:dyDescent="0.3">
      <c r="A76" s="483" t="s">
        <v>1239</v>
      </c>
      <c r="B76" s="484" t="s">
        <v>1144</v>
      </c>
      <c r="C76" s="484" t="s">
        <v>1131</v>
      </c>
      <c r="D76" s="484" t="s">
        <v>1147</v>
      </c>
      <c r="E76" s="484" t="s">
        <v>1148</v>
      </c>
      <c r="F76" s="504">
        <v>313</v>
      </c>
      <c r="G76" s="504">
        <v>63226</v>
      </c>
      <c r="H76" s="504">
        <v>1</v>
      </c>
      <c r="I76" s="504">
        <v>202</v>
      </c>
      <c r="J76" s="504">
        <v>251</v>
      </c>
      <c r="K76" s="504">
        <v>50953</v>
      </c>
      <c r="L76" s="504">
        <v>0.80588681871382029</v>
      </c>
      <c r="M76" s="504">
        <v>203</v>
      </c>
      <c r="N76" s="504">
        <v>280</v>
      </c>
      <c r="O76" s="504">
        <v>56840</v>
      </c>
      <c r="P76" s="489">
        <v>0.89899724796760827</v>
      </c>
      <c r="Q76" s="505">
        <v>203</v>
      </c>
    </row>
    <row r="77" spans="1:17" ht="14.4" customHeight="1" x14ac:dyDescent="0.3">
      <c r="A77" s="483" t="s">
        <v>1239</v>
      </c>
      <c r="B77" s="484" t="s">
        <v>1144</v>
      </c>
      <c r="C77" s="484" t="s">
        <v>1131</v>
      </c>
      <c r="D77" s="484" t="s">
        <v>1150</v>
      </c>
      <c r="E77" s="484" t="s">
        <v>1151</v>
      </c>
      <c r="F77" s="504">
        <v>217</v>
      </c>
      <c r="G77" s="504">
        <v>63147</v>
      </c>
      <c r="H77" s="504">
        <v>1</v>
      </c>
      <c r="I77" s="504">
        <v>291</v>
      </c>
      <c r="J77" s="504">
        <v>260</v>
      </c>
      <c r="K77" s="504">
        <v>75920</v>
      </c>
      <c r="L77" s="504">
        <v>1.2022740589418341</v>
      </c>
      <c r="M77" s="504">
        <v>292</v>
      </c>
      <c r="N77" s="504">
        <v>382</v>
      </c>
      <c r="O77" s="504">
        <v>111544</v>
      </c>
      <c r="P77" s="489">
        <v>1.7664180404453103</v>
      </c>
      <c r="Q77" s="505">
        <v>292</v>
      </c>
    </row>
    <row r="78" spans="1:17" ht="14.4" customHeight="1" x14ac:dyDescent="0.3">
      <c r="A78" s="483" t="s">
        <v>1239</v>
      </c>
      <c r="B78" s="484" t="s">
        <v>1144</v>
      </c>
      <c r="C78" s="484" t="s">
        <v>1131</v>
      </c>
      <c r="D78" s="484" t="s">
        <v>1152</v>
      </c>
      <c r="E78" s="484" t="s">
        <v>1153</v>
      </c>
      <c r="F78" s="504"/>
      <c r="G78" s="504"/>
      <c r="H78" s="504"/>
      <c r="I78" s="504"/>
      <c r="J78" s="504">
        <v>6</v>
      </c>
      <c r="K78" s="504">
        <v>558</v>
      </c>
      <c r="L78" s="504"/>
      <c r="M78" s="504">
        <v>93</v>
      </c>
      <c r="N78" s="504">
        <v>9</v>
      </c>
      <c r="O78" s="504">
        <v>837</v>
      </c>
      <c r="P78" s="489"/>
      <c r="Q78" s="505">
        <v>93</v>
      </c>
    </row>
    <row r="79" spans="1:17" ht="14.4" customHeight="1" x14ac:dyDescent="0.3">
      <c r="A79" s="483" t="s">
        <v>1239</v>
      </c>
      <c r="B79" s="484" t="s">
        <v>1144</v>
      </c>
      <c r="C79" s="484" t="s">
        <v>1131</v>
      </c>
      <c r="D79" s="484" t="s">
        <v>1154</v>
      </c>
      <c r="E79" s="484" t="s">
        <v>1155</v>
      </c>
      <c r="F79" s="504">
        <v>1</v>
      </c>
      <c r="G79" s="504">
        <v>219</v>
      </c>
      <c r="H79" s="504">
        <v>1</v>
      </c>
      <c r="I79" s="504">
        <v>219</v>
      </c>
      <c r="J79" s="504"/>
      <c r="K79" s="504"/>
      <c r="L79" s="504"/>
      <c r="M79" s="504"/>
      <c r="N79" s="504"/>
      <c r="O79" s="504"/>
      <c r="P79" s="489"/>
      <c r="Q79" s="505"/>
    </row>
    <row r="80" spans="1:17" ht="14.4" customHeight="1" x14ac:dyDescent="0.3">
      <c r="A80" s="483" t="s">
        <v>1239</v>
      </c>
      <c r="B80" s="484" t="s">
        <v>1144</v>
      </c>
      <c r="C80" s="484" t="s">
        <v>1131</v>
      </c>
      <c r="D80" s="484" t="s">
        <v>1156</v>
      </c>
      <c r="E80" s="484" t="s">
        <v>1157</v>
      </c>
      <c r="F80" s="504">
        <v>224</v>
      </c>
      <c r="G80" s="504">
        <v>29792</v>
      </c>
      <c r="H80" s="504">
        <v>1</v>
      </c>
      <c r="I80" s="504">
        <v>133</v>
      </c>
      <c r="J80" s="504">
        <v>185</v>
      </c>
      <c r="K80" s="504">
        <v>24790</v>
      </c>
      <c r="L80" s="504">
        <v>0.83210257787325459</v>
      </c>
      <c r="M80" s="504">
        <v>134</v>
      </c>
      <c r="N80" s="504">
        <v>216</v>
      </c>
      <c r="O80" s="504">
        <v>28944</v>
      </c>
      <c r="P80" s="489">
        <v>0.9715359828141783</v>
      </c>
      <c r="Q80" s="505">
        <v>134</v>
      </c>
    </row>
    <row r="81" spans="1:17" ht="14.4" customHeight="1" x14ac:dyDescent="0.3">
      <c r="A81" s="483" t="s">
        <v>1239</v>
      </c>
      <c r="B81" s="484" t="s">
        <v>1144</v>
      </c>
      <c r="C81" s="484" t="s">
        <v>1131</v>
      </c>
      <c r="D81" s="484" t="s">
        <v>1158</v>
      </c>
      <c r="E81" s="484" t="s">
        <v>1157</v>
      </c>
      <c r="F81" s="504">
        <v>1</v>
      </c>
      <c r="G81" s="504">
        <v>174</v>
      </c>
      <c r="H81" s="504">
        <v>1</v>
      </c>
      <c r="I81" s="504">
        <v>174</v>
      </c>
      <c r="J81" s="504">
        <v>1</v>
      </c>
      <c r="K81" s="504">
        <v>175</v>
      </c>
      <c r="L81" s="504">
        <v>1.0057471264367817</v>
      </c>
      <c r="M81" s="504">
        <v>175</v>
      </c>
      <c r="N81" s="504"/>
      <c r="O81" s="504"/>
      <c r="P81" s="489"/>
      <c r="Q81" s="505"/>
    </row>
    <row r="82" spans="1:17" ht="14.4" customHeight="1" x14ac:dyDescent="0.3">
      <c r="A82" s="483" t="s">
        <v>1239</v>
      </c>
      <c r="B82" s="484" t="s">
        <v>1144</v>
      </c>
      <c r="C82" s="484" t="s">
        <v>1131</v>
      </c>
      <c r="D82" s="484" t="s">
        <v>1159</v>
      </c>
      <c r="E82" s="484" t="s">
        <v>1160</v>
      </c>
      <c r="F82" s="504">
        <v>1</v>
      </c>
      <c r="G82" s="504">
        <v>609</v>
      </c>
      <c r="H82" s="504">
        <v>1</v>
      </c>
      <c r="I82" s="504">
        <v>609</v>
      </c>
      <c r="J82" s="504">
        <v>1</v>
      </c>
      <c r="K82" s="504">
        <v>612</v>
      </c>
      <c r="L82" s="504">
        <v>1.0049261083743843</v>
      </c>
      <c r="M82" s="504">
        <v>612</v>
      </c>
      <c r="N82" s="504"/>
      <c r="O82" s="504"/>
      <c r="P82" s="489"/>
      <c r="Q82" s="505"/>
    </row>
    <row r="83" spans="1:17" ht="14.4" customHeight="1" x14ac:dyDescent="0.3">
      <c r="A83" s="483" t="s">
        <v>1239</v>
      </c>
      <c r="B83" s="484" t="s">
        <v>1144</v>
      </c>
      <c r="C83" s="484" t="s">
        <v>1131</v>
      </c>
      <c r="D83" s="484" t="s">
        <v>1163</v>
      </c>
      <c r="E83" s="484" t="s">
        <v>1164</v>
      </c>
      <c r="F83" s="504">
        <v>10</v>
      </c>
      <c r="G83" s="504">
        <v>1580</v>
      </c>
      <c r="H83" s="504">
        <v>1</v>
      </c>
      <c r="I83" s="504">
        <v>158</v>
      </c>
      <c r="J83" s="504">
        <v>15</v>
      </c>
      <c r="K83" s="504">
        <v>2385</v>
      </c>
      <c r="L83" s="504">
        <v>1.509493670886076</v>
      </c>
      <c r="M83" s="504">
        <v>159</v>
      </c>
      <c r="N83" s="504">
        <v>18</v>
      </c>
      <c r="O83" s="504">
        <v>2862</v>
      </c>
      <c r="P83" s="489">
        <v>1.8113924050632912</v>
      </c>
      <c r="Q83" s="505">
        <v>159</v>
      </c>
    </row>
    <row r="84" spans="1:17" ht="14.4" customHeight="1" x14ac:dyDescent="0.3">
      <c r="A84" s="483" t="s">
        <v>1239</v>
      </c>
      <c r="B84" s="484" t="s">
        <v>1144</v>
      </c>
      <c r="C84" s="484" t="s">
        <v>1131</v>
      </c>
      <c r="D84" s="484" t="s">
        <v>1167</v>
      </c>
      <c r="E84" s="484" t="s">
        <v>1168</v>
      </c>
      <c r="F84" s="504">
        <v>305</v>
      </c>
      <c r="G84" s="504">
        <v>4880</v>
      </c>
      <c r="H84" s="504">
        <v>1</v>
      </c>
      <c r="I84" s="504">
        <v>16</v>
      </c>
      <c r="J84" s="504">
        <v>241</v>
      </c>
      <c r="K84" s="504">
        <v>3856</v>
      </c>
      <c r="L84" s="504">
        <v>0.79016393442622945</v>
      </c>
      <c r="M84" s="504">
        <v>16</v>
      </c>
      <c r="N84" s="504">
        <v>276</v>
      </c>
      <c r="O84" s="504">
        <v>4416</v>
      </c>
      <c r="P84" s="489">
        <v>0.90491803278688521</v>
      </c>
      <c r="Q84" s="505">
        <v>16</v>
      </c>
    </row>
    <row r="85" spans="1:17" ht="14.4" customHeight="1" x14ac:dyDescent="0.3">
      <c r="A85" s="483" t="s">
        <v>1239</v>
      </c>
      <c r="B85" s="484" t="s">
        <v>1144</v>
      </c>
      <c r="C85" s="484" t="s">
        <v>1131</v>
      </c>
      <c r="D85" s="484" t="s">
        <v>1169</v>
      </c>
      <c r="E85" s="484" t="s">
        <v>1170</v>
      </c>
      <c r="F85" s="504">
        <v>45</v>
      </c>
      <c r="G85" s="504">
        <v>11745</v>
      </c>
      <c r="H85" s="504">
        <v>1</v>
      </c>
      <c r="I85" s="504">
        <v>261</v>
      </c>
      <c r="J85" s="504">
        <v>44</v>
      </c>
      <c r="K85" s="504">
        <v>11528</v>
      </c>
      <c r="L85" s="504">
        <v>0.98152405278842059</v>
      </c>
      <c r="M85" s="504">
        <v>262</v>
      </c>
      <c r="N85" s="504">
        <v>53</v>
      </c>
      <c r="O85" s="504">
        <v>13886</v>
      </c>
      <c r="P85" s="489">
        <v>1.1822903363133248</v>
      </c>
      <c r="Q85" s="505">
        <v>262</v>
      </c>
    </row>
    <row r="86" spans="1:17" ht="14.4" customHeight="1" x14ac:dyDescent="0.3">
      <c r="A86" s="483" t="s">
        <v>1239</v>
      </c>
      <c r="B86" s="484" t="s">
        <v>1144</v>
      </c>
      <c r="C86" s="484" t="s">
        <v>1131</v>
      </c>
      <c r="D86" s="484" t="s">
        <v>1171</v>
      </c>
      <c r="E86" s="484" t="s">
        <v>1172</v>
      </c>
      <c r="F86" s="504">
        <v>69</v>
      </c>
      <c r="G86" s="504">
        <v>9660</v>
      </c>
      <c r="H86" s="504">
        <v>1</v>
      </c>
      <c r="I86" s="504">
        <v>140</v>
      </c>
      <c r="J86" s="504">
        <v>50</v>
      </c>
      <c r="K86" s="504">
        <v>7050</v>
      </c>
      <c r="L86" s="504">
        <v>0.72981366459627328</v>
      </c>
      <c r="M86" s="504">
        <v>141</v>
      </c>
      <c r="N86" s="504">
        <v>56</v>
      </c>
      <c r="O86" s="504">
        <v>7896</v>
      </c>
      <c r="P86" s="489">
        <v>0.81739130434782614</v>
      </c>
      <c r="Q86" s="505">
        <v>141</v>
      </c>
    </row>
    <row r="87" spans="1:17" ht="14.4" customHeight="1" x14ac:dyDescent="0.3">
      <c r="A87" s="483" t="s">
        <v>1239</v>
      </c>
      <c r="B87" s="484" t="s">
        <v>1144</v>
      </c>
      <c r="C87" s="484" t="s">
        <v>1131</v>
      </c>
      <c r="D87" s="484" t="s">
        <v>1173</v>
      </c>
      <c r="E87" s="484" t="s">
        <v>1172</v>
      </c>
      <c r="F87" s="504">
        <v>224</v>
      </c>
      <c r="G87" s="504">
        <v>17472</v>
      </c>
      <c r="H87" s="504">
        <v>1</v>
      </c>
      <c r="I87" s="504">
        <v>78</v>
      </c>
      <c r="J87" s="504">
        <v>185</v>
      </c>
      <c r="K87" s="504">
        <v>14430</v>
      </c>
      <c r="L87" s="504">
        <v>0.8258928571428571</v>
      </c>
      <c r="M87" s="504">
        <v>78</v>
      </c>
      <c r="N87" s="504">
        <v>215</v>
      </c>
      <c r="O87" s="504">
        <v>16770</v>
      </c>
      <c r="P87" s="489">
        <v>0.9598214285714286</v>
      </c>
      <c r="Q87" s="505">
        <v>78</v>
      </c>
    </row>
    <row r="88" spans="1:17" ht="14.4" customHeight="1" x14ac:dyDescent="0.3">
      <c r="A88" s="483" t="s">
        <v>1239</v>
      </c>
      <c r="B88" s="484" t="s">
        <v>1144</v>
      </c>
      <c r="C88" s="484" t="s">
        <v>1131</v>
      </c>
      <c r="D88" s="484" t="s">
        <v>1174</v>
      </c>
      <c r="E88" s="484" t="s">
        <v>1175</v>
      </c>
      <c r="F88" s="504">
        <v>69</v>
      </c>
      <c r="G88" s="504">
        <v>20838</v>
      </c>
      <c r="H88" s="504">
        <v>1</v>
      </c>
      <c r="I88" s="504">
        <v>302</v>
      </c>
      <c r="J88" s="504">
        <v>50</v>
      </c>
      <c r="K88" s="504">
        <v>15150</v>
      </c>
      <c r="L88" s="504">
        <v>0.72703714367981576</v>
      </c>
      <c r="M88" s="504">
        <v>303</v>
      </c>
      <c r="N88" s="504">
        <v>56</v>
      </c>
      <c r="O88" s="504">
        <v>16968</v>
      </c>
      <c r="P88" s="489">
        <v>0.81428160092139357</v>
      </c>
      <c r="Q88" s="505">
        <v>303</v>
      </c>
    </row>
    <row r="89" spans="1:17" ht="14.4" customHeight="1" x14ac:dyDescent="0.3">
      <c r="A89" s="483" t="s">
        <v>1239</v>
      </c>
      <c r="B89" s="484" t="s">
        <v>1144</v>
      </c>
      <c r="C89" s="484" t="s">
        <v>1131</v>
      </c>
      <c r="D89" s="484" t="s">
        <v>1178</v>
      </c>
      <c r="E89" s="484" t="s">
        <v>1179</v>
      </c>
      <c r="F89" s="504">
        <v>172</v>
      </c>
      <c r="G89" s="504">
        <v>27348</v>
      </c>
      <c r="H89" s="504">
        <v>1</v>
      </c>
      <c r="I89" s="504">
        <v>159</v>
      </c>
      <c r="J89" s="504">
        <v>148</v>
      </c>
      <c r="K89" s="504">
        <v>23680</v>
      </c>
      <c r="L89" s="504">
        <v>0.86587684657013309</v>
      </c>
      <c r="M89" s="504">
        <v>160</v>
      </c>
      <c r="N89" s="504">
        <v>166</v>
      </c>
      <c r="O89" s="504">
        <v>26560</v>
      </c>
      <c r="P89" s="489">
        <v>0.97118619277460871</v>
      </c>
      <c r="Q89" s="505">
        <v>160</v>
      </c>
    </row>
    <row r="90" spans="1:17" ht="14.4" customHeight="1" x14ac:dyDescent="0.3">
      <c r="A90" s="483" t="s">
        <v>1239</v>
      </c>
      <c r="B90" s="484" t="s">
        <v>1144</v>
      </c>
      <c r="C90" s="484" t="s">
        <v>1131</v>
      </c>
      <c r="D90" s="484" t="s">
        <v>1182</v>
      </c>
      <c r="E90" s="484" t="s">
        <v>1148</v>
      </c>
      <c r="F90" s="504">
        <v>555</v>
      </c>
      <c r="G90" s="504">
        <v>38850</v>
      </c>
      <c r="H90" s="504">
        <v>1</v>
      </c>
      <c r="I90" s="504">
        <v>70</v>
      </c>
      <c r="J90" s="504">
        <v>444</v>
      </c>
      <c r="K90" s="504">
        <v>31080</v>
      </c>
      <c r="L90" s="504">
        <v>0.8</v>
      </c>
      <c r="M90" s="504">
        <v>70</v>
      </c>
      <c r="N90" s="504">
        <v>558</v>
      </c>
      <c r="O90" s="504">
        <v>39060</v>
      </c>
      <c r="P90" s="489">
        <v>1.0054054054054054</v>
      </c>
      <c r="Q90" s="505">
        <v>70</v>
      </c>
    </row>
    <row r="91" spans="1:17" ht="14.4" customHeight="1" x14ac:dyDescent="0.3">
      <c r="A91" s="483" t="s">
        <v>1239</v>
      </c>
      <c r="B91" s="484" t="s">
        <v>1144</v>
      </c>
      <c r="C91" s="484" t="s">
        <v>1131</v>
      </c>
      <c r="D91" s="484" t="s">
        <v>1187</v>
      </c>
      <c r="E91" s="484" t="s">
        <v>1188</v>
      </c>
      <c r="F91" s="504">
        <v>1</v>
      </c>
      <c r="G91" s="504">
        <v>215</v>
      </c>
      <c r="H91" s="504">
        <v>1</v>
      </c>
      <c r="I91" s="504">
        <v>215</v>
      </c>
      <c r="J91" s="504">
        <v>3</v>
      </c>
      <c r="K91" s="504">
        <v>648</v>
      </c>
      <c r="L91" s="504">
        <v>3.0139534883720929</v>
      </c>
      <c r="M91" s="504">
        <v>216</v>
      </c>
      <c r="N91" s="504"/>
      <c r="O91" s="504"/>
      <c r="P91" s="489"/>
      <c r="Q91" s="505"/>
    </row>
    <row r="92" spans="1:17" ht="14.4" customHeight="1" x14ac:dyDescent="0.3">
      <c r="A92" s="483" t="s">
        <v>1239</v>
      </c>
      <c r="B92" s="484" t="s">
        <v>1144</v>
      </c>
      <c r="C92" s="484" t="s">
        <v>1131</v>
      </c>
      <c r="D92" s="484" t="s">
        <v>1189</v>
      </c>
      <c r="E92" s="484" t="s">
        <v>1190</v>
      </c>
      <c r="F92" s="504">
        <v>7</v>
      </c>
      <c r="G92" s="504">
        <v>8302</v>
      </c>
      <c r="H92" s="504">
        <v>1</v>
      </c>
      <c r="I92" s="504">
        <v>1186</v>
      </c>
      <c r="J92" s="504">
        <v>12</v>
      </c>
      <c r="K92" s="504">
        <v>14268</v>
      </c>
      <c r="L92" s="504">
        <v>1.7186220187906529</v>
      </c>
      <c r="M92" s="504">
        <v>1189</v>
      </c>
      <c r="N92" s="504">
        <v>12</v>
      </c>
      <c r="O92" s="504">
        <v>14268</v>
      </c>
      <c r="P92" s="489">
        <v>1.7186220187906529</v>
      </c>
      <c r="Q92" s="505">
        <v>1189</v>
      </c>
    </row>
    <row r="93" spans="1:17" ht="14.4" customHeight="1" x14ac:dyDescent="0.3">
      <c r="A93" s="483" t="s">
        <v>1239</v>
      </c>
      <c r="B93" s="484" t="s">
        <v>1144</v>
      </c>
      <c r="C93" s="484" t="s">
        <v>1131</v>
      </c>
      <c r="D93" s="484" t="s">
        <v>1191</v>
      </c>
      <c r="E93" s="484" t="s">
        <v>1192</v>
      </c>
      <c r="F93" s="504">
        <v>9</v>
      </c>
      <c r="G93" s="504">
        <v>963</v>
      </c>
      <c r="H93" s="504">
        <v>1</v>
      </c>
      <c r="I93" s="504">
        <v>107</v>
      </c>
      <c r="J93" s="504">
        <v>12</v>
      </c>
      <c r="K93" s="504">
        <v>1296</v>
      </c>
      <c r="L93" s="504">
        <v>1.3457943925233644</v>
      </c>
      <c r="M93" s="504">
        <v>108</v>
      </c>
      <c r="N93" s="504">
        <v>20</v>
      </c>
      <c r="O93" s="504">
        <v>2160</v>
      </c>
      <c r="P93" s="489">
        <v>2.2429906542056073</v>
      </c>
      <c r="Q93" s="505">
        <v>108</v>
      </c>
    </row>
    <row r="94" spans="1:17" ht="14.4" customHeight="1" x14ac:dyDescent="0.3">
      <c r="A94" s="483" t="s">
        <v>1239</v>
      </c>
      <c r="B94" s="484" t="s">
        <v>1144</v>
      </c>
      <c r="C94" s="484" t="s">
        <v>1131</v>
      </c>
      <c r="D94" s="484" t="s">
        <v>1193</v>
      </c>
      <c r="E94" s="484" t="s">
        <v>1194</v>
      </c>
      <c r="F94" s="504">
        <v>1</v>
      </c>
      <c r="G94" s="504">
        <v>318</v>
      </c>
      <c r="H94" s="504">
        <v>1</v>
      </c>
      <c r="I94" s="504">
        <v>318</v>
      </c>
      <c r="J94" s="504">
        <v>2</v>
      </c>
      <c r="K94" s="504">
        <v>638</v>
      </c>
      <c r="L94" s="504">
        <v>2.0062893081761008</v>
      </c>
      <c r="M94" s="504">
        <v>319</v>
      </c>
      <c r="N94" s="504"/>
      <c r="O94" s="504"/>
      <c r="P94" s="489"/>
      <c r="Q94" s="505"/>
    </row>
    <row r="95" spans="1:17" ht="14.4" customHeight="1" x14ac:dyDescent="0.3">
      <c r="A95" s="483" t="s">
        <v>1239</v>
      </c>
      <c r="B95" s="484" t="s">
        <v>1144</v>
      </c>
      <c r="C95" s="484" t="s">
        <v>1131</v>
      </c>
      <c r="D95" s="484" t="s">
        <v>1201</v>
      </c>
      <c r="E95" s="484" t="s">
        <v>1202</v>
      </c>
      <c r="F95" s="504"/>
      <c r="G95" s="504"/>
      <c r="H95" s="504"/>
      <c r="I95" s="504"/>
      <c r="J95" s="504"/>
      <c r="K95" s="504"/>
      <c r="L95" s="504"/>
      <c r="M95" s="504"/>
      <c r="N95" s="504">
        <v>1</v>
      </c>
      <c r="O95" s="504">
        <v>291</v>
      </c>
      <c r="P95" s="489"/>
      <c r="Q95" s="505">
        <v>291</v>
      </c>
    </row>
    <row r="96" spans="1:17" ht="14.4" customHeight="1" x14ac:dyDescent="0.3">
      <c r="A96" s="483" t="s">
        <v>1240</v>
      </c>
      <c r="B96" s="484" t="s">
        <v>1144</v>
      </c>
      <c r="C96" s="484" t="s">
        <v>1131</v>
      </c>
      <c r="D96" s="484" t="s">
        <v>1147</v>
      </c>
      <c r="E96" s="484" t="s">
        <v>1148</v>
      </c>
      <c r="F96" s="504">
        <v>139</v>
      </c>
      <c r="G96" s="504">
        <v>28078</v>
      </c>
      <c r="H96" s="504">
        <v>1</v>
      </c>
      <c r="I96" s="504">
        <v>202</v>
      </c>
      <c r="J96" s="504">
        <v>144</v>
      </c>
      <c r="K96" s="504">
        <v>29232</v>
      </c>
      <c r="L96" s="504">
        <v>1.0410997934325807</v>
      </c>
      <c r="M96" s="504">
        <v>203</v>
      </c>
      <c r="N96" s="504">
        <v>103</v>
      </c>
      <c r="O96" s="504">
        <v>20909</v>
      </c>
      <c r="P96" s="489">
        <v>0.74467554669135982</v>
      </c>
      <c r="Q96" s="505">
        <v>203</v>
      </c>
    </row>
    <row r="97" spans="1:17" ht="14.4" customHeight="1" x14ac:dyDescent="0.3">
      <c r="A97" s="483" t="s">
        <v>1240</v>
      </c>
      <c r="B97" s="484" t="s">
        <v>1144</v>
      </c>
      <c r="C97" s="484" t="s">
        <v>1131</v>
      </c>
      <c r="D97" s="484" t="s">
        <v>1150</v>
      </c>
      <c r="E97" s="484" t="s">
        <v>1151</v>
      </c>
      <c r="F97" s="504">
        <v>113</v>
      </c>
      <c r="G97" s="504">
        <v>32883</v>
      </c>
      <c r="H97" s="504">
        <v>1</v>
      </c>
      <c r="I97" s="504">
        <v>291</v>
      </c>
      <c r="J97" s="504">
        <v>64</v>
      </c>
      <c r="K97" s="504">
        <v>18688</v>
      </c>
      <c r="L97" s="504">
        <v>0.56831797585378463</v>
      </c>
      <c r="M97" s="504">
        <v>292</v>
      </c>
      <c r="N97" s="504">
        <v>118</v>
      </c>
      <c r="O97" s="504">
        <v>34456</v>
      </c>
      <c r="P97" s="489">
        <v>1.0478362679804154</v>
      </c>
      <c r="Q97" s="505">
        <v>292</v>
      </c>
    </row>
    <row r="98" spans="1:17" ht="14.4" customHeight="1" x14ac:dyDescent="0.3">
      <c r="A98" s="483" t="s">
        <v>1240</v>
      </c>
      <c r="B98" s="484" t="s">
        <v>1144</v>
      </c>
      <c r="C98" s="484" t="s">
        <v>1131</v>
      </c>
      <c r="D98" s="484" t="s">
        <v>1156</v>
      </c>
      <c r="E98" s="484" t="s">
        <v>1157</v>
      </c>
      <c r="F98" s="504">
        <v>63</v>
      </c>
      <c r="G98" s="504">
        <v>8379</v>
      </c>
      <c r="H98" s="504">
        <v>1</v>
      </c>
      <c r="I98" s="504">
        <v>133</v>
      </c>
      <c r="J98" s="504">
        <v>90</v>
      </c>
      <c r="K98" s="504">
        <v>12060</v>
      </c>
      <c r="L98" s="504">
        <v>1.4393125671321161</v>
      </c>
      <c r="M98" s="504">
        <v>134</v>
      </c>
      <c r="N98" s="504">
        <v>71</v>
      </c>
      <c r="O98" s="504">
        <v>9514</v>
      </c>
      <c r="P98" s="489">
        <v>1.1354576918486692</v>
      </c>
      <c r="Q98" s="505">
        <v>134</v>
      </c>
    </row>
    <row r="99" spans="1:17" ht="14.4" customHeight="1" x14ac:dyDescent="0.3">
      <c r="A99" s="483" t="s">
        <v>1240</v>
      </c>
      <c r="B99" s="484" t="s">
        <v>1144</v>
      </c>
      <c r="C99" s="484" t="s">
        <v>1131</v>
      </c>
      <c r="D99" s="484" t="s">
        <v>1159</v>
      </c>
      <c r="E99" s="484" t="s">
        <v>1160</v>
      </c>
      <c r="F99" s="504">
        <v>1</v>
      </c>
      <c r="G99" s="504">
        <v>609</v>
      </c>
      <c r="H99" s="504">
        <v>1</v>
      </c>
      <c r="I99" s="504">
        <v>609</v>
      </c>
      <c r="J99" s="504">
        <v>1</v>
      </c>
      <c r="K99" s="504">
        <v>612</v>
      </c>
      <c r="L99" s="504">
        <v>1.0049261083743843</v>
      </c>
      <c r="M99" s="504">
        <v>612</v>
      </c>
      <c r="N99" s="504"/>
      <c r="O99" s="504"/>
      <c r="P99" s="489"/>
      <c r="Q99" s="505"/>
    </row>
    <row r="100" spans="1:17" ht="14.4" customHeight="1" x14ac:dyDescent="0.3">
      <c r="A100" s="483" t="s">
        <v>1240</v>
      </c>
      <c r="B100" s="484" t="s">
        <v>1144</v>
      </c>
      <c r="C100" s="484" t="s">
        <v>1131</v>
      </c>
      <c r="D100" s="484" t="s">
        <v>1163</v>
      </c>
      <c r="E100" s="484" t="s">
        <v>1164</v>
      </c>
      <c r="F100" s="504">
        <v>5</v>
      </c>
      <c r="G100" s="504">
        <v>790</v>
      </c>
      <c r="H100" s="504">
        <v>1</v>
      </c>
      <c r="I100" s="504">
        <v>158</v>
      </c>
      <c r="J100" s="504">
        <v>3</v>
      </c>
      <c r="K100" s="504">
        <v>477</v>
      </c>
      <c r="L100" s="504">
        <v>0.60379746835443038</v>
      </c>
      <c r="M100" s="504">
        <v>159</v>
      </c>
      <c r="N100" s="504">
        <v>7</v>
      </c>
      <c r="O100" s="504">
        <v>1113</v>
      </c>
      <c r="P100" s="489">
        <v>1.4088607594936708</v>
      </c>
      <c r="Q100" s="505">
        <v>159</v>
      </c>
    </row>
    <row r="101" spans="1:17" ht="14.4" customHeight="1" x14ac:dyDescent="0.3">
      <c r="A101" s="483" t="s">
        <v>1240</v>
      </c>
      <c r="B101" s="484" t="s">
        <v>1144</v>
      </c>
      <c r="C101" s="484" t="s">
        <v>1131</v>
      </c>
      <c r="D101" s="484" t="s">
        <v>1167</v>
      </c>
      <c r="E101" s="484" t="s">
        <v>1168</v>
      </c>
      <c r="F101" s="504">
        <v>111</v>
      </c>
      <c r="G101" s="504">
        <v>1776</v>
      </c>
      <c r="H101" s="504">
        <v>1</v>
      </c>
      <c r="I101" s="504">
        <v>16</v>
      </c>
      <c r="J101" s="504">
        <v>130</v>
      </c>
      <c r="K101" s="504">
        <v>2080</v>
      </c>
      <c r="L101" s="504">
        <v>1.1711711711711712</v>
      </c>
      <c r="M101" s="504">
        <v>16</v>
      </c>
      <c r="N101" s="504">
        <v>105</v>
      </c>
      <c r="O101" s="504">
        <v>1680</v>
      </c>
      <c r="P101" s="489">
        <v>0.94594594594594594</v>
      </c>
      <c r="Q101" s="505">
        <v>16</v>
      </c>
    </row>
    <row r="102" spans="1:17" ht="14.4" customHeight="1" x14ac:dyDescent="0.3">
      <c r="A102" s="483" t="s">
        <v>1240</v>
      </c>
      <c r="B102" s="484" t="s">
        <v>1144</v>
      </c>
      <c r="C102" s="484" t="s">
        <v>1131</v>
      </c>
      <c r="D102" s="484" t="s">
        <v>1169</v>
      </c>
      <c r="E102" s="484" t="s">
        <v>1170</v>
      </c>
      <c r="F102" s="504">
        <v>32</v>
      </c>
      <c r="G102" s="504">
        <v>8352</v>
      </c>
      <c r="H102" s="504">
        <v>1</v>
      </c>
      <c r="I102" s="504">
        <v>261</v>
      </c>
      <c r="J102" s="504">
        <v>27</v>
      </c>
      <c r="K102" s="504">
        <v>7074</v>
      </c>
      <c r="L102" s="504">
        <v>0.84698275862068961</v>
      </c>
      <c r="M102" s="504">
        <v>262</v>
      </c>
      <c r="N102" s="504">
        <v>25</v>
      </c>
      <c r="O102" s="504">
        <v>6550</v>
      </c>
      <c r="P102" s="489">
        <v>0.78424329501915713</v>
      </c>
      <c r="Q102" s="505">
        <v>262</v>
      </c>
    </row>
    <row r="103" spans="1:17" ht="14.4" customHeight="1" x14ac:dyDescent="0.3">
      <c r="A103" s="483" t="s">
        <v>1240</v>
      </c>
      <c r="B103" s="484" t="s">
        <v>1144</v>
      </c>
      <c r="C103" s="484" t="s">
        <v>1131</v>
      </c>
      <c r="D103" s="484" t="s">
        <v>1171</v>
      </c>
      <c r="E103" s="484" t="s">
        <v>1172</v>
      </c>
      <c r="F103" s="504">
        <v>44</v>
      </c>
      <c r="G103" s="504">
        <v>6160</v>
      </c>
      <c r="H103" s="504">
        <v>1</v>
      </c>
      <c r="I103" s="504">
        <v>140</v>
      </c>
      <c r="J103" s="504">
        <v>29</v>
      </c>
      <c r="K103" s="504">
        <v>4089</v>
      </c>
      <c r="L103" s="504">
        <v>0.66379870129870133</v>
      </c>
      <c r="M103" s="504">
        <v>141</v>
      </c>
      <c r="N103" s="504">
        <v>25</v>
      </c>
      <c r="O103" s="504">
        <v>3525</v>
      </c>
      <c r="P103" s="489">
        <v>0.57224025974025972</v>
      </c>
      <c r="Q103" s="505">
        <v>141</v>
      </c>
    </row>
    <row r="104" spans="1:17" ht="14.4" customHeight="1" x14ac:dyDescent="0.3">
      <c r="A104" s="483" t="s">
        <v>1240</v>
      </c>
      <c r="B104" s="484" t="s">
        <v>1144</v>
      </c>
      <c r="C104" s="484" t="s">
        <v>1131</v>
      </c>
      <c r="D104" s="484" t="s">
        <v>1173</v>
      </c>
      <c r="E104" s="484" t="s">
        <v>1172</v>
      </c>
      <c r="F104" s="504">
        <v>63</v>
      </c>
      <c r="G104" s="504">
        <v>4914</v>
      </c>
      <c r="H104" s="504">
        <v>1</v>
      </c>
      <c r="I104" s="504">
        <v>78</v>
      </c>
      <c r="J104" s="504">
        <v>90</v>
      </c>
      <c r="K104" s="504">
        <v>7020</v>
      </c>
      <c r="L104" s="504">
        <v>1.4285714285714286</v>
      </c>
      <c r="M104" s="504">
        <v>78</v>
      </c>
      <c r="N104" s="504">
        <v>71</v>
      </c>
      <c r="O104" s="504">
        <v>5538</v>
      </c>
      <c r="P104" s="489">
        <v>1.126984126984127</v>
      </c>
      <c r="Q104" s="505">
        <v>78</v>
      </c>
    </row>
    <row r="105" spans="1:17" ht="14.4" customHeight="1" x14ac:dyDescent="0.3">
      <c r="A105" s="483" t="s">
        <v>1240</v>
      </c>
      <c r="B105" s="484" t="s">
        <v>1144</v>
      </c>
      <c r="C105" s="484" t="s">
        <v>1131</v>
      </c>
      <c r="D105" s="484" t="s">
        <v>1174</v>
      </c>
      <c r="E105" s="484" t="s">
        <v>1175</v>
      </c>
      <c r="F105" s="504">
        <v>43</v>
      </c>
      <c r="G105" s="504">
        <v>12986</v>
      </c>
      <c r="H105" s="504">
        <v>1</v>
      </c>
      <c r="I105" s="504">
        <v>302</v>
      </c>
      <c r="J105" s="504">
        <v>29</v>
      </c>
      <c r="K105" s="504">
        <v>8787</v>
      </c>
      <c r="L105" s="504">
        <v>0.67665177883874938</v>
      </c>
      <c r="M105" s="504">
        <v>303</v>
      </c>
      <c r="N105" s="504">
        <v>25</v>
      </c>
      <c r="O105" s="504">
        <v>7575</v>
      </c>
      <c r="P105" s="489">
        <v>0.58332049899892191</v>
      </c>
      <c r="Q105" s="505">
        <v>303</v>
      </c>
    </row>
    <row r="106" spans="1:17" ht="14.4" customHeight="1" x14ac:dyDescent="0.3">
      <c r="A106" s="483" t="s">
        <v>1240</v>
      </c>
      <c r="B106" s="484" t="s">
        <v>1144</v>
      </c>
      <c r="C106" s="484" t="s">
        <v>1131</v>
      </c>
      <c r="D106" s="484" t="s">
        <v>1178</v>
      </c>
      <c r="E106" s="484" t="s">
        <v>1179</v>
      </c>
      <c r="F106" s="504">
        <v>57</v>
      </c>
      <c r="G106" s="504">
        <v>9063</v>
      </c>
      <c r="H106" s="504">
        <v>1</v>
      </c>
      <c r="I106" s="504">
        <v>159</v>
      </c>
      <c r="J106" s="504">
        <v>81</v>
      </c>
      <c r="K106" s="504">
        <v>12960</v>
      </c>
      <c r="L106" s="504">
        <v>1.4299900695134062</v>
      </c>
      <c r="M106" s="504">
        <v>160</v>
      </c>
      <c r="N106" s="504">
        <v>62</v>
      </c>
      <c r="O106" s="504">
        <v>9920</v>
      </c>
      <c r="P106" s="489">
        <v>1.0945603001213726</v>
      </c>
      <c r="Q106" s="505">
        <v>160</v>
      </c>
    </row>
    <row r="107" spans="1:17" ht="14.4" customHeight="1" x14ac:dyDescent="0.3">
      <c r="A107" s="483" t="s">
        <v>1240</v>
      </c>
      <c r="B107" s="484" t="s">
        <v>1144</v>
      </c>
      <c r="C107" s="484" t="s">
        <v>1131</v>
      </c>
      <c r="D107" s="484" t="s">
        <v>1182</v>
      </c>
      <c r="E107" s="484" t="s">
        <v>1148</v>
      </c>
      <c r="F107" s="504">
        <v>181</v>
      </c>
      <c r="G107" s="504">
        <v>12670</v>
      </c>
      <c r="H107" s="504">
        <v>1</v>
      </c>
      <c r="I107" s="504">
        <v>70</v>
      </c>
      <c r="J107" s="504">
        <v>224</v>
      </c>
      <c r="K107" s="504">
        <v>15680</v>
      </c>
      <c r="L107" s="504">
        <v>1.2375690607734806</v>
      </c>
      <c r="M107" s="504">
        <v>70</v>
      </c>
      <c r="N107" s="504">
        <v>169</v>
      </c>
      <c r="O107" s="504">
        <v>11830</v>
      </c>
      <c r="P107" s="489">
        <v>0.93370165745856348</v>
      </c>
      <c r="Q107" s="505">
        <v>70</v>
      </c>
    </row>
    <row r="108" spans="1:17" ht="14.4" customHeight="1" x14ac:dyDescent="0.3">
      <c r="A108" s="483" t="s">
        <v>1240</v>
      </c>
      <c r="B108" s="484" t="s">
        <v>1144</v>
      </c>
      <c r="C108" s="484" t="s">
        <v>1131</v>
      </c>
      <c r="D108" s="484" t="s">
        <v>1189</v>
      </c>
      <c r="E108" s="484" t="s">
        <v>1190</v>
      </c>
      <c r="F108" s="504">
        <v>4</v>
      </c>
      <c r="G108" s="504">
        <v>4744</v>
      </c>
      <c r="H108" s="504">
        <v>1</v>
      </c>
      <c r="I108" s="504">
        <v>1186</v>
      </c>
      <c r="J108" s="504">
        <v>2</v>
      </c>
      <c r="K108" s="504">
        <v>2378</v>
      </c>
      <c r="L108" s="504">
        <v>0.50126475548060712</v>
      </c>
      <c r="M108" s="504">
        <v>1189</v>
      </c>
      <c r="N108" s="504">
        <v>5</v>
      </c>
      <c r="O108" s="504">
        <v>5945</v>
      </c>
      <c r="P108" s="489">
        <v>1.2531618887015177</v>
      </c>
      <c r="Q108" s="505">
        <v>1189</v>
      </c>
    </row>
    <row r="109" spans="1:17" ht="14.4" customHeight="1" x14ac:dyDescent="0.3">
      <c r="A109" s="483" t="s">
        <v>1240</v>
      </c>
      <c r="B109" s="484" t="s">
        <v>1144</v>
      </c>
      <c r="C109" s="484" t="s">
        <v>1131</v>
      </c>
      <c r="D109" s="484" t="s">
        <v>1191</v>
      </c>
      <c r="E109" s="484" t="s">
        <v>1192</v>
      </c>
      <c r="F109" s="504">
        <v>6</v>
      </c>
      <c r="G109" s="504">
        <v>642</v>
      </c>
      <c r="H109" s="504">
        <v>1</v>
      </c>
      <c r="I109" s="504">
        <v>107</v>
      </c>
      <c r="J109" s="504">
        <v>2</v>
      </c>
      <c r="K109" s="504">
        <v>216</v>
      </c>
      <c r="L109" s="504">
        <v>0.3364485981308411</v>
      </c>
      <c r="M109" s="504">
        <v>108</v>
      </c>
      <c r="N109" s="504">
        <v>2</v>
      </c>
      <c r="O109" s="504">
        <v>216</v>
      </c>
      <c r="P109" s="489">
        <v>0.3364485981308411</v>
      </c>
      <c r="Q109" s="505">
        <v>108</v>
      </c>
    </row>
    <row r="110" spans="1:17" ht="14.4" customHeight="1" x14ac:dyDescent="0.3">
      <c r="A110" s="483" t="s">
        <v>1241</v>
      </c>
      <c r="B110" s="484" t="s">
        <v>1144</v>
      </c>
      <c r="C110" s="484" t="s">
        <v>1131</v>
      </c>
      <c r="D110" s="484" t="s">
        <v>1147</v>
      </c>
      <c r="E110" s="484" t="s">
        <v>1148</v>
      </c>
      <c r="F110" s="504">
        <v>116</v>
      </c>
      <c r="G110" s="504">
        <v>23432</v>
      </c>
      <c r="H110" s="504">
        <v>1</v>
      </c>
      <c r="I110" s="504">
        <v>202</v>
      </c>
      <c r="J110" s="504">
        <v>128</v>
      </c>
      <c r="K110" s="504">
        <v>25984</v>
      </c>
      <c r="L110" s="504">
        <v>1.108910891089109</v>
      </c>
      <c r="M110" s="504">
        <v>203</v>
      </c>
      <c r="N110" s="504">
        <v>183</v>
      </c>
      <c r="O110" s="504">
        <v>37149</v>
      </c>
      <c r="P110" s="489">
        <v>1.5853960396039604</v>
      </c>
      <c r="Q110" s="505">
        <v>203</v>
      </c>
    </row>
    <row r="111" spans="1:17" ht="14.4" customHeight="1" x14ac:dyDescent="0.3">
      <c r="A111" s="483" t="s">
        <v>1241</v>
      </c>
      <c r="B111" s="484" t="s">
        <v>1144</v>
      </c>
      <c r="C111" s="484" t="s">
        <v>1131</v>
      </c>
      <c r="D111" s="484" t="s">
        <v>1149</v>
      </c>
      <c r="E111" s="484" t="s">
        <v>1148</v>
      </c>
      <c r="F111" s="504"/>
      <c r="G111" s="504"/>
      <c r="H111" s="504"/>
      <c r="I111" s="504"/>
      <c r="J111" s="504"/>
      <c r="K111" s="504"/>
      <c r="L111" s="504"/>
      <c r="M111" s="504"/>
      <c r="N111" s="504">
        <v>2</v>
      </c>
      <c r="O111" s="504">
        <v>168</v>
      </c>
      <c r="P111" s="489"/>
      <c r="Q111" s="505">
        <v>84</v>
      </c>
    </row>
    <row r="112" spans="1:17" ht="14.4" customHeight="1" x14ac:dyDescent="0.3">
      <c r="A112" s="483" t="s">
        <v>1241</v>
      </c>
      <c r="B112" s="484" t="s">
        <v>1144</v>
      </c>
      <c r="C112" s="484" t="s">
        <v>1131</v>
      </c>
      <c r="D112" s="484" t="s">
        <v>1150</v>
      </c>
      <c r="E112" s="484" t="s">
        <v>1151</v>
      </c>
      <c r="F112" s="504">
        <v>67</v>
      </c>
      <c r="G112" s="504">
        <v>19497</v>
      </c>
      <c r="H112" s="504">
        <v>1</v>
      </c>
      <c r="I112" s="504">
        <v>291</v>
      </c>
      <c r="J112" s="504">
        <v>104</v>
      </c>
      <c r="K112" s="504">
        <v>30368</v>
      </c>
      <c r="L112" s="504">
        <v>1.5575729599425552</v>
      </c>
      <c r="M112" s="504">
        <v>292</v>
      </c>
      <c r="N112" s="504">
        <v>153</v>
      </c>
      <c r="O112" s="504">
        <v>44676</v>
      </c>
      <c r="P112" s="489">
        <v>2.2914294506847206</v>
      </c>
      <c r="Q112" s="505">
        <v>292</v>
      </c>
    </row>
    <row r="113" spans="1:17" ht="14.4" customHeight="1" x14ac:dyDescent="0.3">
      <c r="A113" s="483" t="s">
        <v>1241</v>
      </c>
      <c r="B113" s="484" t="s">
        <v>1144</v>
      </c>
      <c r="C113" s="484" t="s">
        <v>1131</v>
      </c>
      <c r="D113" s="484" t="s">
        <v>1152</v>
      </c>
      <c r="E113" s="484" t="s">
        <v>1153</v>
      </c>
      <c r="F113" s="504"/>
      <c r="G113" s="504"/>
      <c r="H113" s="504"/>
      <c r="I113" s="504"/>
      <c r="J113" s="504">
        <v>3</v>
      </c>
      <c r="K113" s="504">
        <v>279</v>
      </c>
      <c r="L113" s="504"/>
      <c r="M113" s="504">
        <v>93</v>
      </c>
      <c r="N113" s="504">
        <v>3</v>
      </c>
      <c r="O113" s="504">
        <v>279</v>
      </c>
      <c r="P113" s="489"/>
      <c r="Q113" s="505">
        <v>93</v>
      </c>
    </row>
    <row r="114" spans="1:17" ht="14.4" customHeight="1" x14ac:dyDescent="0.3">
      <c r="A114" s="483" t="s">
        <v>1241</v>
      </c>
      <c r="B114" s="484" t="s">
        <v>1144</v>
      </c>
      <c r="C114" s="484" t="s">
        <v>1131</v>
      </c>
      <c r="D114" s="484" t="s">
        <v>1156</v>
      </c>
      <c r="E114" s="484" t="s">
        <v>1157</v>
      </c>
      <c r="F114" s="504">
        <v>133</v>
      </c>
      <c r="G114" s="504">
        <v>17689</v>
      </c>
      <c r="H114" s="504">
        <v>1</v>
      </c>
      <c r="I114" s="504">
        <v>133</v>
      </c>
      <c r="J114" s="504">
        <v>143</v>
      </c>
      <c r="K114" s="504">
        <v>19162</v>
      </c>
      <c r="L114" s="504">
        <v>1.0832720899994346</v>
      </c>
      <c r="M114" s="504">
        <v>134</v>
      </c>
      <c r="N114" s="504">
        <v>138</v>
      </c>
      <c r="O114" s="504">
        <v>18492</v>
      </c>
      <c r="P114" s="489">
        <v>1.045395443495958</v>
      </c>
      <c r="Q114" s="505">
        <v>134</v>
      </c>
    </row>
    <row r="115" spans="1:17" ht="14.4" customHeight="1" x14ac:dyDescent="0.3">
      <c r="A115" s="483" t="s">
        <v>1241</v>
      </c>
      <c r="B115" s="484" t="s">
        <v>1144</v>
      </c>
      <c r="C115" s="484" t="s">
        <v>1131</v>
      </c>
      <c r="D115" s="484" t="s">
        <v>1158</v>
      </c>
      <c r="E115" s="484" t="s">
        <v>1157</v>
      </c>
      <c r="F115" s="504"/>
      <c r="G115" s="504"/>
      <c r="H115" s="504"/>
      <c r="I115" s="504"/>
      <c r="J115" s="504"/>
      <c r="K115" s="504"/>
      <c r="L115" s="504"/>
      <c r="M115" s="504"/>
      <c r="N115" s="504">
        <v>1</v>
      </c>
      <c r="O115" s="504">
        <v>175</v>
      </c>
      <c r="P115" s="489"/>
      <c r="Q115" s="505">
        <v>175</v>
      </c>
    </row>
    <row r="116" spans="1:17" ht="14.4" customHeight="1" x14ac:dyDescent="0.3">
      <c r="A116" s="483" t="s">
        <v>1241</v>
      </c>
      <c r="B116" s="484" t="s">
        <v>1144</v>
      </c>
      <c r="C116" s="484" t="s">
        <v>1131</v>
      </c>
      <c r="D116" s="484" t="s">
        <v>1159</v>
      </c>
      <c r="E116" s="484" t="s">
        <v>1160</v>
      </c>
      <c r="F116" s="504">
        <v>1</v>
      </c>
      <c r="G116" s="504">
        <v>609</v>
      </c>
      <c r="H116" s="504">
        <v>1</v>
      </c>
      <c r="I116" s="504">
        <v>609</v>
      </c>
      <c r="J116" s="504">
        <v>1</v>
      </c>
      <c r="K116" s="504">
        <v>612</v>
      </c>
      <c r="L116" s="504">
        <v>1.0049261083743843</v>
      </c>
      <c r="M116" s="504">
        <v>612</v>
      </c>
      <c r="N116" s="504">
        <v>2</v>
      </c>
      <c r="O116" s="504">
        <v>1224</v>
      </c>
      <c r="P116" s="489">
        <v>2.0098522167487687</v>
      </c>
      <c r="Q116" s="505">
        <v>612</v>
      </c>
    </row>
    <row r="117" spans="1:17" ht="14.4" customHeight="1" x14ac:dyDescent="0.3">
      <c r="A117" s="483" t="s">
        <v>1241</v>
      </c>
      <c r="B117" s="484" t="s">
        <v>1144</v>
      </c>
      <c r="C117" s="484" t="s">
        <v>1131</v>
      </c>
      <c r="D117" s="484" t="s">
        <v>1163</v>
      </c>
      <c r="E117" s="484" t="s">
        <v>1164</v>
      </c>
      <c r="F117" s="504">
        <v>4</v>
      </c>
      <c r="G117" s="504">
        <v>632</v>
      </c>
      <c r="H117" s="504">
        <v>1</v>
      </c>
      <c r="I117" s="504">
        <v>158</v>
      </c>
      <c r="J117" s="504">
        <v>4</v>
      </c>
      <c r="K117" s="504">
        <v>636</v>
      </c>
      <c r="L117" s="504">
        <v>1.0063291139240507</v>
      </c>
      <c r="M117" s="504">
        <v>159</v>
      </c>
      <c r="N117" s="504">
        <v>6</v>
      </c>
      <c r="O117" s="504">
        <v>954</v>
      </c>
      <c r="P117" s="489">
        <v>1.509493670886076</v>
      </c>
      <c r="Q117" s="505">
        <v>159</v>
      </c>
    </row>
    <row r="118" spans="1:17" ht="14.4" customHeight="1" x14ac:dyDescent="0.3">
      <c r="A118" s="483" t="s">
        <v>1241</v>
      </c>
      <c r="B118" s="484" t="s">
        <v>1144</v>
      </c>
      <c r="C118" s="484" t="s">
        <v>1131</v>
      </c>
      <c r="D118" s="484" t="s">
        <v>1167</v>
      </c>
      <c r="E118" s="484" t="s">
        <v>1168</v>
      </c>
      <c r="F118" s="504">
        <v>176</v>
      </c>
      <c r="G118" s="504">
        <v>2816</v>
      </c>
      <c r="H118" s="504">
        <v>1</v>
      </c>
      <c r="I118" s="504">
        <v>16</v>
      </c>
      <c r="J118" s="504">
        <v>196</v>
      </c>
      <c r="K118" s="504">
        <v>3136</v>
      </c>
      <c r="L118" s="504">
        <v>1.1136363636363635</v>
      </c>
      <c r="M118" s="504">
        <v>16</v>
      </c>
      <c r="N118" s="504">
        <v>193</v>
      </c>
      <c r="O118" s="504">
        <v>3088</v>
      </c>
      <c r="P118" s="489">
        <v>1.0965909090909092</v>
      </c>
      <c r="Q118" s="505">
        <v>16</v>
      </c>
    </row>
    <row r="119" spans="1:17" ht="14.4" customHeight="1" x14ac:dyDescent="0.3">
      <c r="A119" s="483" t="s">
        <v>1241</v>
      </c>
      <c r="B119" s="484" t="s">
        <v>1144</v>
      </c>
      <c r="C119" s="484" t="s">
        <v>1131</v>
      </c>
      <c r="D119" s="484" t="s">
        <v>1169</v>
      </c>
      <c r="E119" s="484" t="s">
        <v>1170</v>
      </c>
      <c r="F119" s="504">
        <v>28</v>
      </c>
      <c r="G119" s="504">
        <v>7308</v>
      </c>
      <c r="H119" s="504">
        <v>1</v>
      </c>
      <c r="I119" s="504">
        <v>261</v>
      </c>
      <c r="J119" s="504">
        <v>49</v>
      </c>
      <c r="K119" s="504">
        <v>12838</v>
      </c>
      <c r="L119" s="504">
        <v>1.7567049808429118</v>
      </c>
      <c r="M119" s="504">
        <v>262</v>
      </c>
      <c r="N119" s="504">
        <v>52</v>
      </c>
      <c r="O119" s="504">
        <v>13624</v>
      </c>
      <c r="P119" s="489">
        <v>1.8642583470169678</v>
      </c>
      <c r="Q119" s="505">
        <v>262</v>
      </c>
    </row>
    <row r="120" spans="1:17" ht="14.4" customHeight="1" x14ac:dyDescent="0.3">
      <c r="A120" s="483" t="s">
        <v>1241</v>
      </c>
      <c r="B120" s="484" t="s">
        <v>1144</v>
      </c>
      <c r="C120" s="484" t="s">
        <v>1131</v>
      </c>
      <c r="D120" s="484" t="s">
        <v>1171</v>
      </c>
      <c r="E120" s="484" t="s">
        <v>1172</v>
      </c>
      <c r="F120" s="504">
        <v>40</v>
      </c>
      <c r="G120" s="504">
        <v>5600</v>
      </c>
      <c r="H120" s="504">
        <v>1</v>
      </c>
      <c r="I120" s="504">
        <v>140</v>
      </c>
      <c r="J120" s="504">
        <v>47</v>
      </c>
      <c r="K120" s="504">
        <v>6627</v>
      </c>
      <c r="L120" s="504">
        <v>1.1833928571428571</v>
      </c>
      <c r="M120" s="504">
        <v>141</v>
      </c>
      <c r="N120" s="504">
        <v>52</v>
      </c>
      <c r="O120" s="504">
        <v>7332</v>
      </c>
      <c r="P120" s="489">
        <v>1.3092857142857144</v>
      </c>
      <c r="Q120" s="505">
        <v>141</v>
      </c>
    </row>
    <row r="121" spans="1:17" ht="14.4" customHeight="1" x14ac:dyDescent="0.3">
      <c r="A121" s="483" t="s">
        <v>1241</v>
      </c>
      <c r="B121" s="484" t="s">
        <v>1144</v>
      </c>
      <c r="C121" s="484" t="s">
        <v>1131</v>
      </c>
      <c r="D121" s="484" t="s">
        <v>1173</v>
      </c>
      <c r="E121" s="484" t="s">
        <v>1172</v>
      </c>
      <c r="F121" s="504">
        <v>133</v>
      </c>
      <c r="G121" s="504">
        <v>10374</v>
      </c>
      <c r="H121" s="504">
        <v>1</v>
      </c>
      <c r="I121" s="504">
        <v>78</v>
      </c>
      <c r="J121" s="504">
        <v>143</v>
      </c>
      <c r="K121" s="504">
        <v>11154</v>
      </c>
      <c r="L121" s="504">
        <v>1.0751879699248121</v>
      </c>
      <c r="M121" s="504">
        <v>78</v>
      </c>
      <c r="N121" s="504">
        <v>138</v>
      </c>
      <c r="O121" s="504">
        <v>10764</v>
      </c>
      <c r="P121" s="489">
        <v>1.0375939849624061</v>
      </c>
      <c r="Q121" s="505">
        <v>78</v>
      </c>
    </row>
    <row r="122" spans="1:17" ht="14.4" customHeight="1" x14ac:dyDescent="0.3">
      <c r="A122" s="483" t="s">
        <v>1241</v>
      </c>
      <c r="B122" s="484" t="s">
        <v>1144</v>
      </c>
      <c r="C122" s="484" t="s">
        <v>1131</v>
      </c>
      <c r="D122" s="484" t="s">
        <v>1174</v>
      </c>
      <c r="E122" s="484" t="s">
        <v>1175</v>
      </c>
      <c r="F122" s="504">
        <v>40</v>
      </c>
      <c r="G122" s="504">
        <v>12080</v>
      </c>
      <c r="H122" s="504">
        <v>1</v>
      </c>
      <c r="I122" s="504">
        <v>302</v>
      </c>
      <c r="J122" s="504">
        <v>47</v>
      </c>
      <c r="K122" s="504">
        <v>14241</v>
      </c>
      <c r="L122" s="504">
        <v>1.1788907284768211</v>
      </c>
      <c r="M122" s="504">
        <v>303</v>
      </c>
      <c r="N122" s="504">
        <v>52</v>
      </c>
      <c r="O122" s="504">
        <v>15756</v>
      </c>
      <c r="P122" s="489">
        <v>1.3043046357615895</v>
      </c>
      <c r="Q122" s="505">
        <v>303</v>
      </c>
    </row>
    <row r="123" spans="1:17" ht="14.4" customHeight="1" x14ac:dyDescent="0.3">
      <c r="A123" s="483" t="s">
        <v>1241</v>
      </c>
      <c r="B123" s="484" t="s">
        <v>1144</v>
      </c>
      <c r="C123" s="484" t="s">
        <v>1131</v>
      </c>
      <c r="D123" s="484" t="s">
        <v>1178</v>
      </c>
      <c r="E123" s="484" t="s">
        <v>1179</v>
      </c>
      <c r="F123" s="504">
        <v>118</v>
      </c>
      <c r="G123" s="504">
        <v>18762</v>
      </c>
      <c r="H123" s="504">
        <v>1</v>
      </c>
      <c r="I123" s="504">
        <v>159</v>
      </c>
      <c r="J123" s="504">
        <v>133</v>
      </c>
      <c r="K123" s="504">
        <v>21280</v>
      </c>
      <c r="L123" s="504">
        <v>1.1342074405713676</v>
      </c>
      <c r="M123" s="504">
        <v>160</v>
      </c>
      <c r="N123" s="504">
        <v>128</v>
      </c>
      <c r="O123" s="504">
        <v>20480</v>
      </c>
      <c r="P123" s="489">
        <v>1.0915680631062787</v>
      </c>
      <c r="Q123" s="505">
        <v>160</v>
      </c>
    </row>
    <row r="124" spans="1:17" ht="14.4" customHeight="1" x14ac:dyDescent="0.3">
      <c r="A124" s="483" t="s">
        <v>1241</v>
      </c>
      <c r="B124" s="484" t="s">
        <v>1144</v>
      </c>
      <c r="C124" s="484" t="s">
        <v>1131</v>
      </c>
      <c r="D124" s="484" t="s">
        <v>1182</v>
      </c>
      <c r="E124" s="484" t="s">
        <v>1148</v>
      </c>
      <c r="F124" s="504">
        <v>220</v>
      </c>
      <c r="G124" s="504">
        <v>15400</v>
      </c>
      <c r="H124" s="504">
        <v>1</v>
      </c>
      <c r="I124" s="504">
        <v>70</v>
      </c>
      <c r="J124" s="504">
        <v>224</v>
      </c>
      <c r="K124" s="504">
        <v>15680</v>
      </c>
      <c r="L124" s="504">
        <v>1.0181818181818181</v>
      </c>
      <c r="M124" s="504">
        <v>70</v>
      </c>
      <c r="N124" s="504">
        <v>218</v>
      </c>
      <c r="O124" s="504">
        <v>15260</v>
      </c>
      <c r="P124" s="489">
        <v>0.99090909090909096</v>
      </c>
      <c r="Q124" s="505">
        <v>70</v>
      </c>
    </row>
    <row r="125" spans="1:17" ht="14.4" customHeight="1" x14ac:dyDescent="0.3">
      <c r="A125" s="483" t="s">
        <v>1241</v>
      </c>
      <c r="B125" s="484" t="s">
        <v>1144</v>
      </c>
      <c r="C125" s="484" t="s">
        <v>1131</v>
      </c>
      <c r="D125" s="484" t="s">
        <v>1187</v>
      </c>
      <c r="E125" s="484" t="s">
        <v>1188</v>
      </c>
      <c r="F125" s="504"/>
      <c r="G125" s="504"/>
      <c r="H125" s="504"/>
      <c r="I125" s="504"/>
      <c r="J125" s="504"/>
      <c r="K125" s="504"/>
      <c r="L125" s="504"/>
      <c r="M125" s="504"/>
      <c r="N125" s="504">
        <v>3</v>
      </c>
      <c r="O125" s="504">
        <v>648</v>
      </c>
      <c r="P125" s="489"/>
      <c r="Q125" s="505">
        <v>216</v>
      </c>
    </row>
    <row r="126" spans="1:17" ht="14.4" customHeight="1" x14ac:dyDescent="0.3">
      <c r="A126" s="483" t="s">
        <v>1241</v>
      </c>
      <c r="B126" s="484" t="s">
        <v>1144</v>
      </c>
      <c r="C126" s="484" t="s">
        <v>1131</v>
      </c>
      <c r="D126" s="484" t="s">
        <v>1189</v>
      </c>
      <c r="E126" s="484" t="s">
        <v>1190</v>
      </c>
      <c r="F126" s="504">
        <v>3</v>
      </c>
      <c r="G126" s="504">
        <v>3558</v>
      </c>
      <c r="H126" s="504">
        <v>1</v>
      </c>
      <c r="I126" s="504">
        <v>1186</v>
      </c>
      <c r="J126" s="504">
        <v>4</v>
      </c>
      <c r="K126" s="504">
        <v>4756</v>
      </c>
      <c r="L126" s="504">
        <v>1.3367060146149523</v>
      </c>
      <c r="M126" s="504">
        <v>1189</v>
      </c>
      <c r="N126" s="504">
        <v>12</v>
      </c>
      <c r="O126" s="504">
        <v>14268</v>
      </c>
      <c r="P126" s="489">
        <v>4.0101180438448569</v>
      </c>
      <c r="Q126" s="505">
        <v>1189</v>
      </c>
    </row>
    <row r="127" spans="1:17" ht="14.4" customHeight="1" x14ac:dyDescent="0.3">
      <c r="A127" s="483" t="s">
        <v>1241</v>
      </c>
      <c r="B127" s="484" t="s">
        <v>1144</v>
      </c>
      <c r="C127" s="484" t="s">
        <v>1131</v>
      </c>
      <c r="D127" s="484" t="s">
        <v>1191</v>
      </c>
      <c r="E127" s="484" t="s">
        <v>1192</v>
      </c>
      <c r="F127" s="504">
        <v>3</v>
      </c>
      <c r="G127" s="504">
        <v>321</v>
      </c>
      <c r="H127" s="504">
        <v>1</v>
      </c>
      <c r="I127" s="504">
        <v>107</v>
      </c>
      <c r="J127" s="504">
        <v>5</v>
      </c>
      <c r="K127" s="504">
        <v>540</v>
      </c>
      <c r="L127" s="504">
        <v>1.6822429906542056</v>
      </c>
      <c r="M127" s="504">
        <v>108</v>
      </c>
      <c r="N127" s="504">
        <v>7</v>
      </c>
      <c r="O127" s="504">
        <v>756</v>
      </c>
      <c r="P127" s="489">
        <v>2.3551401869158877</v>
      </c>
      <c r="Q127" s="505">
        <v>108</v>
      </c>
    </row>
    <row r="128" spans="1:17" ht="14.4" customHeight="1" x14ac:dyDescent="0.3">
      <c r="A128" s="483" t="s">
        <v>1241</v>
      </c>
      <c r="B128" s="484" t="s">
        <v>1144</v>
      </c>
      <c r="C128" s="484" t="s">
        <v>1131</v>
      </c>
      <c r="D128" s="484" t="s">
        <v>1193</v>
      </c>
      <c r="E128" s="484" t="s">
        <v>1194</v>
      </c>
      <c r="F128" s="504"/>
      <c r="G128" s="504"/>
      <c r="H128" s="504"/>
      <c r="I128" s="504"/>
      <c r="J128" s="504">
        <v>1</v>
      </c>
      <c r="K128" s="504">
        <v>319</v>
      </c>
      <c r="L128" s="504"/>
      <c r="M128" s="504">
        <v>319</v>
      </c>
      <c r="N128" s="504">
        <v>1</v>
      </c>
      <c r="O128" s="504">
        <v>319</v>
      </c>
      <c r="P128" s="489"/>
      <c r="Q128" s="505">
        <v>319</v>
      </c>
    </row>
    <row r="129" spans="1:17" ht="14.4" customHeight="1" x14ac:dyDescent="0.3">
      <c r="A129" s="483" t="s">
        <v>1241</v>
      </c>
      <c r="B129" s="484" t="s">
        <v>1144</v>
      </c>
      <c r="C129" s="484" t="s">
        <v>1131</v>
      </c>
      <c r="D129" s="484" t="s">
        <v>1199</v>
      </c>
      <c r="E129" s="484" t="s">
        <v>1200</v>
      </c>
      <c r="F129" s="504"/>
      <c r="G129" s="504"/>
      <c r="H129" s="504"/>
      <c r="I129" s="504"/>
      <c r="J129" s="504"/>
      <c r="K129" s="504"/>
      <c r="L129" s="504"/>
      <c r="M129" s="504"/>
      <c r="N129" s="504">
        <v>1</v>
      </c>
      <c r="O129" s="504">
        <v>1020</v>
      </c>
      <c r="P129" s="489"/>
      <c r="Q129" s="505">
        <v>1020</v>
      </c>
    </row>
    <row r="130" spans="1:17" ht="14.4" customHeight="1" x14ac:dyDescent="0.3">
      <c r="A130" s="483" t="s">
        <v>1242</v>
      </c>
      <c r="B130" s="484" t="s">
        <v>1144</v>
      </c>
      <c r="C130" s="484" t="s">
        <v>1131</v>
      </c>
      <c r="D130" s="484" t="s">
        <v>1147</v>
      </c>
      <c r="E130" s="484" t="s">
        <v>1148</v>
      </c>
      <c r="F130" s="504">
        <v>130</v>
      </c>
      <c r="G130" s="504">
        <v>26260</v>
      </c>
      <c r="H130" s="504">
        <v>1</v>
      </c>
      <c r="I130" s="504">
        <v>202</v>
      </c>
      <c r="J130" s="504">
        <v>288</v>
      </c>
      <c r="K130" s="504">
        <v>58464</v>
      </c>
      <c r="L130" s="504">
        <v>2.2263518659558263</v>
      </c>
      <c r="M130" s="504">
        <v>203</v>
      </c>
      <c r="N130" s="504">
        <v>281</v>
      </c>
      <c r="O130" s="504">
        <v>57043</v>
      </c>
      <c r="P130" s="489">
        <v>2.1722391469916222</v>
      </c>
      <c r="Q130" s="505">
        <v>203</v>
      </c>
    </row>
    <row r="131" spans="1:17" ht="14.4" customHeight="1" x14ac:dyDescent="0.3">
      <c r="A131" s="483" t="s">
        <v>1242</v>
      </c>
      <c r="B131" s="484" t="s">
        <v>1144</v>
      </c>
      <c r="C131" s="484" t="s">
        <v>1131</v>
      </c>
      <c r="D131" s="484" t="s">
        <v>1150</v>
      </c>
      <c r="E131" s="484" t="s">
        <v>1151</v>
      </c>
      <c r="F131" s="504">
        <v>49</v>
      </c>
      <c r="G131" s="504">
        <v>14259</v>
      </c>
      <c r="H131" s="504">
        <v>1</v>
      </c>
      <c r="I131" s="504">
        <v>291</v>
      </c>
      <c r="J131" s="504">
        <v>99</v>
      </c>
      <c r="K131" s="504">
        <v>28908</v>
      </c>
      <c r="L131" s="504">
        <v>2.0273511466442247</v>
      </c>
      <c r="M131" s="504">
        <v>292</v>
      </c>
      <c r="N131" s="504">
        <v>235</v>
      </c>
      <c r="O131" s="504">
        <v>68620</v>
      </c>
      <c r="P131" s="489">
        <v>4.8123991864787152</v>
      </c>
      <c r="Q131" s="505">
        <v>292</v>
      </c>
    </row>
    <row r="132" spans="1:17" ht="14.4" customHeight="1" x14ac:dyDescent="0.3">
      <c r="A132" s="483" t="s">
        <v>1242</v>
      </c>
      <c r="B132" s="484" t="s">
        <v>1144</v>
      </c>
      <c r="C132" s="484" t="s">
        <v>1131</v>
      </c>
      <c r="D132" s="484" t="s">
        <v>1152</v>
      </c>
      <c r="E132" s="484" t="s">
        <v>1153</v>
      </c>
      <c r="F132" s="504"/>
      <c r="G132" s="504"/>
      <c r="H132" s="504"/>
      <c r="I132" s="504"/>
      <c r="J132" s="504">
        <v>6</v>
      </c>
      <c r="K132" s="504">
        <v>558</v>
      </c>
      <c r="L132" s="504"/>
      <c r="M132" s="504">
        <v>93</v>
      </c>
      <c r="N132" s="504">
        <v>3</v>
      </c>
      <c r="O132" s="504">
        <v>279</v>
      </c>
      <c r="P132" s="489"/>
      <c r="Q132" s="505">
        <v>93</v>
      </c>
    </row>
    <row r="133" spans="1:17" ht="14.4" customHeight="1" x14ac:dyDescent="0.3">
      <c r="A133" s="483" t="s">
        <v>1242</v>
      </c>
      <c r="B133" s="484" t="s">
        <v>1144</v>
      </c>
      <c r="C133" s="484" t="s">
        <v>1131</v>
      </c>
      <c r="D133" s="484" t="s">
        <v>1154</v>
      </c>
      <c r="E133" s="484" t="s">
        <v>1155</v>
      </c>
      <c r="F133" s="504"/>
      <c r="G133" s="504"/>
      <c r="H133" s="504"/>
      <c r="I133" s="504"/>
      <c r="J133" s="504">
        <v>1</v>
      </c>
      <c r="K133" s="504">
        <v>220</v>
      </c>
      <c r="L133" s="504"/>
      <c r="M133" s="504">
        <v>220</v>
      </c>
      <c r="N133" s="504"/>
      <c r="O133" s="504"/>
      <c r="P133" s="489"/>
      <c r="Q133" s="505"/>
    </row>
    <row r="134" spans="1:17" ht="14.4" customHeight="1" x14ac:dyDescent="0.3">
      <c r="A134" s="483" t="s">
        <v>1242</v>
      </c>
      <c r="B134" s="484" t="s">
        <v>1144</v>
      </c>
      <c r="C134" s="484" t="s">
        <v>1131</v>
      </c>
      <c r="D134" s="484" t="s">
        <v>1156</v>
      </c>
      <c r="E134" s="484" t="s">
        <v>1157</v>
      </c>
      <c r="F134" s="504">
        <v>36</v>
      </c>
      <c r="G134" s="504">
        <v>4788</v>
      </c>
      <c r="H134" s="504">
        <v>1</v>
      </c>
      <c r="I134" s="504">
        <v>133</v>
      </c>
      <c r="J134" s="504">
        <v>34</v>
      </c>
      <c r="K134" s="504">
        <v>4556</v>
      </c>
      <c r="L134" s="504">
        <v>0.95154553049289892</v>
      </c>
      <c r="M134" s="504">
        <v>134</v>
      </c>
      <c r="N134" s="504">
        <v>38</v>
      </c>
      <c r="O134" s="504">
        <v>5092</v>
      </c>
      <c r="P134" s="489">
        <v>1.0634920634920635</v>
      </c>
      <c r="Q134" s="505">
        <v>134</v>
      </c>
    </row>
    <row r="135" spans="1:17" ht="14.4" customHeight="1" x14ac:dyDescent="0.3">
      <c r="A135" s="483" t="s">
        <v>1242</v>
      </c>
      <c r="B135" s="484" t="s">
        <v>1144</v>
      </c>
      <c r="C135" s="484" t="s">
        <v>1131</v>
      </c>
      <c r="D135" s="484" t="s">
        <v>1158</v>
      </c>
      <c r="E135" s="484" t="s">
        <v>1157</v>
      </c>
      <c r="F135" s="504"/>
      <c r="G135" s="504"/>
      <c r="H135" s="504"/>
      <c r="I135" s="504"/>
      <c r="J135" s="504"/>
      <c r="K135" s="504"/>
      <c r="L135" s="504"/>
      <c r="M135" s="504"/>
      <c r="N135" s="504">
        <v>1</v>
      </c>
      <c r="O135" s="504">
        <v>175</v>
      </c>
      <c r="P135" s="489"/>
      <c r="Q135" s="505">
        <v>175</v>
      </c>
    </row>
    <row r="136" spans="1:17" ht="14.4" customHeight="1" x14ac:dyDescent="0.3">
      <c r="A136" s="483" t="s">
        <v>1242</v>
      </c>
      <c r="B136" s="484" t="s">
        <v>1144</v>
      </c>
      <c r="C136" s="484" t="s">
        <v>1131</v>
      </c>
      <c r="D136" s="484" t="s">
        <v>1163</v>
      </c>
      <c r="E136" s="484" t="s">
        <v>1164</v>
      </c>
      <c r="F136" s="504">
        <v>3</v>
      </c>
      <c r="G136" s="504">
        <v>474</v>
      </c>
      <c r="H136" s="504">
        <v>1</v>
      </c>
      <c r="I136" s="504">
        <v>158</v>
      </c>
      <c r="J136" s="504">
        <v>4</v>
      </c>
      <c r="K136" s="504">
        <v>636</v>
      </c>
      <c r="L136" s="504">
        <v>1.3417721518987342</v>
      </c>
      <c r="M136" s="504">
        <v>159</v>
      </c>
      <c r="N136" s="504">
        <v>5</v>
      </c>
      <c r="O136" s="504">
        <v>795</v>
      </c>
      <c r="P136" s="489">
        <v>1.6772151898734178</v>
      </c>
      <c r="Q136" s="505">
        <v>159</v>
      </c>
    </row>
    <row r="137" spans="1:17" ht="14.4" customHeight="1" x14ac:dyDescent="0.3">
      <c r="A137" s="483" t="s">
        <v>1242</v>
      </c>
      <c r="B137" s="484" t="s">
        <v>1144</v>
      </c>
      <c r="C137" s="484" t="s">
        <v>1131</v>
      </c>
      <c r="D137" s="484" t="s">
        <v>1165</v>
      </c>
      <c r="E137" s="484" t="s">
        <v>1166</v>
      </c>
      <c r="F137" s="504">
        <v>6</v>
      </c>
      <c r="G137" s="504">
        <v>2292</v>
      </c>
      <c r="H137" s="504">
        <v>1</v>
      </c>
      <c r="I137" s="504">
        <v>382</v>
      </c>
      <c r="J137" s="504">
        <v>8</v>
      </c>
      <c r="K137" s="504">
        <v>3056</v>
      </c>
      <c r="L137" s="504">
        <v>1.3333333333333333</v>
      </c>
      <c r="M137" s="504">
        <v>382</v>
      </c>
      <c r="N137" s="504">
        <v>2</v>
      </c>
      <c r="O137" s="504">
        <v>764</v>
      </c>
      <c r="P137" s="489">
        <v>0.33333333333333331</v>
      </c>
      <c r="Q137" s="505">
        <v>382</v>
      </c>
    </row>
    <row r="138" spans="1:17" ht="14.4" customHeight="1" x14ac:dyDescent="0.3">
      <c r="A138" s="483" t="s">
        <v>1242</v>
      </c>
      <c r="B138" s="484" t="s">
        <v>1144</v>
      </c>
      <c r="C138" s="484" t="s">
        <v>1131</v>
      </c>
      <c r="D138" s="484" t="s">
        <v>1167</v>
      </c>
      <c r="E138" s="484" t="s">
        <v>1168</v>
      </c>
      <c r="F138" s="504">
        <v>77</v>
      </c>
      <c r="G138" s="504">
        <v>1232</v>
      </c>
      <c r="H138" s="504">
        <v>1</v>
      </c>
      <c r="I138" s="504">
        <v>16</v>
      </c>
      <c r="J138" s="504">
        <v>102</v>
      </c>
      <c r="K138" s="504">
        <v>1632</v>
      </c>
      <c r="L138" s="504">
        <v>1.3246753246753247</v>
      </c>
      <c r="M138" s="504">
        <v>16</v>
      </c>
      <c r="N138" s="504">
        <v>94</v>
      </c>
      <c r="O138" s="504">
        <v>1504</v>
      </c>
      <c r="P138" s="489">
        <v>1.2207792207792207</v>
      </c>
      <c r="Q138" s="505">
        <v>16</v>
      </c>
    </row>
    <row r="139" spans="1:17" ht="14.4" customHeight="1" x14ac:dyDescent="0.3">
      <c r="A139" s="483" t="s">
        <v>1242</v>
      </c>
      <c r="B139" s="484" t="s">
        <v>1144</v>
      </c>
      <c r="C139" s="484" t="s">
        <v>1131</v>
      </c>
      <c r="D139" s="484" t="s">
        <v>1169</v>
      </c>
      <c r="E139" s="484" t="s">
        <v>1170</v>
      </c>
      <c r="F139" s="504">
        <v>9</v>
      </c>
      <c r="G139" s="504">
        <v>2349</v>
      </c>
      <c r="H139" s="504">
        <v>1</v>
      </c>
      <c r="I139" s="504">
        <v>261</v>
      </c>
      <c r="J139" s="504">
        <v>38</v>
      </c>
      <c r="K139" s="504">
        <v>9956</v>
      </c>
      <c r="L139" s="504">
        <v>4.2383993188590887</v>
      </c>
      <c r="M139" s="504">
        <v>262</v>
      </c>
      <c r="N139" s="504">
        <v>39</v>
      </c>
      <c r="O139" s="504">
        <v>10218</v>
      </c>
      <c r="P139" s="489">
        <v>4.3499361430395913</v>
      </c>
      <c r="Q139" s="505">
        <v>262</v>
      </c>
    </row>
    <row r="140" spans="1:17" ht="14.4" customHeight="1" x14ac:dyDescent="0.3">
      <c r="A140" s="483" t="s">
        <v>1242</v>
      </c>
      <c r="B140" s="484" t="s">
        <v>1144</v>
      </c>
      <c r="C140" s="484" t="s">
        <v>1131</v>
      </c>
      <c r="D140" s="484" t="s">
        <v>1171</v>
      </c>
      <c r="E140" s="484" t="s">
        <v>1172</v>
      </c>
      <c r="F140" s="504">
        <v>29</v>
      </c>
      <c r="G140" s="504">
        <v>4060</v>
      </c>
      <c r="H140" s="504">
        <v>1</v>
      </c>
      <c r="I140" s="504">
        <v>140</v>
      </c>
      <c r="J140" s="504">
        <v>49</v>
      </c>
      <c r="K140" s="504">
        <v>6909</v>
      </c>
      <c r="L140" s="504">
        <v>1.7017241379310344</v>
      </c>
      <c r="M140" s="504">
        <v>141</v>
      </c>
      <c r="N140" s="504">
        <v>43</v>
      </c>
      <c r="O140" s="504">
        <v>6063</v>
      </c>
      <c r="P140" s="489">
        <v>1.4933497536945812</v>
      </c>
      <c r="Q140" s="505">
        <v>141</v>
      </c>
    </row>
    <row r="141" spans="1:17" ht="14.4" customHeight="1" x14ac:dyDescent="0.3">
      <c r="A141" s="483" t="s">
        <v>1242</v>
      </c>
      <c r="B141" s="484" t="s">
        <v>1144</v>
      </c>
      <c r="C141" s="484" t="s">
        <v>1131</v>
      </c>
      <c r="D141" s="484" t="s">
        <v>1173</v>
      </c>
      <c r="E141" s="484" t="s">
        <v>1172</v>
      </c>
      <c r="F141" s="504">
        <v>36</v>
      </c>
      <c r="G141" s="504">
        <v>2808</v>
      </c>
      <c r="H141" s="504">
        <v>1</v>
      </c>
      <c r="I141" s="504">
        <v>78</v>
      </c>
      <c r="J141" s="504">
        <v>34</v>
      </c>
      <c r="K141" s="504">
        <v>2652</v>
      </c>
      <c r="L141" s="504">
        <v>0.94444444444444442</v>
      </c>
      <c r="M141" s="504">
        <v>78</v>
      </c>
      <c r="N141" s="504">
        <v>39</v>
      </c>
      <c r="O141" s="504">
        <v>3042</v>
      </c>
      <c r="P141" s="489">
        <v>1.0833333333333333</v>
      </c>
      <c r="Q141" s="505">
        <v>78</v>
      </c>
    </row>
    <row r="142" spans="1:17" ht="14.4" customHeight="1" x14ac:dyDescent="0.3">
      <c r="A142" s="483" t="s">
        <v>1242</v>
      </c>
      <c r="B142" s="484" t="s">
        <v>1144</v>
      </c>
      <c r="C142" s="484" t="s">
        <v>1131</v>
      </c>
      <c r="D142" s="484" t="s">
        <v>1174</v>
      </c>
      <c r="E142" s="484" t="s">
        <v>1175</v>
      </c>
      <c r="F142" s="504">
        <v>29</v>
      </c>
      <c r="G142" s="504">
        <v>8758</v>
      </c>
      <c r="H142" s="504">
        <v>1</v>
      </c>
      <c r="I142" s="504">
        <v>302</v>
      </c>
      <c r="J142" s="504">
        <v>49</v>
      </c>
      <c r="K142" s="504">
        <v>14847</v>
      </c>
      <c r="L142" s="504">
        <v>1.6952500570906599</v>
      </c>
      <c r="M142" s="504">
        <v>303</v>
      </c>
      <c r="N142" s="504">
        <v>43</v>
      </c>
      <c r="O142" s="504">
        <v>13029</v>
      </c>
      <c r="P142" s="489">
        <v>1.4876684174469057</v>
      </c>
      <c r="Q142" s="505">
        <v>303</v>
      </c>
    </row>
    <row r="143" spans="1:17" ht="14.4" customHeight="1" x14ac:dyDescent="0.3">
      <c r="A143" s="483" t="s">
        <v>1242</v>
      </c>
      <c r="B143" s="484" t="s">
        <v>1144</v>
      </c>
      <c r="C143" s="484" t="s">
        <v>1131</v>
      </c>
      <c r="D143" s="484" t="s">
        <v>1176</v>
      </c>
      <c r="E143" s="484" t="s">
        <v>1177</v>
      </c>
      <c r="F143" s="504"/>
      <c r="G143" s="504"/>
      <c r="H143" s="504"/>
      <c r="I143" s="504"/>
      <c r="J143" s="504"/>
      <c r="K143" s="504"/>
      <c r="L143" s="504"/>
      <c r="M143" s="504"/>
      <c r="N143" s="504">
        <v>2</v>
      </c>
      <c r="O143" s="504">
        <v>972</v>
      </c>
      <c r="P143" s="489"/>
      <c r="Q143" s="505">
        <v>486</v>
      </c>
    </row>
    <row r="144" spans="1:17" ht="14.4" customHeight="1" x14ac:dyDescent="0.3">
      <c r="A144" s="483" t="s">
        <v>1242</v>
      </c>
      <c r="B144" s="484" t="s">
        <v>1144</v>
      </c>
      <c r="C144" s="484" t="s">
        <v>1131</v>
      </c>
      <c r="D144" s="484" t="s">
        <v>1178</v>
      </c>
      <c r="E144" s="484" t="s">
        <v>1179</v>
      </c>
      <c r="F144" s="504">
        <v>14</v>
      </c>
      <c r="G144" s="504">
        <v>2226</v>
      </c>
      <c r="H144" s="504">
        <v>1</v>
      </c>
      <c r="I144" s="504">
        <v>159</v>
      </c>
      <c r="J144" s="504">
        <v>17</v>
      </c>
      <c r="K144" s="504">
        <v>2720</v>
      </c>
      <c r="L144" s="504">
        <v>1.2219227313566936</v>
      </c>
      <c r="M144" s="504">
        <v>160</v>
      </c>
      <c r="N144" s="504">
        <v>17</v>
      </c>
      <c r="O144" s="504">
        <v>2720</v>
      </c>
      <c r="P144" s="489">
        <v>1.2219227313566936</v>
      </c>
      <c r="Q144" s="505">
        <v>160</v>
      </c>
    </row>
    <row r="145" spans="1:17" ht="14.4" customHeight="1" x14ac:dyDescent="0.3">
      <c r="A145" s="483" t="s">
        <v>1242</v>
      </c>
      <c r="B145" s="484" t="s">
        <v>1144</v>
      </c>
      <c r="C145" s="484" t="s">
        <v>1131</v>
      </c>
      <c r="D145" s="484" t="s">
        <v>1182</v>
      </c>
      <c r="E145" s="484" t="s">
        <v>1148</v>
      </c>
      <c r="F145" s="504">
        <v>95</v>
      </c>
      <c r="G145" s="504">
        <v>6650</v>
      </c>
      <c r="H145" s="504">
        <v>1</v>
      </c>
      <c r="I145" s="504">
        <v>70</v>
      </c>
      <c r="J145" s="504">
        <v>116</v>
      </c>
      <c r="K145" s="504">
        <v>8120</v>
      </c>
      <c r="L145" s="504">
        <v>1.2210526315789474</v>
      </c>
      <c r="M145" s="504">
        <v>70</v>
      </c>
      <c r="N145" s="504">
        <v>94</v>
      </c>
      <c r="O145" s="504">
        <v>6580</v>
      </c>
      <c r="P145" s="489">
        <v>0.98947368421052628</v>
      </c>
      <c r="Q145" s="505">
        <v>70</v>
      </c>
    </row>
    <row r="146" spans="1:17" ht="14.4" customHeight="1" x14ac:dyDescent="0.3">
      <c r="A146" s="483" t="s">
        <v>1242</v>
      </c>
      <c r="B146" s="484" t="s">
        <v>1144</v>
      </c>
      <c r="C146" s="484" t="s">
        <v>1131</v>
      </c>
      <c r="D146" s="484" t="s">
        <v>1187</v>
      </c>
      <c r="E146" s="484" t="s">
        <v>1188</v>
      </c>
      <c r="F146" s="504"/>
      <c r="G146" s="504"/>
      <c r="H146" s="504"/>
      <c r="I146" s="504"/>
      <c r="J146" s="504">
        <v>1</v>
      </c>
      <c r="K146" s="504">
        <v>216</v>
      </c>
      <c r="L146" s="504"/>
      <c r="M146" s="504">
        <v>216</v>
      </c>
      <c r="N146" s="504"/>
      <c r="O146" s="504"/>
      <c r="P146" s="489"/>
      <c r="Q146" s="505"/>
    </row>
    <row r="147" spans="1:17" ht="14.4" customHeight="1" x14ac:dyDescent="0.3">
      <c r="A147" s="483" t="s">
        <v>1242</v>
      </c>
      <c r="B147" s="484" t="s">
        <v>1144</v>
      </c>
      <c r="C147" s="484" t="s">
        <v>1131</v>
      </c>
      <c r="D147" s="484" t="s">
        <v>1189</v>
      </c>
      <c r="E147" s="484" t="s">
        <v>1190</v>
      </c>
      <c r="F147" s="504"/>
      <c r="G147" s="504"/>
      <c r="H147" s="504"/>
      <c r="I147" s="504"/>
      <c r="J147" s="504">
        <v>3</v>
      </c>
      <c r="K147" s="504">
        <v>3567</v>
      </c>
      <c r="L147" s="504"/>
      <c r="M147" s="504">
        <v>1189</v>
      </c>
      <c r="N147" s="504">
        <v>4</v>
      </c>
      <c r="O147" s="504">
        <v>4756</v>
      </c>
      <c r="P147" s="489"/>
      <c r="Q147" s="505">
        <v>1189</v>
      </c>
    </row>
    <row r="148" spans="1:17" ht="14.4" customHeight="1" x14ac:dyDescent="0.3">
      <c r="A148" s="483" t="s">
        <v>1242</v>
      </c>
      <c r="B148" s="484" t="s">
        <v>1144</v>
      </c>
      <c r="C148" s="484" t="s">
        <v>1131</v>
      </c>
      <c r="D148" s="484" t="s">
        <v>1191</v>
      </c>
      <c r="E148" s="484" t="s">
        <v>1192</v>
      </c>
      <c r="F148" s="504"/>
      <c r="G148" s="504"/>
      <c r="H148" s="504"/>
      <c r="I148" s="504"/>
      <c r="J148" s="504">
        <v>4</v>
      </c>
      <c r="K148" s="504">
        <v>432</v>
      </c>
      <c r="L148" s="504"/>
      <c r="M148" s="504">
        <v>108</v>
      </c>
      <c r="N148" s="504">
        <v>2</v>
      </c>
      <c r="O148" s="504">
        <v>216</v>
      </c>
      <c r="P148" s="489"/>
      <c r="Q148" s="505">
        <v>108</v>
      </c>
    </row>
    <row r="149" spans="1:17" ht="14.4" customHeight="1" x14ac:dyDescent="0.3">
      <c r="A149" s="483" t="s">
        <v>1242</v>
      </c>
      <c r="B149" s="484" t="s">
        <v>1144</v>
      </c>
      <c r="C149" s="484" t="s">
        <v>1131</v>
      </c>
      <c r="D149" s="484" t="s">
        <v>1193</v>
      </c>
      <c r="E149" s="484" t="s">
        <v>1194</v>
      </c>
      <c r="F149" s="504"/>
      <c r="G149" s="504"/>
      <c r="H149" s="504"/>
      <c r="I149" s="504"/>
      <c r="J149" s="504">
        <v>1</v>
      </c>
      <c r="K149" s="504">
        <v>319</v>
      </c>
      <c r="L149" s="504"/>
      <c r="M149" s="504">
        <v>319</v>
      </c>
      <c r="N149" s="504"/>
      <c r="O149" s="504"/>
      <c r="P149" s="489"/>
      <c r="Q149" s="505"/>
    </row>
    <row r="150" spans="1:17" ht="14.4" customHeight="1" x14ac:dyDescent="0.3">
      <c r="A150" s="483" t="s">
        <v>1243</v>
      </c>
      <c r="B150" s="484" t="s">
        <v>1144</v>
      </c>
      <c r="C150" s="484" t="s">
        <v>1131</v>
      </c>
      <c r="D150" s="484" t="s">
        <v>1147</v>
      </c>
      <c r="E150" s="484" t="s">
        <v>1148</v>
      </c>
      <c r="F150" s="504">
        <v>137</v>
      </c>
      <c r="G150" s="504">
        <v>27674</v>
      </c>
      <c r="H150" s="504">
        <v>1</v>
      </c>
      <c r="I150" s="504">
        <v>202</v>
      </c>
      <c r="J150" s="504">
        <v>119</v>
      </c>
      <c r="K150" s="504">
        <v>24157</v>
      </c>
      <c r="L150" s="504">
        <v>0.87291320372913206</v>
      </c>
      <c r="M150" s="504">
        <v>203</v>
      </c>
      <c r="N150" s="504">
        <v>69</v>
      </c>
      <c r="O150" s="504">
        <v>14007</v>
      </c>
      <c r="P150" s="489">
        <v>0.50614295006142951</v>
      </c>
      <c r="Q150" s="505">
        <v>203</v>
      </c>
    </row>
    <row r="151" spans="1:17" ht="14.4" customHeight="1" x14ac:dyDescent="0.3">
      <c r="A151" s="483" t="s">
        <v>1243</v>
      </c>
      <c r="B151" s="484" t="s">
        <v>1144</v>
      </c>
      <c r="C151" s="484" t="s">
        <v>1131</v>
      </c>
      <c r="D151" s="484" t="s">
        <v>1149</v>
      </c>
      <c r="E151" s="484" t="s">
        <v>1148</v>
      </c>
      <c r="F151" s="504"/>
      <c r="G151" s="504"/>
      <c r="H151" s="504"/>
      <c r="I151" s="504"/>
      <c r="J151" s="504"/>
      <c r="K151" s="504"/>
      <c r="L151" s="504"/>
      <c r="M151" s="504"/>
      <c r="N151" s="504">
        <v>22</v>
      </c>
      <c r="O151" s="504">
        <v>1848</v>
      </c>
      <c r="P151" s="489"/>
      <c r="Q151" s="505">
        <v>84</v>
      </c>
    </row>
    <row r="152" spans="1:17" ht="14.4" customHeight="1" x14ac:dyDescent="0.3">
      <c r="A152" s="483" t="s">
        <v>1243</v>
      </c>
      <c r="B152" s="484" t="s">
        <v>1144</v>
      </c>
      <c r="C152" s="484" t="s">
        <v>1131</v>
      </c>
      <c r="D152" s="484" t="s">
        <v>1150</v>
      </c>
      <c r="E152" s="484" t="s">
        <v>1151</v>
      </c>
      <c r="F152" s="504">
        <v>217</v>
      </c>
      <c r="G152" s="504">
        <v>63147</v>
      </c>
      <c r="H152" s="504">
        <v>1</v>
      </c>
      <c r="I152" s="504">
        <v>291</v>
      </c>
      <c r="J152" s="504">
        <v>163</v>
      </c>
      <c r="K152" s="504">
        <v>47596</v>
      </c>
      <c r="L152" s="504">
        <v>0.75373335233661143</v>
      </c>
      <c r="M152" s="504">
        <v>292</v>
      </c>
      <c r="N152" s="504">
        <v>36</v>
      </c>
      <c r="O152" s="504">
        <v>10512</v>
      </c>
      <c r="P152" s="489">
        <v>0.16646871585348472</v>
      </c>
      <c r="Q152" s="505">
        <v>292</v>
      </c>
    </row>
    <row r="153" spans="1:17" ht="14.4" customHeight="1" x14ac:dyDescent="0.3">
      <c r="A153" s="483" t="s">
        <v>1243</v>
      </c>
      <c r="B153" s="484" t="s">
        <v>1144</v>
      </c>
      <c r="C153" s="484" t="s">
        <v>1131</v>
      </c>
      <c r="D153" s="484" t="s">
        <v>1152</v>
      </c>
      <c r="E153" s="484" t="s">
        <v>1153</v>
      </c>
      <c r="F153" s="504">
        <v>6</v>
      </c>
      <c r="G153" s="504">
        <v>552</v>
      </c>
      <c r="H153" s="504">
        <v>1</v>
      </c>
      <c r="I153" s="504">
        <v>92</v>
      </c>
      <c r="J153" s="504">
        <v>3</v>
      </c>
      <c r="K153" s="504">
        <v>279</v>
      </c>
      <c r="L153" s="504">
        <v>0.50543478260869568</v>
      </c>
      <c r="M153" s="504">
        <v>93</v>
      </c>
      <c r="N153" s="504"/>
      <c r="O153" s="504"/>
      <c r="P153" s="489"/>
      <c r="Q153" s="505"/>
    </row>
    <row r="154" spans="1:17" ht="14.4" customHeight="1" x14ac:dyDescent="0.3">
      <c r="A154" s="483" t="s">
        <v>1243</v>
      </c>
      <c r="B154" s="484" t="s">
        <v>1144</v>
      </c>
      <c r="C154" s="484" t="s">
        <v>1131</v>
      </c>
      <c r="D154" s="484" t="s">
        <v>1154</v>
      </c>
      <c r="E154" s="484" t="s">
        <v>1155</v>
      </c>
      <c r="F154" s="504">
        <v>1</v>
      </c>
      <c r="G154" s="504">
        <v>219</v>
      </c>
      <c r="H154" s="504">
        <v>1</v>
      </c>
      <c r="I154" s="504">
        <v>219</v>
      </c>
      <c r="J154" s="504"/>
      <c r="K154" s="504"/>
      <c r="L154" s="504"/>
      <c r="M154" s="504"/>
      <c r="N154" s="504"/>
      <c r="O154" s="504"/>
      <c r="P154" s="489"/>
      <c r="Q154" s="505"/>
    </row>
    <row r="155" spans="1:17" ht="14.4" customHeight="1" x14ac:dyDescent="0.3">
      <c r="A155" s="483" t="s">
        <v>1243</v>
      </c>
      <c r="B155" s="484" t="s">
        <v>1144</v>
      </c>
      <c r="C155" s="484" t="s">
        <v>1131</v>
      </c>
      <c r="D155" s="484" t="s">
        <v>1156</v>
      </c>
      <c r="E155" s="484" t="s">
        <v>1157</v>
      </c>
      <c r="F155" s="504">
        <v>251</v>
      </c>
      <c r="G155" s="504">
        <v>33383</v>
      </c>
      <c r="H155" s="504">
        <v>1</v>
      </c>
      <c r="I155" s="504">
        <v>133</v>
      </c>
      <c r="J155" s="504">
        <v>138</v>
      </c>
      <c r="K155" s="504">
        <v>18492</v>
      </c>
      <c r="L155" s="504">
        <v>0.55393463739028848</v>
      </c>
      <c r="M155" s="504">
        <v>134</v>
      </c>
      <c r="N155" s="504">
        <v>117</v>
      </c>
      <c r="O155" s="504">
        <v>15678</v>
      </c>
      <c r="P155" s="489">
        <v>0.46964023604828803</v>
      </c>
      <c r="Q155" s="505">
        <v>134</v>
      </c>
    </row>
    <row r="156" spans="1:17" ht="14.4" customHeight="1" x14ac:dyDescent="0.3">
      <c r="A156" s="483" t="s">
        <v>1243</v>
      </c>
      <c r="B156" s="484" t="s">
        <v>1144</v>
      </c>
      <c r="C156" s="484" t="s">
        <v>1131</v>
      </c>
      <c r="D156" s="484" t="s">
        <v>1158</v>
      </c>
      <c r="E156" s="484" t="s">
        <v>1157</v>
      </c>
      <c r="F156" s="504"/>
      <c r="G156" s="504"/>
      <c r="H156" s="504"/>
      <c r="I156" s="504"/>
      <c r="J156" s="504"/>
      <c r="K156" s="504"/>
      <c r="L156" s="504"/>
      <c r="M156" s="504"/>
      <c r="N156" s="504">
        <v>1</v>
      </c>
      <c r="O156" s="504">
        <v>175</v>
      </c>
      <c r="P156" s="489"/>
      <c r="Q156" s="505">
        <v>175</v>
      </c>
    </row>
    <row r="157" spans="1:17" ht="14.4" customHeight="1" x14ac:dyDescent="0.3">
      <c r="A157" s="483" t="s">
        <v>1243</v>
      </c>
      <c r="B157" s="484" t="s">
        <v>1144</v>
      </c>
      <c r="C157" s="484" t="s">
        <v>1131</v>
      </c>
      <c r="D157" s="484" t="s">
        <v>1159</v>
      </c>
      <c r="E157" s="484" t="s">
        <v>1160</v>
      </c>
      <c r="F157" s="504">
        <v>4</v>
      </c>
      <c r="G157" s="504">
        <v>2436</v>
      </c>
      <c r="H157" s="504">
        <v>1</v>
      </c>
      <c r="I157" s="504">
        <v>609</v>
      </c>
      <c r="J157" s="504">
        <v>1</v>
      </c>
      <c r="K157" s="504">
        <v>612</v>
      </c>
      <c r="L157" s="504">
        <v>0.25123152709359609</v>
      </c>
      <c r="M157" s="504">
        <v>612</v>
      </c>
      <c r="N157" s="504">
        <v>1</v>
      </c>
      <c r="O157" s="504">
        <v>612</v>
      </c>
      <c r="P157" s="489">
        <v>0.25123152709359609</v>
      </c>
      <c r="Q157" s="505">
        <v>612</v>
      </c>
    </row>
    <row r="158" spans="1:17" ht="14.4" customHeight="1" x14ac:dyDescent="0.3">
      <c r="A158" s="483" t="s">
        <v>1243</v>
      </c>
      <c r="B158" s="484" t="s">
        <v>1144</v>
      </c>
      <c r="C158" s="484" t="s">
        <v>1131</v>
      </c>
      <c r="D158" s="484" t="s">
        <v>1161</v>
      </c>
      <c r="E158" s="484" t="s">
        <v>1162</v>
      </c>
      <c r="F158" s="504">
        <v>2</v>
      </c>
      <c r="G158" s="504">
        <v>1164</v>
      </c>
      <c r="H158" s="504">
        <v>1</v>
      </c>
      <c r="I158" s="504">
        <v>582</v>
      </c>
      <c r="J158" s="504">
        <v>1</v>
      </c>
      <c r="K158" s="504">
        <v>585</v>
      </c>
      <c r="L158" s="504">
        <v>0.50257731958762886</v>
      </c>
      <c r="M158" s="504">
        <v>585</v>
      </c>
      <c r="N158" s="504">
        <v>1</v>
      </c>
      <c r="O158" s="504">
        <v>585</v>
      </c>
      <c r="P158" s="489">
        <v>0.50257731958762886</v>
      </c>
      <c r="Q158" s="505">
        <v>585</v>
      </c>
    </row>
    <row r="159" spans="1:17" ht="14.4" customHeight="1" x14ac:dyDescent="0.3">
      <c r="A159" s="483" t="s">
        <v>1243</v>
      </c>
      <c r="B159" s="484" t="s">
        <v>1144</v>
      </c>
      <c r="C159" s="484" t="s">
        <v>1131</v>
      </c>
      <c r="D159" s="484" t="s">
        <v>1163</v>
      </c>
      <c r="E159" s="484" t="s">
        <v>1164</v>
      </c>
      <c r="F159" s="504">
        <v>30</v>
      </c>
      <c r="G159" s="504">
        <v>4740</v>
      </c>
      <c r="H159" s="504">
        <v>1</v>
      </c>
      <c r="I159" s="504">
        <v>158</v>
      </c>
      <c r="J159" s="504">
        <v>27</v>
      </c>
      <c r="K159" s="504">
        <v>4293</v>
      </c>
      <c r="L159" s="504">
        <v>0.90569620253164562</v>
      </c>
      <c r="M159" s="504">
        <v>159</v>
      </c>
      <c r="N159" s="504">
        <v>9</v>
      </c>
      <c r="O159" s="504">
        <v>1431</v>
      </c>
      <c r="P159" s="489">
        <v>0.30189873417721519</v>
      </c>
      <c r="Q159" s="505">
        <v>159</v>
      </c>
    </row>
    <row r="160" spans="1:17" ht="14.4" customHeight="1" x14ac:dyDescent="0.3">
      <c r="A160" s="483" t="s">
        <v>1243</v>
      </c>
      <c r="B160" s="484" t="s">
        <v>1144</v>
      </c>
      <c r="C160" s="484" t="s">
        <v>1131</v>
      </c>
      <c r="D160" s="484" t="s">
        <v>1165</v>
      </c>
      <c r="E160" s="484" t="s">
        <v>1166</v>
      </c>
      <c r="F160" s="504">
        <v>2</v>
      </c>
      <c r="G160" s="504">
        <v>764</v>
      </c>
      <c r="H160" s="504">
        <v>1</v>
      </c>
      <c r="I160" s="504">
        <v>382</v>
      </c>
      <c r="J160" s="504">
        <v>3</v>
      </c>
      <c r="K160" s="504">
        <v>1146</v>
      </c>
      <c r="L160" s="504">
        <v>1.5</v>
      </c>
      <c r="M160" s="504">
        <v>382</v>
      </c>
      <c r="N160" s="504">
        <v>3</v>
      </c>
      <c r="O160" s="504">
        <v>1146</v>
      </c>
      <c r="P160" s="489">
        <v>1.5</v>
      </c>
      <c r="Q160" s="505">
        <v>382</v>
      </c>
    </row>
    <row r="161" spans="1:17" ht="14.4" customHeight="1" x14ac:dyDescent="0.3">
      <c r="A161" s="483" t="s">
        <v>1243</v>
      </c>
      <c r="B161" s="484" t="s">
        <v>1144</v>
      </c>
      <c r="C161" s="484" t="s">
        <v>1131</v>
      </c>
      <c r="D161" s="484" t="s">
        <v>1167</v>
      </c>
      <c r="E161" s="484" t="s">
        <v>1168</v>
      </c>
      <c r="F161" s="504">
        <v>320</v>
      </c>
      <c r="G161" s="504">
        <v>5120</v>
      </c>
      <c r="H161" s="504">
        <v>1</v>
      </c>
      <c r="I161" s="504">
        <v>16</v>
      </c>
      <c r="J161" s="504">
        <v>205</v>
      </c>
      <c r="K161" s="504">
        <v>3280</v>
      </c>
      <c r="L161" s="504">
        <v>0.640625</v>
      </c>
      <c r="M161" s="504">
        <v>16</v>
      </c>
      <c r="N161" s="504">
        <v>159</v>
      </c>
      <c r="O161" s="504">
        <v>2544</v>
      </c>
      <c r="P161" s="489">
        <v>0.49687500000000001</v>
      </c>
      <c r="Q161" s="505">
        <v>16</v>
      </c>
    </row>
    <row r="162" spans="1:17" ht="14.4" customHeight="1" x14ac:dyDescent="0.3">
      <c r="A162" s="483" t="s">
        <v>1243</v>
      </c>
      <c r="B162" s="484" t="s">
        <v>1144</v>
      </c>
      <c r="C162" s="484" t="s">
        <v>1131</v>
      </c>
      <c r="D162" s="484" t="s">
        <v>1169</v>
      </c>
      <c r="E162" s="484" t="s">
        <v>1170</v>
      </c>
      <c r="F162" s="504">
        <v>58</v>
      </c>
      <c r="G162" s="504">
        <v>15138</v>
      </c>
      <c r="H162" s="504">
        <v>1</v>
      </c>
      <c r="I162" s="504">
        <v>261</v>
      </c>
      <c r="J162" s="504">
        <v>39</v>
      </c>
      <c r="K162" s="504">
        <v>10218</v>
      </c>
      <c r="L162" s="504">
        <v>0.67499009116131592</v>
      </c>
      <c r="M162" s="504">
        <v>262</v>
      </c>
      <c r="N162" s="504">
        <v>22</v>
      </c>
      <c r="O162" s="504">
        <v>5764</v>
      </c>
      <c r="P162" s="489">
        <v>0.38076364116792177</v>
      </c>
      <c r="Q162" s="505">
        <v>262</v>
      </c>
    </row>
    <row r="163" spans="1:17" ht="14.4" customHeight="1" x14ac:dyDescent="0.3">
      <c r="A163" s="483" t="s">
        <v>1243</v>
      </c>
      <c r="B163" s="484" t="s">
        <v>1144</v>
      </c>
      <c r="C163" s="484" t="s">
        <v>1131</v>
      </c>
      <c r="D163" s="484" t="s">
        <v>1171</v>
      </c>
      <c r="E163" s="484" t="s">
        <v>1172</v>
      </c>
      <c r="F163" s="504">
        <v>57</v>
      </c>
      <c r="G163" s="504">
        <v>7980</v>
      </c>
      <c r="H163" s="504">
        <v>1</v>
      </c>
      <c r="I163" s="504">
        <v>140</v>
      </c>
      <c r="J163" s="504">
        <v>38</v>
      </c>
      <c r="K163" s="504">
        <v>5358</v>
      </c>
      <c r="L163" s="504">
        <v>0.67142857142857137</v>
      </c>
      <c r="M163" s="504">
        <v>141</v>
      </c>
      <c r="N163" s="504">
        <v>22</v>
      </c>
      <c r="O163" s="504">
        <v>3102</v>
      </c>
      <c r="P163" s="489">
        <v>0.38872180451127819</v>
      </c>
      <c r="Q163" s="505">
        <v>141</v>
      </c>
    </row>
    <row r="164" spans="1:17" ht="14.4" customHeight="1" x14ac:dyDescent="0.3">
      <c r="A164" s="483" t="s">
        <v>1243</v>
      </c>
      <c r="B164" s="484" t="s">
        <v>1144</v>
      </c>
      <c r="C164" s="484" t="s">
        <v>1131</v>
      </c>
      <c r="D164" s="484" t="s">
        <v>1173</v>
      </c>
      <c r="E164" s="484" t="s">
        <v>1172</v>
      </c>
      <c r="F164" s="504">
        <v>251</v>
      </c>
      <c r="G164" s="504">
        <v>19578</v>
      </c>
      <c r="H164" s="504">
        <v>1</v>
      </c>
      <c r="I164" s="504">
        <v>78</v>
      </c>
      <c r="J164" s="504">
        <v>138</v>
      </c>
      <c r="K164" s="504">
        <v>10764</v>
      </c>
      <c r="L164" s="504">
        <v>0.54980079681274896</v>
      </c>
      <c r="M164" s="504">
        <v>78</v>
      </c>
      <c r="N164" s="504">
        <v>118</v>
      </c>
      <c r="O164" s="504">
        <v>9204</v>
      </c>
      <c r="P164" s="489">
        <v>0.47011952191235062</v>
      </c>
      <c r="Q164" s="505">
        <v>78</v>
      </c>
    </row>
    <row r="165" spans="1:17" ht="14.4" customHeight="1" x14ac:dyDescent="0.3">
      <c r="A165" s="483" t="s">
        <v>1243</v>
      </c>
      <c r="B165" s="484" t="s">
        <v>1144</v>
      </c>
      <c r="C165" s="484" t="s">
        <v>1131</v>
      </c>
      <c r="D165" s="484" t="s">
        <v>1174</v>
      </c>
      <c r="E165" s="484" t="s">
        <v>1175</v>
      </c>
      <c r="F165" s="504">
        <v>57</v>
      </c>
      <c r="G165" s="504">
        <v>17214</v>
      </c>
      <c r="H165" s="504">
        <v>1</v>
      </c>
      <c r="I165" s="504">
        <v>302</v>
      </c>
      <c r="J165" s="504">
        <v>38</v>
      </c>
      <c r="K165" s="504">
        <v>11514</v>
      </c>
      <c r="L165" s="504">
        <v>0.66887417218543044</v>
      </c>
      <c r="M165" s="504">
        <v>303</v>
      </c>
      <c r="N165" s="504">
        <v>22</v>
      </c>
      <c r="O165" s="504">
        <v>6666</v>
      </c>
      <c r="P165" s="489">
        <v>0.38724294179156499</v>
      </c>
      <c r="Q165" s="505">
        <v>303</v>
      </c>
    </row>
    <row r="166" spans="1:17" ht="14.4" customHeight="1" x14ac:dyDescent="0.3">
      <c r="A166" s="483" t="s">
        <v>1243</v>
      </c>
      <c r="B166" s="484" t="s">
        <v>1144</v>
      </c>
      <c r="C166" s="484" t="s">
        <v>1131</v>
      </c>
      <c r="D166" s="484" t="s">
        <v>1176</v>
      </c>
      <c r="E166" s="484" t="s">
        <v>1177</v>
      </c>
      <c r="F166" s="504">
        <v>11</v>
      </c>
      <c r="G166" s="504">
        <v>5346</v>
      </c>
      <c r="H166" s="504">
        <v>1</v>
      </c>
      <c r="I166" s="504">
        <v>486</v>
      </c>
      <c r="J166" s="504">
        <v>9</v>
      </c>
      <c r="K166" s="504">
        <v>4374</v>
      </c>
      <c r="L166" s="504">
        <v>0.81818181818181823</v>
      </c>
      <c r="M166" s="504">
        <v>486</v>
      </c>
      <c r="N166" s="504">
        <v>5</v>
      </c>
      <c r="O166" s="504">
        <v>2430</v>
      </c>
      <c r="P166" s="489">
        <v>0.45454545454545453</v>
      </c>
      <c r="Q166" s="505">
        <v>486</v>
      </c>
    </row>
    <row r="167" spans="1:17" ht="14.4" customHeight="1" x14ac:dyDescent="0.3">
      <c r="A167" s="483" t="s">
        <v>1243</v>
      </c>
      <c r="B167" s="484" t="s">
        <v>1144</v>
      </c>
      <c r="C167" s="484" t="s">
        <v>1131</v>
      </c>
      <c r="D167" s="484" t="s">
        <v>1178</v>
      </c>
      <c r="E167" s="484" t="s">
        <v>1179</v>
      </c>
      <c r="F167" s="504">
        <v>183</v>
      </c>
      <c r="G167" s="504">
        <v>29097</v>
      </c>
      <c r="H167" s="504">
        <v>1</v>
      </c>
      <c r="I167" s="504">
        <v>159</v>
      </c>
      <c r="J167" s="504">
        <v>84</v>
      </c>
      <c r="K167" s="504">
        <v>13440</v>
      </c>
      <c r="L167" s="504">
        <v>0.46190328899886585</v>
      </c>
      <c r="M167" s="504">
        <v>160</v>
      </c>
      <c r="N167" s="504">
        <v>93</v>
      </c>
      <c r="O167" s="504">
        <v>14880</v>
      </c>
      <c r="P167" s="489">
        <v>0.51139292710588724</v>
      </c>
      <c r="Q167" s="505">
        <v>160</v>
      </c>
    </row>
    <row r="168" spans="1:17" ht="14.4" customHeight="1" x14ac:dyDescent="0.3">
      <c r="A168" s="483" t="s">
        <v>1243</v>
      </c>
      <c r="B168" s="484" t="s">
        <v>1144</v>
      </c>
      <c r="C168" s="484" t="s">
        <v>1131</v>
      </c>
      <c r="D168" s="484" t="s">
        <v>1182</v>
      </c>
      <c r="E168" s="484" t="s">
        <v>1148</v>
      </c>
      <c r="F168" s="504">
        <v>237</v>
      </c>
      <c r="G168" s="504">
        <v>16590</v>
      </c>
      <c r="H168" s="504">
        <v>1</v>
      </c>
      <c r="I168" s="504">
        <v>70</v>
      </c>
      <c r="J168" s="504">
        <v>116</v>
      </c>
      <c r="K168" s="504">
        <v>8120</v>
      </c>
      <c r="L168" s="504">
        <v>0.48945147679324896</v>
      </c>
      <c r="M168" s="504">
        <v>70</v>
      </c>
      <c r="N168" s="504">
        <v>162</v>
      </c>
      <c r="O168" s="504">
        <v>11340</v>
      </c>
      <c r="P168" s="489">
        <v>0.68354430379746833</v>
      </c>
      <c r="Q168" s="505">
        <v>70</v>
      </c>
    </row>
    <row r="169" spans="1:17" ht="14.4" customHeight="1" x14ac:dyDescent="0.3">
      <c r="A169" s="483" t="s">
        <v>1243</v>
      </c>
      <c r="B169" s="484" t="s">
        <v>1144</v>
      </c>
      <c r="C169" s="484" t="s">
        <v>1131</v>
      </c>
      <c r="D169" s="484" t="s">
        <v>1187</v>
      </c>
      <c r="E169" s="484" t="s">
        <v>1188</v>
      </c>
      <c r="F169" s="504">
        <v>1</v>
      </c>
      <c r="G169" s="504">
        <v>215</v>
      </c>
      <c r="H169" s="504">
        <v>1</v>
      </c>
      <c r="I169" s="504">
        <v>215</v>
      </c>
      <c r="J169" s="504">
        <v>3</v>
      </c>
      <c r="K169" s="504">
        <v>648</v>
      </c>
      <c r="L169" s="504">
        <v>3.0139534883720929</v>
      </c>
      <c r="M169" s="504">
        <v>216</v>
      </c>
      <c r="N169" s="504"/>
      <c r="O169" s="504"/>
      <c r="P169" s="489"/>
      <c r="Q169" s="505"/>
    </row>
    <row r="170" spans="1:17" ht="14.4" customHeight="1" x14ac:dyDescent="0.3">
      <c r="A170" s="483" t="s">
        <v>1243</v>
      </c>
      <c r="B170" s="484" t="s">
        <v>1144</v>
      </c>
      <c r="C170" s="484" t="s">
        <v>1131</v>
      </c>
      <c r="D170" s="484" t="s">
        <v>1189</v>
      </c>
      <c r="E170" s="484" t="s">
        <v>1190</v>
      </c>
      <c r="F170" s="504">
        <v>27</v>
      </c>
      <c r="G170" s="504">
        <v>32022</v>
      </c>
      <c r="H170" s="504">
        <v>1</v>
      </c>
      <c r="I170" s="504">
        <v>1186</v>
      </c>
      <c r="J170" s="504">
        <v>28</v>
      </c>
      <c r="K170" s="504">
        <v>33292</v>
      </c>
      <c r="L170" s="504">
        <v>1.0396602335894072</v>
      </c>
      <c r="M170" s="504">
        <v>1189</v>
      </c>
      <c r="N170" s="504">
        <v>8</v>
      </c>
      <c r="O170" s="504">
        <v>9512</v>
      </c>
      <c r="P170" s="489">
        <v>0.29704578102554496</v>
      </c>
      <c r="Q170" s="505">
        <v>1189</v>
      </c>
    </row>
    <row r="171" spans="1:17" ht="14.4" customHeight="1" x14ac:dyDescent="0.3">
      <c r="A171" s="483" t="s">
        <v>1243</v>
      </c>
      <c r="B171" s="484" t="s">
        <v>1144</v>
      </c>
      <c r="C171" s="484" t="s">
        <v>1131</v>
      </c>
      <c r="D171" s="484" t="s">
        <v>1191</v>
      </c>
      <c r="E171" s="484" t="s">
        <v>1192</v>
      </c>
      <c r="F171" s="504">
        <v>18</v>
      </c>
      <c r="G171" s="504">
        <v>1926</v>
      </c>
      <c r="H171" s="504">
        <v>1</v>
      </c>
      <c r="I171" s="504">
        <v>107</v>
      </c>
      <c r="J171" s="504">
        <v>12</v>
      </c>
      <c r="K171" s="504">
        <v>1296</v>
      </c>
      <c r="L171" s="504">
        <v>0.67289719626168221</v>
      </c>
      <c r="M171" s="504">
        <v>108</v>
      </c>
      <c r="N171" s="504">
        <v>6</v>
      </c>
      <c r="O171" s="504">
        <v>648</v>
      </c>
      <c r="P171" s="489">
        <v>0.3364485981308411</v>
      </c>
      <c r="Q171" s="505">
        <v>108</v>
      </c>
    </row>
    <row r="172" spans="1:17" ht="14.4" customHeight="1" x14ac:dyDescent="0.3">
      <c r="A172" s="483" t="s">
        <v>1243</v>
      </c>
      <c r="B172" s="484" t="s">
        <v>1144</v>
      </c>
      <c r="C172" s="484" t="s">
        <v>1131</v>
      </c>
      <c r="D172" s="484" t="s">
        <v>1193</v>
      </c>
      <c r="E172" s="484" t="s">
        <v>1194</v>
      </c>
      <c r="F172" s="504">
        <v>1</v>
      </c>
      <c r="G172" s="504">
        <v>318</v>
      </c>
      <c r="H172" s="504">
        <v>1</v>
      </c>
      <c r="I172" s="504">
        <v>318</v>
      </c>
      <c r="J172" s="504">
        <v>1</v>
      </c>
      <c r="K172" s="504">
        <v>319</v>
      </c>
      <c r="L172" s="504">
        <v>1.0031446540880504</v>
      </c>
      <c r="M172" s="504">
        <v>319</v>
      </c>
      <c r="N172" s="504"/>
      <c r="O172" s="504"/>
      <c r="P172" s="489"/>
      <c r="Q172" s="505"/>
    </row>
    <row r="173" spans="1:17" ht="14.4" customHeight="1" x14ac:dyDescent="0.3">
      <c r="A173" s="483" t="s">
        <v>1243</v>
      </c>
      <c r="B173" s="484" t="s">
        <v>1144</v>
      </c>
      <c r="C173" s="484" t="s">
        <v>1131</v>
      </c>
      <c r="D173" s="484" t="s">
        <v>1201</v>
      </c>
      <c r="E173" s="484" t="s">
        <v>1202</v>
      </c>
      <c r="F173" s="504">
        <v>1</v>
      </c>
      <c r="G173" s="504">
        <v>290</v>
      </c>
      <c r="H173" s="504">
        <v>1</v>
      </c>
      <c r="I173" s="504">
        <v>290</v>
      </c>
      <c r="J173" s="504"/>
      <c r="K173" s="504"/>
      <c r="L173" s="504"/>
      <c r="M173" s="504"/>
      <c r="N173" s="504"/>
      <c r="O173" s="504"/>
      <c r="P173" s="489"/>
      <c r="Q173" s="505"/>
    </row>
    <row r="174" spans="1:17" ht="14.4" customHeight="1" x14ac:dyDescent="0.3">
      <c r="A174" s="483" t="s">
        <v>1244</v>
      </c>
      <c r="B174" s="484" t="s">
        <v>1144</v>
      </c>
      <c r="C174" s="484" t="s">
        <v>1131</v>
      </c>
      <c r="D174" s="484" t="s">
        <v>1147</v>
      </c>
      <c r="E174" s="484" t="s">
        <v>1148</v>
      </c>
      <c r="F174" s="504">
        <v>6</v>
      </c>
      <c r="G174" s="504">
        <v>1212</v>
      </c>
      <c r="H174" s="504">
        <v>1</v>
      </c>
      <c r="I174" s="504">
        <v>202</v>
      </c>
      <c r="J174" s="504">
        <v>8</v>
      </c>
      <c r="K174" s="504">
        <v>1624</v>
      </c>
      <c r="L174" s="504">
        <v>1.3399339933993399</v>
      </c>
      <c r="M174" s="504">
        <v>203</v>
      </c>
      <c r="N174" s="504">
        <v>5</v>
      </c>
      <c r="O174" s="504">
        <v>1015</v>
      </c>
      <c r="P174" s="489">
        <v>0.83745874587458746</v>
      </c>
      <c r="Q174" s="505">
        <v>203</v>
      </c>
    </row>
    <row r="175" spans="1:17" ht="14.4" customHeight="1" x14ac:dyDescent="0.3">
      <c r="A175" s="483" t="s">
        <v>1244</v>
      </c>
      <c r="B175" s="484" t="s">
        <v>1144</v>
      </c>
      <c r="C175" s="484" t="s">
        <v>1131</v>
      </c>
      <c r="D175" s="484" t="s">
        <v>1150</v>
      </c>
      <c r="E175" s="484" t="s">
        <v>1151</v>
      </c>
      <c r="F175" s="504"/>
      <c r="G175" s="504"/>
      <c r="H175" s="504"/>
      <c r="I175" s="504"/>
      <c r="J175" s="504">
        <v>7</v>
      </c>
      <c r="K175" s="504">
        <v>2044</v>
      </c>
      <c r="L175" s="504"/>
      <c r="M175" s="504">
        <v>292</v>
      </c>
      <c r="N175" s="504">
        <v>7</v>
      </c>
      <c r="O175" s="504">
        <v>2044</v>
      </c>
      <c r="P175" s="489"/>
      <c r="Q175" s="505">
        <v>292</v>
      </c>
    </row>
    <row r="176" spans="1:17" ht="14.4" customHeight="1" x14ac:dyDescent="0.3">
      <c r="A176" s="483" t="s">
        <v>1244</v>
      </c>
      <c r="B176" s="484" t="s">
        <v>1144</v>
      </c>
      <c r="C176" s="484" t="s">
        <v>1131</v>
      </c>
      <c r="D176" s="484" t="s">
        <v>1152</v>
      </c>
      <c r="E176" s="484" t="s">
        <v>1153</v>
      </c>
      <c r="F176" s="504"/>
      <c r="G176" s="504"/>
      <c r="H176" s="504"/>
      <c r="I176" s="504"/>
      <c r="J176" s="504">
        <v>12</v>
      </c>
      <c r="K176" s="504">
        <v>1116</v>
      </c>
      <c r="L176" s="504"/>
      <c r="M176" s="504">
        <v>93</v>
      </c>
      <c r="N176" s="504"/>
      <c r="O176" s="504"/>
      <c r="P176" s="489"/>
      <c r="Q176" s="505"/>
    </row>
    <row r="177" spans="1:17" ht="14.4" customHeight="1" x14ac:dyDescent="0.3">
      <c r="A177" s="483" t="s">
        <v>1244</v>
      </c>
      <c r="B177" s="484" t="s">
        <v>1144</v>
      </c>
      <c r="C177" s="484" t="s">
        <v>1131</v>
      </c>
      <c r="D177" s="484" t="s">
        <v>1154</v>
      </c>
      <c r="E177" s="484" t="s">
        <v>1155</v>
      </c>
      <c r="F177" s="504"/>
      <c r="G177" s="504"/>
      <c r="H177" s="504"/>
      <c r="I177" s="504"/>
      <c r="J177" s="504">
        <v>1</v>
      </c>
      <c r="K177" s="504">
        <v>220</v>
      </c>
      <c r="L177" s="504"/>
      <c r="M177" s="504">
        <v>220</v>
      </c>
      <c r="N177" s="504">
        <v>1</v>
      </c>
      <c r="O177" s="504">
        <v>220</v>
      </c>
      <c r="P177" s="489"/>
      <c r="Q177" s="505">
        <v>220</v>
      </c>
    </row>
    <row r="178" spans="1:17" ht="14.4" customHeight="1" x14ac:dyDescent="0.3">
      <c r="A178" s="483" t="s">
        <v>1244</v>
      </c>
      <c r="B178" s="484" t="s">
        <v>1144</v>
      </c>
      <c r="C178" s="484" t="s">
        <v>1131</v>
      </c>
      <c r="D178" s="484" t="s">
        <v>1156</v>
      </c>
      <c r="E178" s="484" t="s">
        <v>1157</v>
      </c>
      <c r="F178" s="504">
        <v>5</v>
      </c>
      <c r="G178" s="504">
        <v>665</v>
      </c>
      <c r="H178" s="504">
        <v>1</v>
      </c>
      <c r="I178" s="504">
        <v>133</v>
      </c>
      <c r="J178" s="504">
        <v>12</v>
      </c>
      <c r="K178" s="504">
        <v>1608</v>
      </c>
      <c r="L178" s="504">
        <v>2.4180451127819551</v>
      </c>
      <c r="M178" s="504">
        <v>134</v>
      </c>
      <c r="N178" s="504">
        <v>4</v>
      </c>
      <c r="O178" s="504">
        <v>536</v>
      </c>
      <c r="P178" s="489">
        <v>0.80601503759398496</v>
      </c>
      <c r="Q178" s="505">
        <v>134</v>
      </c>
    </row>
    <row r="179" spans="1:17" ht="14.4" customHeight="1" x14ac:dyDescent="0.3">
      <c r="A179" s="483" t="s">
        <v>1244</v>
      </c>
      <c r="B179" s="484" t="s">
        <v>1144</v>
      </c>
      <c r="C179" s="484" t="s">
        <v>1131</v>
      </c>
      <c r="D179" s="484" t="s">
        <v>1245</v>
      </c>
      <c r="E179" s="484" t="s">
        <v>1246</v>
      </c>
      <c r="F179" s="504">
        <v>2</v>
      </c>
      <c r="G179" s="504">
        <v>556</v>
      </c>
      <c r="H179" s="504">
        <v>1</v>
      </c>
      <c r="I179" s="504">
        <v>278</v>
      </c>
      <c r="J179" s="504">
        <v>6</v>
      </c>
      <c r="K179" s="504">
        <v>1680</v>
      </c>
      <c r="L179" s="504">
        <v>3.0215827338129495</v>
      </c>
      <c r="M179" s="504">
        <v>280</v>
      </c>
      <c r="N179" s="504">
        <v>1</v>
      </c>
      <c r="O179" s="504">
        <v>280</v>
      </c>
      <c r="P179" s="489">
        <v>0.50359712230215825</v>
      </c>
      <c r="Q179" s="505">
        <v>280</v>
      </c>
    </row>
    <row r="180" spans="1:17" ht="14.4" customHeight="1" x14ac:dyDescent="0.3">
      <c r="A180" s="483" t="s">
        <v>1244</v>
      </c>
      <c r="B180" s="484" t="s">
        <v>1144</v>
      </c>
      <c r="C180" s="484" t="s">
        <v>1131</v>
      </c>
      <c r="D180" s="484" t="s">
        <v>1163</v>
      </c>
      <c r="E180" s="484" t="s">
        <v>1164</v>
      </c>
      <c r="F180" s="504">
        <v>2</v>
      </c>
      <c r="G180" s="504">
        <v>316</v>
      </c>
      <c r="H180" s="504">
        <v>1</v>
      </c>
      <c r="I180" s="504">
        <v>158</v>
      </c>
      <c r="J180" s="504">
        <v>9</v>
      </c>
      <c r="K180" s="504">
        <v>1431</v>
      </c>
      <c r="L180" s="504">
        <v>4.5284810126582276</v>
      </c>
      <c r="M180" s="504">
        <v>159</v>
      </c>
      <c r="N180" s="504">
        <v>6</v>
      </c>
      <c r="O180" s="504">
        <v>954</v>
      </c>
      <c r="P180" s="489">
        <v>3.018987341772152</v>
      </c>
      <c r="Q180" s="505">
        <v>159</v>
      </c>
    </row>
    <row r="181" spans="1:17" ht="14.4" customHeight="1" x14ac:dyDescent="0.3">
      <c r="A181" s="483" t="s">
        <v>1244</v>
      </c>
      <c r="B181" s="484" t="s">
        <v>1144</v>
      </c>
      <c r="C181" s="484" t="s">
        <v>1131</v>
      </c>
      <c r="D181" s="484" t="s">
        <v>1165</v>
      </c>
      <c r="E181" s="484" t="s">
        <v>1166</v>
      </c>
      <c r="F181" s="504"/>
      <c r="G181" s="504"/>
      <c r="H181" s="504"/>
      <c r="I181" s="504"/>
      <c r="J181" s="504"/>
      <c r="K181" s="504"/>
      <c r="L181" s="504"/>
      <c r="M181" s="504"/>
      <c r="N181" s="504">
        <v>1</v>
      </c>
      <c r="O181" s="504">
        <v>382</v>
      </c>
      <c r="P181" s="489"/>
      <c r="Q181" s="505">
        <v>382</v>
      </c>
    </row>
    <row r="182" spans="1:17" ht="14.4" customHeight="1" x14ac:dyDescent="0.3">
      <c r="A182" s="483" t="s">
        <v>1244</v>
      </c>
      <c r="B182" s="484" t="s">
        <v>1144</v>
      </c>
      <c r="C182" s="484" t="s">
        <v>1131</v>
      </c>
      <c r="D182" s="484" t="s">
        <v>1167</v>
      </c>
      <c r="E182" s="484" t="s">
        <v>1168</v>
      </c>
      <c r="F182" s="504">
        <v>529</v>
      </c>
      <c r="G182" s="504">
        <v>8464</v>
      </c>
      <c r="H182" s="504">
        <v>1</v>
      </c>
      <c r="I182" s="504">
        <v>16</v>
      </c>
      <c r="J182" s="504">
        <v>570</v>
      </c>
      <c r="K182" s="504">
        <v>9120</v>
      </c>
      <c r="L182" s="504">
        <v>1.0775047258979207</v>
      </c>
      <c r="M182" s="504">
        <v>16</v>
      </c>
      <c r="N182" s="504">
        <v>536</v>
      </c>
      <c r="O182" s="504">
        <v>8576</v>
      </c>
      <c r="P182" s="489">
        <v>1.0132325141776937</v>
      </c>
      <c r="Q182" s="505">
        <v>16</v>
      </c>
    </row>
    <row r="183" spans="1:17" ht="14.4" customHeight="1" x14ac:dyDescent="0.3">
      <c r="A183" s="483" t="s">
        <v>1244</v>
      </c>
      <c r="B183" s="484" t="s">
        <v>1144</v>
      </c>
      <c r="C183" s="484" t="s">
        <v>1131</v>
      </c>
      <c r="D183" s="484" t="s">
        <v>1171</v>
      </c>
      <c r="E183" s="484" t="s">
        <v>1172</v>
      </c>
      <c r="F183" s="504"/>
      <c r="G183" s="504"/>
      <c r="H183" s="504"/>
      <c r="I183" s="504"/>
      <c r="J183" s="504"/>
      <c r="K183" s="504"/>
      <c r="L183" s="504"/>
      <c r="M183" s="504"/>
      <c r="N183" s="504">
        <v>1</v>
      </c>
      <c r="O183" s="504">
        <v>141</v>
      </c>
      <c r="P183" s="489"/>
      <c r="Q183" s="505">
        <v>141</v>
      </c>
    </row>
    <row r="184" spans="1:17" ht="14.4" customHeight="1" x14ac:dyDescent="0.3">
      <c r="A184" s="483" t="s">
        <v>1244</v>
      </c>
      <c r="B184" s="484" t="s">
        <v>1144</v>
      </c>
      <c r="C184" s="484" t="s">
        <v>1131</v>
      </c>
      <c r="D184" s="484" t="s">
        <v>1173</v>
      </c>
      <c r="E184" s="484" t="s">
        <v>1172</v>
      </c>
      <c r="F184" s="504">
        <v>5</v>
      </c>
      <c r="G184" s="504">
        <v>390</v>
      </c>
      <c r="H184" s="504">
        <v>1</v>
      </c>
      <c r="I184" s="504">
        <v>78</v>
      </c>
      <c r="J184" s="504">
        <v>12</v>
      </c>
      <c r="K184" s="504">
        <v>936</v>
      </c>
      <c r="L184" s="504">
        <v>2.4</v>
      </c>
      <c r="M184" s="504">
        <v>78</v>
      </c>
      <c r="N184" s="504">
        <v>4</v>
      </c>
      <c r="O184" s="504">
        <v>312</v>
      </c>
      <c r="P184" s="489">
        <v>0.8</v>
      </c>
      <c r="Q184" s="505">
        <v>78</v>
      </c>
    </row>
    <row r="185" spans="1:17" ht="14.4" customHeight="1" x14ac:dyDescent="0.3">
      <c r="A185" s="483" t="s">
        <v>1244</v>
      </c>
      <c r="B185" s="484" t="s">
        <v>1144</v>
      </c>
      <c r="C185" s="484" t="s">
        <v>1131</v>
      </c>
      <c r="D185" s="484" t="s">
        <v>1174</v>
      </c>
      <c r="E185" s="484" t="s">
        <v>1175</v>
      </c>
      <c r="F185" s="504"/>
      <c r="G185" s="504"/>
      <c r="H185" s="504"/>
      <c r="I185" s="504"/>
      <c r="J185" s="504"/>
      <c r="K185" s="504"/>
      <c r="L185" s="504"/>
      <c r="M185" s="504"/>
      <c r="N185" s="504">
        <v>1</v>
      </c>
      <c r="O185" s="504">
        <v>303</v>
      </c>
      <c r="P185" s="489"/>
      <c r="Q185" s="505">
        <v>303</v>
      </c>
    </row>
    <row r="186" spans="1:17" ht="14.4" customHeight="1" x14ac:dyDescent="0.3">
      <c r="A186" s="483" t="s">
        <v>1244</v>
      </c>
      <c r="B186" s="484" t="s">
        <v>1144</v>
      </c>
      <c r="C186" s="484" t="s">
        <v>1131</v>
      </c>
      <c r="D186" s="484" t="s">
        <v>1176</v>
      </c>
      <c r="E186" s="484" t="s">
        <v>1177</v>
      </c>
      <c r="F186" s="504">
        <v>471</v>
      </c>
      <c r="G186" s="504">
        <v>228906</v>
      </c>
      <c r="H186" s="504">
        <v>1</v>
      </c>
      <c r="I186" s="504">
        <v>486</v>
      </c>
      <c r="J186" s="504">
        <v>519</v>
      </c>
      <c r="K186" s="504">
        <v>252234</v>
      </c>
      <c r="L186" s="504">
        <v>1.1019108280254777</v>
      </c>
      <c r="M186" s="504">
        <v>486</v>
      </c>
      <c r="N186" s="504">
        <v>500</v>
      </c>
      <c r="O186" s="504">
        <v>243000</v>
      </c>
      <c r="P186" s="489">
        <v>1.0615711252653928</v>
      </c>
      <c r="Q186" s="505">
        <v>486</v>
      </c>
    </row>
    <row r="187" spans="1:17" ht="14.4" customHeight="1" x14ac:dyDescent="0.3">
      <c r="A187" s="483" t="s">
        <v>1244</v>
      </c>
      <c r="B187" s="484" t="s">
        <v>1144</v>
      </c>
      <c r="C187" s="484" t="s">
        <v>1131</v>
      </c>
      <c r="D187" s="484" t="s">
        <v>1178</v>
      </c>
      <c r="E187" s="484" t="s">
        <v>1179</v>
      </c>
      <c r="F187" s="504">
        <v>15</v>
      </c>
      <c r="G187" s="504">
        <v>2385</v>
      </c>
      <c r="H187" s="504">
        <v>1</v>
      </c>
      <c r="I187" s="504">
        <v>159</v>
      </c>
      <c r="J187" s="504">
        <v>10</v>
      </c>
      <c r="K187" s="504">
        <v>1600</v>
      </c>
      <c r="L187" s="504">
        <v>0.67085953878406712</v>
      </c>
      <c r="M187" s="504">
        <v>160</v>
      </c>
      <c r="N187" s="504">
        <v>5</v>
      </c>
      <c r="O187" s="504">
        <v>800</v>
      </c>
      <c r="P187" s="489">
        <v>0.33542976939203356</v>
      </c>
      <c r="Q187" s="505">
        <v>160</v>
      </c>
    </row>
    <row r="188" spans="1:17" ht="14.4" customHeight="1" x14ac:dyDescent="0.3">
      <c r="A188" s="483" t="s">
        <v>1244</v>
      </c>
      <c r="B188" s="484" t="s">
        <v>1144</v>
      </c>
      <c r="C188" s="484" t="s">
        <v>1131</v>
      </c>
      <c r="D188" s="484" t="s">
        <v>1182</v>
      </c>
      <c r="E188" s="484" t="s">
        <v>1148</v>
      </c>
      <c r="F188" s="504">
        <v>47</v>
      </c>
      <c r="G188" s="504">
        <v>3290</v>
      </c>
      <c r="H188" s="504">
        <v>1</v>
      </c>
      <c r="I188" s="504">
        <v>70</v>
      </c>
      <c r="J188" s="504">
        <v>33</v>
      </c>
      <c r="K188" s="504">
        <v>2310</v>
      </c>
      <c r="L188" s="504">
        <v>0.7021276595744681</v>
      </c>
      <c r="M188" s="504">
        <v>70</v>
      </c>
      <c r="N188" s="504">
        <v>24</v>
      </c>
      <c r="O188" s="504">
        <v>1680</v>
      </c>
      <c r="P188" s="489">
        <v>0.51063829787234039</v>
      </c>
      <c r="Q188" s="505">
        <v>70</v>
      </c>
    </row>
    <row r="189" spans="1:17" ht="14.4" customHeight="1" x14ac:dyDescent="0.3">
      <c r="A189" s="483" t="s">
        <v>1244</v>
      </c>
      <c r="B189" s="484" t="s">
        <v>1144</v>
      </c>
      <c r="C189" s="484" t="s">
        <v>1131</v>
      </c>
      <c r="D189" s="484" t="s">
        <v>1189</v>
      </c>
      <c r="E189" s="484" t="s">
        <v>1190</v>
      </c>
      <c r="F189" s="504"/>
      <c r="G189" s="504"/>
      <c r="H189" s="504"/>
      <c r="I189" s="504"/>
      <c r="J189" s="504">
        <v>3</v>
      </c>
      <c r="K189" s="504">
        <v>3567</v>
      </c>
      <c r="L189" s="504"/>
      <c r="M189" s="504">
        <v>1189</v>
      </c>
      <c r="N189" s="504">
        <v>2</v>
      </c>
      <c r="O189" s="504">
        <v>2378</v>
      </c>
      <c r="P189" s="489"/>
      <c r="Q189" s="505">
        <v>1189</v>
      </c>
    </row>
    <row r="190" spans="1:17" ht="14.4" customHeight="1" x14ac:dyDescent="0.3">
      <c r="A190" s="483" t="s">
        <v>1244</v>
      </c>
      <c r="B190" s="484" t="s">
        <v>1144</v>
      </c>
      <c r="C190" s="484" t="s">
        <v>1131</v>
      </c>
      <c r="D190" s="484" t="s">
        <v>1191</v>
      </c>
      <c r="E190" s="484" t="s">
        <v>1192</v>
      </c>
      <c r="F190" s="504">
        <v>115</v>
      </c>
      <c r="G190" s="504">
        <v>12305</v>
      </c>
      <c r="H190" s="504">
        <v>1</v>
      </c>
      <c r="I190" s="504">
        <v>107</v>
      </c>
      <c r="J190" s="504">
        <v>101</v>
      </c>
      <c r="K190" s="504">
        <v>10908</v>
      </c>
      <c r="L190" s="504">
        <v>0.88646891507517267</v>
      </c>
      <c r="M190" s="504">
        <v>108</v>
      </c>
      <c r="N190" s="504">
        <v>101</v>
      </c>
      <c r="O190" s="504">
        <v>10908</v>
      </c>
      <c r="P190" s="489">
        <v>0.88646891507517267</v>
      </c>
      <c r="Q190" s="505">
        <v>108</v>
      </c>
    </row>
    <row r="191" spans="1:17" ht="14.4" customHeight="1" x14ac:dyDescent="0.3">
      <c r="A191" s="483" t="s">
        <v>1244</v>
      </c>
      <c r="B191" s="484" t="s">
        <v>1144</v>
      </c>
      <c r="C191" s="484" t="s">
        <v>1131</v>
      </c>
      <c r="D191" s="484" t="s">
        <v>1197</v>
      </c>
      <c r="E191" s="484" t="s">
        <v>1198</v>
      </c>
      <c r="F191" s="504">
        <v>224</v>
      </c>
      <c r="G191" s="504">
        <v>32032</v>
      </c>
      <c r="H191" s="504">
        <v>1</v>
      </c>
      <c r="I191" s="504">
        <v>143</v>
      </c>
      <c r="J191" s="504">
        <v>251</v>
      </c>
      <c r="K191" s="504">
        <v>36144</v>
      </c>
      <c r="L191" s="504">
        <v>1.1283716283716283</v>
      </c>
      <c r="M191" s="504">
        <v>144</v>
      </c>
      <c r="N191" s="504">
        <v>240</v>
      </c>
      <c r="O191" s="504">
        <v>34560</v>
      </c>
      <c r="P191" s="489">
        <v>1.078921078921079</v>
      </c>
      <c r="Q191" s="505">
        <v>144</v>
      </c>
    </row>
    <row r="192" spans="1:17" ht="14.4" customHeight="1" x14ac:dyDescent="0.3">
      <c r="A192" s="483" t="s">
        <v>1244</v>
      </c>
      <c r="B192" s="484" t="s">
        <v>1144</v>
      </c>
      <c r="C192" s="484" t="s">
        <v>1131</v>
      </c>
      <c r="D192" s="484" t="s">
        <v>1199</v>
      </c>
      <c r="E192" s="484" t="s">
        <v>1200</v>
      </c>
      <c r="F192" s="504"/>
      <c r="G192" s="504"/>
      <c r="H192" s="504"/>
      <c r="I192" s="504"/>
      <c r="J192" s="504">
        <v>1</v>
      </c>
      <c r="K192" s="504">
        <v>1020</v>
      </c>
      <c r="L192" s="504"/>
      <c r="M192" s="504">
        <v>1020</v>
      </c>
      <c r="N192" s="504"/>
      <c r="O192" s="504"/>
      <c r="P192" s="489"/>
      <c r="Q192" s="505"/>
    </row>
    <row r="193" spans="1:17" ht="14.4" customHeight="1" x14ac:dyDescent="0.3">
      <c r="A193" s="483" t="s">
        <v>1244</v>
      </c>
      <c r="B193" s="484" t="s">
        <v>1144</v>
      </c>
      <c r="C193" s="484" t="s">
        <v>1131</v>
      </c>
      <c r="D193" s="484" t="s">
        <v>1201</v>
      </c>
      <c r="E193" s="484" t="s">
        <v>1202</v>
      </c>
      <c r="F193" s="504"/>
      <c r="G193" s="504"/>
      <c r="H193" s="504"/>
      <c r="I193" s="504"/>
      <c r="J193" s="504">
        <v>1</v>
      </c>
      <c r="K193" s="504">
        <v>291</v>
      </c>
      <c r="L193" s="504"/>
      <c r="M193" s="504">
        <v>291</v>
      </c>
      <c r="N193" s="504"/>
      <c r="O193" s="504"/>
      <c r="P193" s="489"/>
      <c r="Q193" s="505"/>
    </row>
    <row r="194" spans="1:17" ht="14.4" customHeight="1" x14ac:dyDescent="0.3">
      <c r="A194" s="483" t="s">
        <v>1247</v>
      </c>
      <c r="B194" s="484" t="s">
        <v>1144</v>
      </c>
      <c r="C194" s="484" t="s">
        <v>1131</v>
      </c>
      <c r="D194" s="484" t="s">
        <v>1147</v>
      </c>
      <c r="E194" s="484" t="s">
        <v>1148</v>
      </c>
      <c r="F194" s="504">
        <v>51</v>
      </c>
      <c r="G194" s="504">
        <v>10302</v>
      </c>
      <c r="H194" s="504">
        <v>1</v>
      </c>
      <c r="I194" s="504">
        <v>202</v>
      </c>
      <c r="J194" s="504">
        <v>39</v>
      </c>
      <c r="K194" s="504">
        <v>7917</v>
      </c>
      <c r="L194" s="504">
        <v>0.76849155503785671</v>
      </c>
      <c r="M194" s="504">
        <v>203</v>
      </c>
      <c r="N194" s="504">
        <v>33</v>
      </c>
      <c r="O194" s="504">
        <v>6699</v>
      </c>
      <c r="P194" s="489">
        <v>0.65026208503203264</v>
      </c>
      <c r="Q194" s="505">
        <v>203</v>
      </c>
    </row>
    <row r="195" spans="1:17" ht="14.4" customHeight="1" x14ac:dyDescent="0.3">
      <c r="A195" s="483" t="s">
        <v>1247</v>
      </c>
      <c r="B195" s="484" t="s">
        <v>1144</v>
      </c>
      <c r="C195" s="484" t="s">
        <v>1131</v>
      </c>
      <c r="D195" s="484" t="s">
        <v>1149</v>
      </c>
      <c r="E195" s="484" t="s">
        <v>1148</v>
      </c>
      <c r="F195" s="504"/>
      <c r="G195" s="504"/>
      <c r="H195" s="504"/>
      <c r="I195" s="504"/>
      <c r="J195" s="504"/>
      <c r="K195" s="504"/>
      <c r="L195" s="504"/>
      <c r="M195" s="504"/>
      <c r="N195" s="504">
        <v>7</v>
      </c>
      <c r="O195" s="504">
        <v>588</v>
      </c>
      <c r="P195" s="489"/>
      <c r="Q195" s="505">
        <v>84</v>
      </c>
    </row>
    <row r="196" spans="1:17" ht="14.4" customHeight="1" x14ac:dyDescent="0.3">
      <c r="A196" s="483" t="s">
        <v>1247</v>
      </c>
      <c r="B196" s="484" t="s">
        <v>1144</v>
      </c>
      <c r="C196" s="484" t="s">
        <v>1131</v>
      </c>
      <c r="D196" s="484" t="s">
        <v>1150</v>
      </c>
      <c r="E196" s="484" t="s">
        <v>1151</v>
      </c>
      <c r="F196" s="504">
        <v>105</v>
      </c>
      <c r="G196" s="504">
        <v>30555</v>
      </c>
      <c r="H196" s="504">
        <v>1</v>
      </c>
      <c r="I196" s="504">
        <v>291</v>
      </c>
      <c r="J196" s="504">
        <v>50</v>
      </c>
      <c r="K196" s="504">
        <v>14600</v>
      </c>
      <c r="L196" s="504">
        <v>0.47782686957944692</v>
      </c>
      <c r="M196" s="504">
        <v>292</v>
      </c>
      <c r="N196" s="504">
        <v>49</v>
      </c>
      <c r="O196" s="504">
        <v>14308</v>
      </c>
      <c r="P196" s="489">
        <v>0.46827033218785796</v>
      </c>
      <c r="Q196" s="505">
        <v>292</v>
      </c>
    </row>
    <row r="197" spans="1:17" ht="14.4" customHeight="1" x14ac:dyDescent="0.3">
      <c r="A197" s="483" t="s">
        <v>1247</v>
      </c>
      <c r="B197" s="484" t="s">
        <v>1144</v>
      </c>
      <c r="C197" s="484" t="s">
        <v>1131</v>
      </c>
      <c r="D197" s="484" t="s">
        <v>1152</v>
      </c>
      <c r="E197" s="484" t="s">
        <v>1153</v>
      </c>
      <c r="F197" s="504">
        <v>6</v>
      </c>
      <c r="G197" s="504">
        <v>552</v>
      </c>
      <c r="H197" s="504">
        <v>1</v>
      </c>
      <c r="I197" s="504">
        <v>92</v>
      </c>
      <c r="J197" s="504">
        <v>15</v>
      </c>
      <c r="K197" s="504">
        <v>1395</v>
      </c>
      <c r="L197" s="504">
        <v>2.527173913043478</v>
      </c>
      <c r="M197" s="504">
        <v>93</v>
      </c>
      <c r="N197" s="504">
        <v>3</v>
      </c>
      <c r="O197" s="504">
        <v>279</v>
      </c>
      <c r="P197" s="489">
        <v>0.50543478260869568</v>
      </c>
      <c r="Q197" s="505">
        <v>93</v>
      </c>
    </row>
    <row r="198" spans="1:17" ht="14.4" customHeight="1" x14ac:dyDescent="0.3">
      <c r="A198" s="483" t="s">
        <v>1247</v>
      </c>
      <c r="B198" s="484" t="s">
        <v>1144</v>
      </c>
      <c r="C198" s="484" t="s">
        <v>1131</v>
      </c>
      <c r="D198" s="484" t="s">
        <v>1154</v>
      </c>
      <c r="E198" s="484" t="s">
        <v>1155</v>
      </c>
      <c r="F198" s="504">
        <v>1</v>
      </c>
      <c r="G198" s="504">
        <v>219</v>
      </c>
      <c r="H198" s="504">
        <v>1</v>
      </c>
      <c r="I198" s="504">
        <v>219</v>
      </c>
      <c r="J198" s="504">
        <v>4</v>
      </c>
      <c r="K198" s="504">
        <v>880</v>
      </c>
      <c r="L198" s="504">
        <v>4.0182648401826482</v>
      </c>
      <c r="M198" s="504">
        <v>220</v>
      </c>
      <c r="N198" s="504"/>
      <c r="O198" s="504"/>
      <c r="P198" s="489"/>
      <c r="Q198" s="505"/>
    </row>
    <row r="199" spans="1:17" ht="14.4" customHeight="1" x14ac:dyDescent="0.3">
      <c r="A199" s="483" t="s">
        <v>1247</v>
      </c>
      <c r="B199" s="484" t="s">
        <v>1144</v>
      </c>
      <c r="C199" s="484" t="s">
        <v>1131</v>
      </c>
      <c r="D199" s="484" t="s">
        <v>1156</v>
      </c>
      <c r="E199" s="484" t="s">
        <v>1157</v>
      </c>
      <c r="F199" s="504">
        <v>33</v>
      </c>
      <c r="G199" s="504">
        <v>4389</v>
      </c>
      <c r="H199" s="504">
        <v>1</v>
      </c>
      <c r="I199" s="504">
        <v>133</v>
      </c>
      <c r="J199" s="504">
        <v>37</v>
      </c>
      <c r="K199" s="504">
        <v>4958</v>
      </c>
      <c r="L199" s="504">
        <v>1.1296422875370244</v>
      </c>
      <c r="M199" s="504">
        <v>134</v>
      </c>
      <c r="N199" s="504">
        <v>31</v>
      </c>
      <c r="O199" s="504">
        <v>4154</v>
      </c>
      <c r="P199" s="489">
        <v>0.94645705172020966</v>
      </c>
      <c r="Q199" s="505">
        <v>134</v>
      </c>
    </row>
    <row r="200" spans="1:17" ht="14.4" customHeight="1" x14ac:dyDescent="0.3">
      <c r="A200" s="483" t="s">
        <v>1247</v>
      </c>
      <c r="B200" s="484" t="s">
        <v>1144</v>
      </c>
      <c r="C200" s="484" t="s">
        <v>1131</v>
      </c>
      <c r="D200" s="484" t="s">
        <v>1158</v>
      </c>
      <c r="E200" s="484" t="s">
        <v>1157</v>
      </c>
      <c r="F200" s="504"/>
      <c r="G200" s="504"/>
      <c r="H200" s="504"/>
      <c r="I200" s="504"/>
      <c r="J200" s="504">
        <v>4</v>
      </c>
      <c r="K200" s="504">
        <v>700</v>
      </c>
      <c r="L200" s="504"/>
      <c r="M200" s="504">
        <v>175</v>
      </c>
      <c r="N200" s="504">
        <v>3</v>
      </c>
      <c r="O200" s="504">
        <v>525</v>
      </c>
      <c r="P200" s="489"/>
      <c r="Q200" s="505">
        <v>175</v>
      </c>
    </row>
    <row r="201" spans="1:17" ht="14.4" customHeight="1" x14ac:dyDescent="0.3">
      <c r="A201" s="483" t="s">
        <v>1247</v>
      </c>
      <c r="B201" s="484" t="s">
        <v>1144</v>
      </c>
      <c r="C201" s="484" t="s">
        <v>1131</v>
      </c>
      <c r="D201" s="484" t="s">
        <v>1159</v>
      </c>
      <c r="E201" s="484" t="s">
        <v>1160</v>
      </c>
      <c r="F201" s="504"/>
      <c r="G201" s="504"/>
      <c r="H201" s="504"/>
      <c r="I201" s="504"/>
      <c r="J201" s="504">
        <v>1</v>
      </c>
      <c r="K201" s="504">
        <v>612</v>
      </c>
      <c r="L201" s="504"/>
      <c r="M201" s="504">
        <v>612</v>
      </c>
      <c r="N201" s="504"/>
      <c r="O201" s="504"/>
      <c r="P201" s="489"/>
      <c r="Q201" s="505"/>
    </row>
    <row r="202" spans="1:17" ht="14.4" customHeight="1" x14ac:dyDescent="0.3">
      <c r="A202" s="483" t="s">
        <v>1247</v>
      </c>
      <c r="B202" s="484" t="s">
        <v>1144</v>
      </c>
      <c r="C202" s="484" t="s">
        <v>1131</v>
      </c>
      <c r="D202" s="484" t="s">
        <v>1163</v>
      </c>
      <c r="E202" s="484" t="s">
        <v>1164</v>
      </c>
      <c r="F202" s="504">
        <v>5</v>
      </c>
      <c r="G202" s="504">
        <v>790</v>
      </c>
      <c r="H202" s="504">
        <v>1</v>
      </c>
      <c r="I202" s="504">
        <v>158</v>
      </c>
      <c r="J202" s="504">
        <v>2</v>
      </c>
      <c r="K202" s="504">
        <v>318</v>
      </c>
      <c r="L202" s="504">
        <v>0.40253164556962023</v>
      </c>
      <c r="M202" s="504">
        <v>159</v>
      </c>
      <c r="N202" s="504">
        <v>2</v>
      </c>
      <c r="O202" s="504">
        <v>318</v>
      </c>
      <c r="P202" s="489">
        <v>0.40253164556962023</v>
      </c>
      <c r="Q202" s="505">
        <v>159</v>
      </c>
    </row>
    <row r="203" spans="1:17" ht="14.4" customHeight="1" x14ac:dyDescent="0.3">
      <c r="A203" s="483" t="s">
        <v>1247</v>
      </c>
      <c r="B203" s="484" t="s">
        <v>1144</v>
      </c>
      <c r="C203" s="484" t="s">
        <v>1131</v>
      </c>
      <c r="D203" s="484" t="s">
        <v>1165</v>
      </c>
      <c r="E203" s="484" t="s">
        <v>1166</v>
      </c>
      <c r="F203" s="504">
        <v>1</v>
      </c>
      <c r="G203" s="504">
        <v>382</v>
      </c>
      <c r="H203" s="504">
        <v>1</v>
      </c>
      <c r="I203" s="504">
        <v>382</v>
      </c>
      <c r="J203" s="504">
        <v>2</v>
      </c>
      <c r="K203" s="504">
        <v>764</v>
      </c>
      <c r="L203" s="504">
        <v>2</v>
      </c>
      <c r="M203" s="504">
        <v>382</v>
      </c>
      <c r="N203" s="504"/>
      <c r="O203" s="504"/>
      <c r="P203" s="489"/>
      <c r="Q203" s="505"/>
    </row>
    <row r="204" spans="1:17" ht="14.4" customHeight="1" x14ac:dyDescent="0.3">
      <c r="A204" s="483" t="s">
        <v>1247</v>
      </c>
      <c r="B204" s="484" t="s">
        <v>1144</v>
      </c>
      <c r="C204" s="484" t="s">
        <v>1131</v>
      </c>
      <c r="D204" s="484" t="s">
        <v>1167</v>
      </c>
      <c r="E204" s="484" t="s">
        <v>1168</v>
      </c>
      <c r="F204" s="504">
        <v>82</v>
      </c>
      <c r="G204" s="504">
        <v>1312</v>
      </c>
      <c r="H204" s="504">
        <v>1</v>
      </c>
      <c r="I204" s="504">
        <v>16</v>
      </c>
      <c r="J204" s="504">
        <v>95</v>
      </c>
      <c r="K204" s="504">
        <v>1520</v>
      </c>
      <c r="L204" s="504">
        <v>1.1585365853658536</v>
      </c>
      <c r="M204" s="504">
        <v>16</v>
      </c>
      <c r="N204" s="504">
        <v>86</v>
      </c>
      <c r="O204" s="504">
        <v>1376</v>
      </c>
      <c r="P204" s="489">
        <v>1.0487804878048781</v>
      </c>
      <c r="Q204" s="505">
        <v>16</v>
      </c>
    </row>
    <row r="205" spans="1:17" ht="14.4" customHeight="1" x14ac:dyDescent="0.3">
      <c r="A205" s="483" t="s">
        <v>1247</v>
      </c>
      <c r="B205" s="484" t="s">
        <v>1144</v>
      </c>
      <c r="C205" s="484" t="s">
        <v>1131</v>
      </c>
      <c r="D205" s="484" t="s">
        <v>1169</v>
      </c>
      <c r="E205" s="484" t="s">
        <v>1170</v>
      </c>
      <c r="F205" s="504">
        <v>12</v>
      </c>
      <c r="G205" s="504">
        <v>3132</v>
      </c>
      <c r="H205" s="504">
        <v>1</v>
      </c>
      <c r="I205" s="504">
        <v>261</v>
      </c>
      <c r="J205" s="504">
        <v>20</v>
      </c>
      <c r="K205" s="504">
        <v>5240</v>
      </c>
      <c r="L205" s="504">
        <v>1.6730523627075351</v>
      </c>
      <c r="M205" s="504">
        <v>262</v>
      </c>
      <c r="N205" s="504">
        <v>19</v>
      </c>
      <c r="O205" s="504">
        <v>4978</v>
      </c>
      <c r="P205" s="489">
        <v>1.5893997445721584</v>
      </c>
      <c r="Q205" s="505">
        <v>262</v>
      </c>
    </row>
    <row r="206" spans="1:17" ht="14.4" customHeight="1" x14ac:dyDescent="0.3">
      <c r="A206" s="483" t="s">
        <v>1247</v>
      </c>
      <c r="B206" s="484" t="s">
        <v>1144</v>
      </c>
      <c r="C206" s="484" t="s">
        <v>1131</v>
      </c>
      <c r="D206" s="484" t="s">
        <v>1171</v>
      </c>
      <c r="E206" s="484" t="s">
        <v>1172</v>
      </c>
      <c r="F206" s="504">
        <v>19</v>
      </c>
      <c r="G206" s="504">
        <v>2660</v>
      </c>
      <c r="H206" s="504">
        <v>1</v>
      </c>
      <c r="I206" s="504">
        <v>140</v>
      </c>
      <c r="J206" s="504">
        <v>23</v>
      </c>
      <c r="K206" s="504">
        <v>3243</v>
      </c>
      <c r="L206" s="504">
        <v>1.2191729323308271</v>
      </c>
      <c r="M206" s="504">
        <v>141</v>
      </c>
      <c r="N206" s="504">
        <v>20</v>
      </c>
      <c r="O206" s="504">
        <v>2820</v>
      </c>
      <c r="P206" s="489">
        <v>1.0601503759398496</v>
      </c>
      <c r="Q206" s="505">
        <v>141</v>
      </c>
    </row>
    <row r="207" spans="1:17" ht="14.4" customHeight="1" x14ac:dyDescent="0.3">
      <c r="A207" s="483" t="s">
        <v>1247</v>
      </c>
      <c r="B207" s="484" t="s">
        <v>1144</v>
      </c>
      <c r="C207" s="484" t="s">
        <v>1131</v>
      </c>
      <c r="D207" s="484" t="s">
        <v>1173</v>
      </c>
      <c r="E207" s="484" t="s">
        <v>1172</v>
      </c>
      <c r="F207" s="504">
        <v>33</v>
      </c>
      <c r="G207" s="504">
        <v>2574</v>
      </c>
      <c r="H207" s="504">
        <v>1</v>
      </c>
      <c r="I207" s="504">
        <v>78</v>
      </c>
      <c r="J207" s="504">
        <v>37</v>
      </c>
      <c r="K207" s="504">
        <v>2886</v>
      </c>
      <c r="L207" s="504">
        <v>1.1212121212121211</v>
      </c>
      <c r="M207" s="504">
        <v>78</v>
      </c>
      <c r="N207" s="504">
        <v>31</v>
      </c>
      <c r="O207" s="504">
        <v>2418</v>
      </c>
      <c r="P207" s="489">
        <v>0.93939393939393945</v>
      </c>
      <c r="Q207" s="505">
        <v>78</v>
      </c>
    </row>
    <row r="208" spans="1:17" ht="14.4" customHeight="1" x14ac:dyDescent="0.3">
      <c r="A208" s="483" t="s">
        <v>1247</v>
      </c>
      <c r="B208" s="484" t="s">
        <v>1144</v>
      </c>
      <c r="C208" s="484" t="s">
        <v>1131</v>
      </c>
      <c r="D208" s="484" t="s">
        <v>1174</v>
      </c>
      <c r="E208" s="484" t="s">
        <v>1175</v>
      </c>
      <c r="F208" s="504">
        <v>19</v>
      </c>
      <c r="G208" s="504">
        <v>5738</v>
      </c>
      <c r="H208" s="504">
        <v>1</v>
      </c>
      <c r="I208" s="504">
        <v>302</v>
      </c>
      <c r="J208" s="504">
        <v>23</v>
      </c>
      <c r="K208" s="504">
        <v>6969</v>
      </c>
      <c r="L208" s="504">
        <v>1.2145346810735449</v>
      </c>
      <c r="M208" s="504">
        <v>303</v>
      </c>
      <c r="N208" s="504">
        <v>20</v>
      </c>
      <c r="O208" s="504">
        <v>6060</v>
      </c>
      <c r="P208" s="489">
        <v>1.0561171139769954</v>
      </c>
      <c r="Q208" s="505">
        <v>303</v>
      </c>
    </row>
    <row r="209" spans="1:17" ht="14.4" customHeight="1" x14ac:dyDescent="0.3">
      <c r="A209" s="483" t="s">
        <v>1247</v>
      </c>
      <c r="B209" s="484" t="s">
        <v>1144</v>
      </c>
      <c r="C209" s="484" t="s">
        <v>1131</v>
      </c>
      <c r="D209" s="484" t="s">
        <v>1176</v>
      </c>
      <c r="E209" s="484" t="s">
        <v>1177</v>
      </c>
      <c r="F209" s="504">
        <v>3</v>
      </c>
      <c r="G209" s="504">
        <v>1458</v>
      </c>
      <c r="H209" s="504">
        <v>1</v>
      </c>
      <c r="I209" s="504">
        <v>486</v>
      </c>
      <c r="J209" s="504">
        <v>2</v>
      </c>
      <c r="K209" s="504">
        <v>972</v>
      </c>
      <c r="L209" s="504">
        <v>0.66666666666666663</v>
      </c>
      <c r="M209" s="504">
        <v>486</v>
      </c>
      <c r="N209" s="504"/>
      <c r="O209" s="504"/>
      <c r="P209" s="489"/>
      <c r="Q209" s="505"/>
    </row>
    <row r="210" spans="1:17" ht="14.4" customHeight="1" x14ac:dyDescent="0.3">
      <c r="A210" s="483" t="s">
        <v>1247</v>
      </c>
      <c r="B210" s="484" t="s">
        <v>1144</v>
      </c>
      <c r="C210" s="484" t="s">
        <v>1131</v>
      </c>
      <c r="D210" s="484" t="s">
        <v>1178</v>
      </c>
      <c r="E210" s="484" t="s">
        <v>1179</v>
      </c>
      <c r="F210" s="504">
        <v>28</v>
      </c>
      <c r="G210" s="504">
        <v>4452</v>
      </c>
      <c r="H210" s="504">
        <v>1</v>
      </c>
      <c r="I210" s="504">
        <v>159</v>
      </c>
      <c r="J210" s="504">
        <v>30</v>
      </c>
      <c r="K210" s="504">
        <v>4800</v>
      </c>
      <c r="L210" s="504">
        <v>1.0781671159029649</v>
      </c>
      <c r="M210" s="504">
        <v>160</v>
      </c>
      <c r="N210" s="504">
        <v>30</v>
      </c>
      <c r="O210" s="504">
        <v>4800</v>
      </c>
      <c r="P210" s="489">
        <v>1.0781671159029649</v>
      </c>
      <c r="Q210" s="505">
        <v>160</v>
      </c>
    </row>
    <row r="211" spans="1:17" ht="14.4" customHeight="1" x14ac:dyDescent="0.3">
      <c r="A211" s="483" t="s">
        <v>1247</v>
      </c>
      <c r="B211" s="484" t="s">
        <v>1144</v>
      </c>
      <c r="C211" s="484" t="s">
        <v>1131</v>
      </c>
      <c r="D211" s="484" t="s">
        <v>1182</v>
      </c>
      <c r="E211" s="484" t="s">
        <v>1148</v>
      </c>
      <c r="F211" s="504">
        <v>54</v>
      </c>
      <c r="G211" s="504">
        <v>3780</v>
      </c>
      <c r="H211" s="504">
        <v>1</v>
      </c>
      <c r="I211" s="504">
        <v>70</v>
      </c>
      <c r="J211" s="504">
        <v>53</v>
      </c>
      <c r="K211" s="504">
        <v>3710</v>
      </c>
      <c r="L211" s="504">
        <v>0.98148148148148151</v>
      </c>
      <c r="M211" s="504">
        <v>70</v>
      </c>
      <c r="N211" s="504">
        <v>51</v>
      </c>
      <c r="O211" s="504">
        <v>3570</v>
      </c>
      <c r="P211" s="489">
        <v>0.94444444444444442</v>
      </c>
      <c r="Q211" s="505">
        <v>70</v>
      </c>
    </row>
    <row r="212" spans="1:17" ht="14.4" customHeight="1" x14ac:dyDescent="0.3">
      <c r="A212" s="483" t="s">
        <v>1247</v>
      </c>
      <c r="B212" s="484" t="s">
        <v>1144</v>
      </c>
      <c r="C212" s="484" t="s">
        <v>1131</v>
      </c>
      <c r="D212" s="484" t="s">
        <v>1187</v>
      </c>
      <c r="E212" s="484" t="s">
        <v>1188</v>
      </c>
      <c r="F212" s="504">
        <v>2</v>
      </c>
      <c r="G212" s="504">
        <v>430</v>
      </c>
      <c r="H212" s="504">
        <v>1</v>
      </c>
      <c r="I212" s="504">
        <v>215</v>
      </c>
      <c r="J212" s="504">
        <v>4</v>
      </c>
      <c r="K212" s="504">
        <v>864</v>
      </c>
      <c r="L212" s="504">
        <v>2.0093023255813955</v>
      </c>
      <c r="M212" s="504">
        <v>216</v>
      </c>
      <c r="N212" s="504">
        <v>9</v>
      </c>
      <c r="O212" s="504">
        <v>1944</v>
      </c>
      <c r="P212" s="489">
        <v>4.5209302325581397</v>
      </c>
      <c r="Q212" s="505">
        <v>216</v>
      </c>
    </row>
    <row r="213" spans="1:17" ht="14.4" customHeight="1" x14ac:dyDescent="0.3">
      <c r="A213" s="483" t="s">
        <v>1247</v>
      </c>
      <c r="B213" s="484" t="s">
        <v>1144</v>
      </c>
      <c r="C213" s="484" t="s">
        <v>1131</v>
      </c>
      <c r="D213" s="484" t="s">
        <v>1189</v>
      </c>
      <c r="E213" s="484" t="s">
        <v>1190</v>
      </c>
      <c r="F213" s="504">
        <v>2</v>
      </c>
      <c r="G213" s="504">
        <v>2372</v>
      </c>
      <c r="H213" s="504">
        <v>1</v>
      </c>
      <c r="I213" s="504">
        <v>1186</v>
      </c>
      <c r="J213" s="504">
        <v>4</v>
      </c>
      <c r="K213" s="504">
        <v>4756</v>
      </c>
      <c r="L213" s="504">
        <v>2.0050590219224285</v>
      </c>
      <c r="M213" s="504">
        <v>1189</v>
      </c>
      <c r="N213" s="504">
        <v>4</v>
      </c>
      <c r="O213" s="504">
        <v>4756</v>
      </c>
      <c r="P213" s="489">
        <v>2.0050590219224285</v>
      </c>
      <c r="Q213" s="505">
        <v>1189</v>
      </c>
    </row>
    <row r="214" spans="1:17" ht="14.4" customHeight="1" x14ac:dyDescent="0.3">
      <c r="A214" s="483" t="s">
        <v>1247</v>
      </c>
      <c r="B214" s="484" t="s">
        <v>1144</v>
      </c>
      <c r="C214" s="484" t="s">
        <v>1131</v>
      </c>
      <c r="D214" s="484" t="s">
        <v>1191</v>
      </c>
      <c r="E214" s="484" t="s">
        <v>1192</v>
      </c>
      <c r="F214" s="504">
        <v>17</v>
      </c>
      <c r="G214" s="504">
        <v>1819</v>
      </c>
      <c r="H214" s="504">
        <v>1</v>
      </c>
      <c r="I214" s="504">
        <v>107</v>
      </c>
      <c r="J214" s="504">
        <v>24</v>
      </c>
      <c r="K214" s="504">
        <v>2592</v>
      </c>
      <c r="L214" s="504">
        <v>1.4249587685541507</v>
      </c>
      <c r="M214" s="504">
        <v>108</v>
      </c>
      <c r="N214" s="504">
        <v>17</v>
      </c>
      <c r="O214" s="504">
        <v>1836</v>
      </c>
      <c r="P214" s="489">
        <v>1.0093457943925233</v>
      </c>
      <c r="Q214" s="505">
        <v>108</v>
      </c>
    </row>
    <row r="215" spans="1:17" ht="14.4" customHeight="1" x14ac:dyDescent="0.3">
      <c r="A215" s="483" t="s">
        <v>1247</v>
      </c>
      <c r="B215" s="484" t="s">
        <v>1144</v>
      </c>
      <c r="C215" s="484" t="s">
        <v>1131</v>
      </c>
      <c r="D215" s="484" t="s">
        <v>1193</v>
      </c>
      <c r="E215" s="484" t="s">
        <v>1194</v>
      </c>
      <c r="F215" s="504">
        <v>1</v>
      </c>
      <c r="G215" s="504">
        <v>318</v>
      </c>
      <c r="H215" s="504">
        <v>1</v>
      </c>
      <c r="I215" s="504">
        <v>318</v>
      </c>
      <c r="J215" s="504">
        <v>2</v>
      </c>
      <c r="K215" s="504">
        <v>638</v>
      </c>
      <c r="L215" s="504">
        <v>2.0062893081761008</v>
      </c>
      <c r="M215" s="504">
        <v>319</v>
      </c>
      <c r="N215" s="504">
        <v>3</v>
      </c>
      <c r="O215" s="504">
        <v>957</v>
      </c>
      <c r="P215" s="489">
        <v>3.0094339622641511</v>
      </c>
      <c r="Q215" s="505">
        <v>319</v>
      </c>
    </row>
    <row r="216" spans="1:17" ht="14.4" customHeight="1" x14ac:dyDescent="0.3">
      <c r="A216" s="483" t="s">
        <v>1247</v>
      </c>
      <c r="B216" s="484" t="s">
        <v>1144</v>
      </c>
      <c r="C216" s="484" t="s">
        <v>1131</v>
      </c>
      <c r="D216" s="484" t="s">
        <v>1197</v>
      </c>
      <c r="E216" s="484" t="s">
        <v>1198</v>
      </c>
      <c r="F216" s="504">
        <v>4</v>
      </c>
      <c r="G216" s="504">
        <v>572</v>
      </c>
      <c r="H216" s="504">
        <v>1</v>
      </c>
      <c r="I216" s="504">
        <v>143</v>
      </c>
      <c r="J216" s="504">
        <v>13</v>
      </c>
      <c r="K216" s="504">
        <v>1872</v>
      </c>
      <c r="L216" s="504">
        <v>3.2727272727272729</v>
      </c>
      <c r="M216" s="504">
        <v>144</v>
      </c>
      <c r="N216" s="504">
        <v>9</v>
      </c>
      <c r="O216" s="504">
        <v>1296</v>
      </c>
      <c r="P216" s="489">
        <v>2.2657342657342658</v>
      </c>
      <c r="Q216" s="505">
        <v>144</v>
      </c>
    </row>
    <row r="217" spans="1:17" ht="14.4" customHeight="1" x14ac:dyDescent="0.3">
      <c r="A217" s="483" t="s">
        <v>1247</v>
      </c>
      <c r="B217" s="484" t="s">
        <v>1144</v>
      </c>
      <c r="C217" s="484" t="s">
        <v>1131</v>
      </c>
      <c r="D217" s="484" t="s">
        <v>1201</v>
      </c>
      <c r="E217" s="484" t="s">
        <v>1202</v>
      </c>
      <c r="F217" s="504">
        <v>1</v>
      </c>
      <c r="G217" s="504">
        <v>290</v>
      </c>
      <c r="H217" s="504">
        <v>1</v>
      </c>
      <c r="I217" s="504">
        <v>290</v>
      </c>
      <c r="J217" s="504">
        <v>2</v>
      </c>
      <c r="K217" s="504">
        <v>582</v>
      </c>
      <c r="L217" s="504">
        <v>2.0068965517241377</v>
      </c>
      <c r="M217" s="504">
        <v>291</v>
      </c>
      <c r="N217" s="504"/>
      <c r="O217" s="504"/>
      <c r="P217" s="489"/>
      <c r="Q217" s="505"/>
    </row>
    <row r="218" spans="1:17" ht="14.4" customHeight="1" x14ac:dyDescent="0.3">
      <c r="A218" s="483" t="s">
        <v>1248</v>
      </c>
      <c r="B218" s="484" t="s">
        <v>1144</v>
      </c>
      <c r="C218" s="484" t="s">
        <v>1131</v>
      </c>
      <c r="D218" s="484" t="s">
        <v>1147</v>
      </c>
      <c r="E218" s="484" t="s">
        <v>1148</v>
      </c>
      <c r="F218" s="504">
        <v>57</v>
      </c>
      <c r="G218" s="504">
        <v>11514</v>
      </c>
      <c r="H218" s="504">
        <v>1</v>
      </c>
      <c r="I218" s="504">
        <v>202</v>
      </c>
      <c r="J218" s="504">
        <v>67</v>
      </c>
      <c r="K218" s="504">
        <v>13601</v>
      </c>
      <c r="L218" s="504">
        <v>1.181257599444155</v>
      </c>
      <c r="M218" s="504">
        <v>203</v>
      </c>
      <c r="N218" s="504">
        <v>40</v>
      </c>
      <c r="O218" s="504">
        <v>8120</v>
      </c>
      <c r="P218" s="489">
        <v>0.7052284175786</v>
      </c>
      <c r="Q218" s="505">
        <v>203</v>
      </c>
    </row>
    <row r="219" spans="1:17" ht="14.4" customHeight="1" x14ac:dyDescent="0.3">
      <c r="A219" s="483" t="s">
        <v>1248</v>
      </c>
      <c r="B219" s="484" t="s">
        <v>1144</v>
      </c>
      <c r="C219" s="484" t="s">
        <v>1131</v>
      </c>
      <c r="D219" s="484" t="s">
        <v>1149</v>
      </c>
      <c r="E219" s="484" t="s">
        <v>1148</v>
      </c>
      <c r="F219" s="504"/>
      <c r="G219" s="504"/>
      <c r="H219" s="504"/>
      <c r="I219" s="504"/>
      <c r="J219" s="504"/>
      <c r="K219" s="504"/>
      <c r="L219" s="504"/>
      <c r="M219" s="504"/>
      <c r="N219" s="504">
        <v>3</v>
      </c>
      <c r="O219" s="504">
        <v>252</v>
      </c>
      <c r="P219" s="489"/>
      <c r="Q219" s="505">
        <v>84</v>
      </c>
    </row>
    <row r="220" spans="1:17" ht="14.4" customHeight="1" x14ac:dyDescent="0.3">
      <c r="A220" s="483" t="s">
        <v>1248</v>
      </c>
      <c r="B220" s="484" t="s">
        <v>1144</v>
      </c>
      <c r="C220" s="484" t="s">
        <v>1131</v>
      </c>
      <c r="D220" s="484" t="s">
        <v>1150</v>
      </c>
      <c r="E220" s="484" t="s">
        <v>1151</v>
      </c>
      <c r="F220" s="504">
        <v>227</v>
      </c>
      <c r="G220" s="504">
        <v>66057</v>
      </c>
      <c r="H220" s="504">
        <v>1</v>
      </c>
      <c r="I220" s="504">
        <v>291</v>
      </c>
      <c r="J220" s="504">
        <v>92</v>
      </c>
      <c r="K220" s="504">
        <v>26864</v>
      </c>
      <c r="L220" s="504">
        <v>0.40667908018832222</v>
      </c>
      <c r="M220" s="504">
        <v>292</v>
      </c>
      <c r="N220" s="504">
        <v>167</v>
      </c>
      <c r="O220" s="504">
        <v>48764</v>
      </c>
      <c r="P220" s="489">
        <v>0.7382109390374979</v>
      </c>
      <c r="Q220" s="505">
        <v>292</v>
      </c>
    </row>
    <row r="221" spans="1:17" ht="14.4" customHeight="1" x14ac:dyDescent="0.3">
      <c r="A221" s="483" t="s">
        <v>1248</v>
      </c>
      <c r="B221" s="484" t="s">
        <v>1144</v>
      </c>
      <c r="C221" s="484" t="s">
        <v>1131</v>
      </c>
      <c r="D221" s="484" t="s">
        <v>1152</v>
      </c>
      <c r="E221" s="484" t="s">
        <v>1153</v>
      </c>
      <c r="F221" s="504">
        <v>3</v>
      </c>
      <c r="G221" s="504">
        <v>276</v>
      </c>
      <c r="H221" s="504">
        <v>1</v>
      </c>
      <c r="I221" s="504">
        <v>92</v>
      </c>
      <c r="J221" s="504">
        <v>6</v>
      </c>
      <c r="K221" s="504">
        <v>558</v>
      </c>
      <c r="L221" s="504">
        <v>2.0217391304347827</v>
      </c>
      <c r="M221" s="504">
        <v>93</v>
      </c>
      <c r="N221" s="504"/>
      <c r="O221" s="504"/>
      <c r="P221" s="489"/>
      <c r="Q221" s="505"/>
    </row>
    <row r="222" spans="1:17" ht="14.4" customHeight="1" x14ac:dyDescent="0.3">
      <c r="A222" s="483" t="s">
        <v>1248</v>
      </c>
      <c r="B222" s="484" t="s">
        <v>1144</v>
      </c>
      <c r="C222" s="484" t="s">
        <v>1131</v>
      </c>
      <c r="D222" s="484" t="s">
        <v>1154</v>
      </c>
      <c r="E222" s="484" t="s">
        <v>1155</v>
      </c>
      <c r="F222" s="504"/>
      <c r="G222" s="504"/>
      <c r="H222" s="504"/>
      <c r="I222" s="504"/>
      <c r="J222" s="504"/>
      <c r="K222" s="504"/>
      <c r="L222" s="504"/>
      <c r="M222" s="504"/>
      <c r="N222" s="504">
        <v>1</v>
      </c>
      <c r="O222" s="504">
        <v>220</v>
      </c>
      <c r="P222" s="489"/>
      <c r="Q222" s="505">
        <v>220</v>
      </c>
    </row>
    <row r="223" spans="1:17" ht="14.4" customHeight="1" x14ac:dyDescent="0.3">
      <c r="A223" s="483" t="s">
        <v>1248</v>
      </c>
      <c r="B223" s="484" t="s">
        <v>1144</v>
      </c>
      <c r="C223" s="484" t="s">
        <v>1131</v>
      </c>
      <c r="D223" s="484" t="s">
        <v>1156</v>
      </c>
      <c r="E223" s="484" t="s">
        <v>1157</v>
      </c>
      <c r="F223" s="504">
        <v>231</v>
      </c>
      <c r="G223" s="504">
        <v>30723</v>
      </c>
      <c r="H223" s="504">
        <v>1</v>
      </c>
      <c r="I223" s="504">
        <v>133</v>
      </c>
      <c r="J223" s="504">
        <v>227</v>
      </c>
      <c r="K223" s="504">
        <v>30418</v>
      </c>
      <c r="L223" s="504">
        <v>0.9900725840575465</v>
      </c>
      <c r="M223" s="504">
        <v>134</v>
      </c>
      <c r="N223" s="504">
        <v>234</v>
      </c>
      <c r="O223" s="504">
        <v>31356</v>
      </c>
      <c r="P223" s="489">
        <v>1.0206034566936824</v>
      </c>
      <c r="Q223" s="505">
        <v>134</v>
      </c>
    </row>
    <row r="224" spans="1:17" ht="14.4" customHeight="1" x14ac:dyDescent="0.3">
      <c r="A224" s="483" t="s">
        <v>1248</v>
      </c>
      <c r="B224" s="484" t="s">
        <v>1144</v>
      </c>
      <c r="C224" s="484" t="s">
        <v>1131</v>
      </c>
      <c r="D224" s="484" t="s">
        <v>1158</v>
      </c>
      <c r="E224" s="484" t="s">
        <v>1157</v>
      </c>
      <c r="F224" s="504"/>
      <c r="G224" s="504"/>
      <c r="H224" s="504"/>
      <c r="I224" s="504"/>
      <c r="J224" s="504">
        <v>1</v>
      </c>
      <c r="K224" s="504">
        <v>175</v>
      </c>
      <c r="L224" s="504"/>
      <c r="M224" s="504">
        <v>175</v>
      </c>
      <c r="N224" s="504">
        <v>1</v>
      </c>
      <c r="O224" s="504">
        <v>175</v>
      </c>
      <c r="P224" s="489"/>
      <c r="Q224" s="505">
        <v>175</v>
      </c>
    </row>
    <row r="225" spans="1:17" ht="14.4" customHeight="1" x14ac:dyDescent="0.3">
      <c r="A225" s="483" t="s">
        <v>1248</v>
      </c>
      <c r="B225" s="484" t="s">
        <v>1144</v>
      </c>
      <c r="C225" s="484" t="s">
        <v>1131</v>
      </c>
      <c r="D225" s="484" t="s">
        <v>1159</v>
      </c>
      <c r="E225" s="484" t="s">
        <v>1160</v>
      </c>
      <c r="F225" s="504"/>
      <c r="G225" s="504"/>
      <c r="H225" s="504"/>
      <c r="I225" s="504"/>
      <c r="J225" s="504">
        <v>1</v>
      </c>
      <c r="K225" s="504">
        <v>612</v>
      </c>
      <c r="L225" s="504"/>
      <c r="M225" s="504">
        <v>612</v>
      </c>
      <c r="N225" s="504">
        <v>1</v>
      </c>
      <c r="O225" s="504">
        <v>612</v>
      </c>
      <c r="P225" s="489"/>
      <c r="Q225" s="505">
        <v>612</v>
      </c>
    </row>
    <row r="226" spans="1:17" ht="14.4" customHeight="1" x14ac:dyDescent="0.3">
      <c r="A226" s="483" t="s">
        <v>1248</v>
      </c>
      <c r="B226" s="484" t="s">
        <v>1144</v>
      </c>
      <c r="C226" s="484" t="s">
        <v>1131</v>
      </c>
      <c r="D226" s="484" t="s">
        <v>1163</v>
      </c>
      <c r="E226" s="484" t="s">
        <v>1164</v>
      </c>
      <c r="F226" s="504">
        <v>9</v>
      </c>
      <c r="G226" s="504">
        <v>1422</v>
      </c>
      <c r="H226" s="504">
        <v>1</v>
      </c>
      <c r="I226" s="504">
        <v>158</v>
      </c>
      <c r="J226" s="504">
        <v>4</v>
      </c>
      <c r="K226" s="504">
        <v>636</v>
      </c>
      <c r="L226" s="504">
        <v>0.4472573839662447</v>
      </c>
      <c r="M226" s="504">
        <v>159</v>
      </c>
      <c r="N226" s="504">
        <v>8</v>
      </c>
      <c r="O226" s="504">
        <v>1272</v>
      </c>
      <c r="P226" s="489">
        <v>0.89451476793248941</v>
      </c>
      <c r="Q226" s="505">
        <v>159</v>
      </c>
    </row>
    <row r="227" spans="1:17" ht="14.4" customHeight="1" x14ac:dyDescent="0.3">
      <c r="A227" s="483" t="s">
        <v>1248</v>
      </c>
      <c r="B227" s="484" t="s">
        <v>1144</v>
      </c>
      <c r="C227" s="484" t="s">
        <v>1131</v>
      </c>
      <c r="D227" s="484" t="s">
        <v>1165</v>
      </c>
      <c r="E227" s="484" t="s">
        <v>1166</v>
      </c>
      <c r="F227" s="504">
        <v>13</v>
      </c>
      <c r="G227" s="504">
        <v>4966</v>
      </c>
      <c r="H227" s="504">
        <v>1</v>
      </c>
      <c r="I227" s="504">
        <v>382</v>
      </c>
      <c r="J227" s="504">
        <v>21</v>
      </c>
      <c r="K227" s="504">
        <v>8022</v>
      </c>
      <c r="L227" s="504">
        <v>1.6153846153846154</v>
      </c>
      <c r="M227" s="504">
        <v>382</v>
      </c>
      <c r="N227" s="504">
        <v>27</v>
      </c>
      <c r="O227" s="504">
        <v>10314</v>
      </c>
      <c r="P227" s="489">
        <v>2.0769230769230771</v>
      </c>
      <c r="Q227" s="505">
        <v>382</v>
      </c>
    </row>
    <row r="228" spans="1:17" ht="14.4" customHeight="1" x14ac:dyDescent="0.3">
      <c r="A228" s="483" t="s">
        <v>1248</v>
      </c>
      <c r="B228" s="484" t="s">
        <v>1144</v>
      </c>
      <c r="C228" s="484" t="s">
        <v>1131</v>
      </c>
      <c r="D228" s="484" t="s">
        <v>1167</v>
      </c>
      <c r="E228" s="484" t="s">
        <v>1168</v>
      </c>
      <c r="F228" s="504">
        <v>282</v>
      </c>
      <c r="G228" s="504">
        <v>4512</v>
      </c>
      <c r="H228" s="504">
        <v>1</v>
      </c>
      <c r="I228" s="504">
        <v>16</v>
      </c>
      <c r="J228" s="504">
        <v>286</v>
      </c>
      <c r="K228" s="504">
        <v>4576</v>
      </c>
      <c r="L228" s="504">
        <v>1.0141843971631206</v>
      </c>
      <c r="M228" s="504">
        <v>16</v>
      </c>
      <c r="N228" s="504">
        <v>283</v>
      </c>
      <c r="O228" s="504">
        <v>4528</v>
      </c>
      <c r="P228" s="489">
        <v>1.0035460992907801</v>
      </c>
      <c r="Q228" s="505">
        <v>16</v>
      </c>
    </row>
    <row r="229" spans="1:17" ht="14.4" customHeight="1" x14ac:dyDescent="0.3">
      <c r="A229" s="483" t="s">
        <v>1248</v>
      </c>
      <c r="B229" s="484" t="s">
        <v>1144</v>
      </c>
      <c r="C229" s="484" t="s">
        <v>1131</v>
      </c>
      <c r="D229" s="484" t="s">
        <v>1169</v>
      </c>
      <c r="E229" s="484" t="s">
        <v>1170</v>
      </c>
      <c r="F229" s="504">
        <v>5</v>
      </c>
      <c r="G229" s="504">
        <v>1305</v>
      </c>
      <c r="H229" s="504">
        <v>1</v>
      </c>
      <c r="I229" s="504">
        <v>261</v>
      </c>
      <c r="J229" s="504">
        <v>16</v>
      </c>
      <c r="K229" s="504">
        <v>4192</v>
      </c>
      <c r="L229" s="504">
        <v>3.2122605363984675</v>
      </c>
      <c r="M229" s="504">
        <v>262</v>
      </c>
      <c r="N229" s="504">
        <v>6</v>
      </c>
      <c r="O229" s="504">
        <v>1572</v>
      </c>
      <c r="P229" s="489">
        <v>1.2045977011494253</v>
      </c>
      <c r="Q229" s="505">
        <v>262</v>
      </c>
    </row>
    <row r="230" spans="1:17" ht="14.4" customHeight="1" x14ac:dyDescent="0.3">
      <c r="A230" s="483" t="s">
        <v>1248</v>
      </c>
      <c r="B230" s="484" t="s">
        <v>1144</v>
      </c>
      <c r="C230" s="484" t="s">
        <v>1131</v>
      </c>
      <c r="D230" s="484" t="s">
        <v>1171</v>
      </c>
      <c r="E230" s="484" t="s">
        <v>1172</v>
      </c>
      <c r="F230" s="504">
        <v>10</v>
      </c>
      <c r="G230" s="504">
        <v>1400</v>
      </c>
      <c r="H230" s="504">
        <v>1</v>
      </c>
      <c r="I230" s="504">
        <v>140</v>
      </c>
      <c r="J230" s="504">
        <v>16</v>
      </c>
      <c r="K230" s="504">
        <v>2256</v>
      </c>
      <c r="L230" s="504">
        <v>1.6114285714285714</v>
      </c>
      <c r="M230" s="504">
        <v>141</v>
      </c>
      <c r="N230" s="504">
        <v>6</v>
      </c>
      <c r="O230" s="504">
        <v>846</v>
      </c>
      <c r="P230" s="489">
        <v>0.60428571428571431</v>
      </c>
      <c r="Q230" s="505">
        <v>141</v>
      </c>
    </row>
    <row r="231" spans="1:17" ht="14.4" customHeight="1" x14ac:dyDescent="0.3">
      <c r="A231" s="483" t="s">
        <v>1248</v>
      </c>
      <c r="B231" s="484" t="s">
        <v>1144</v>
      </c>
      <c r="C231" s="484" t="s">
        <v>1131</v>
      </c>
      <c r="D231" s="484" t="s">
        <v>1173</v>
      </c>
      <c r="E231" s="484" t="s">
        <v>1172</v>
      </c>
      <c r="F231" s="504">
        <v>231</v>
      </c>
      <c r="G231" s="504">
        <v>18018</v>
      </c>
      <c r="H231" s="504">
        <v>1</v>
      </c>
      <c r="I231" s="504">
        <v>78</v>
      </c>
      <c r="J231" s="504">
        <v>227</v>
      </c>
      <c r="K231" s="504">
        <v>17706</v>
      </c>
      <c r="L231" s="504">
        <v>0.98268398268398272</v>
      </c>
      <c r="M231" s="504">
        <v>78</v>
      </c>
      <c r="N231" s="504">
        <v>234</v>
      </c>
      <c r="O231" s="504">
        <v>18252</v>
      </c>
      <c r="P231" s="489">
        <v>1.0129870129870129</v>
      </c>
      <c r="Q231" s="505">
        <v>78</v>
      </c>
    </row>
    <row r="232" spans="1:17" ht="14.4" customHeight="1" x14ac:dyDescent="0.3">
      <c r="A232" s="483" t="s">
        <v>1248</v>
      </c>
      <c r="B232" s="484" t="s">
        <v>1144</v>
      </c>
      <c r="C232" s="484" t="s">
        <v>1131</v>
      </c>
      <c r="D232" s="484" t="s">
        <v>1174</v>
      </c>
      <c r="E232" s="484" t="s">
        <v>1175</v>
      </c>
      <c r="F232" s="504">
        <v>11</v>
      </c>
      <c r="G232" s="504">
        <v>3322</v>
      </c>
      <c r="H232" s="504">
        <v>1</v>
      </c>
      <c r="I232" s="504">
        <v>302</v>
      </c>
      <c r="J232" s="504">
        <v>16</v>
      </c>
      <c r="K232" s="504">
        <v>4848</v>
      </c>
      <c r="L232" s="504">
        <v>1.4593618302227573</v>
      </c>
      <c r="M232" s="504">
        <v>303</v>
      </c>
      <c r="N232" s="504">
        <v>6</v>
      </c>
      <c r="O232" s="504">
        <v>1818</v>
      </c>
      <c r="P232" s="489">
        <v>0.54726068633353397</v>
      </c>
      <c r="Q232" s="505">
        <v>303</v>
      </c>
    </row>
    <row r="233" spans="1:17" ht="14.4" customHeight="1" x14ac:dyDescent="0.3">
      <c r="A233" s="483" t="s">
        <v>1248</v>
      </c>
      <c r="B233" s="484" t="s">
        <v>1144</v>
      </c>
      <c r="C233" s="484" t="s">
        <v>1131</v>
      </c>
      <c r="D233" s="484" t="s">
        <v>1176</v>
      </c>
      <c r="E233" s="484" t="s">
        <v>1177</v>
      </c>
      <c r="F233" s="504">
        <v>13</v>
      </c>
      <c r="G233" s="504">
        <v>6318</v>
      </c>
      <c r="H233" s="504">
        <v>1</v>
      </c>
      <c r="I233" s="504">
        <v>486</v>
      </c>
      <c r="J233" s="504">
        <v>21</v>
      </c>
      <c r="K233" s="504">
        <v>10206</v>
      </c>
      <c r="L233" s="504">
        <v>1.6153846153846154</v>
      </c>
      <c r="M233" s="504">
        <v>486</v>
      </c>
      <c r="N233" s="504">
        <v>27</v>
      </c>
      <c r="O233" s="504">
        <v>13122</v>
      </c>
      <c r="P233" s="489">
        <v>2.0769230769230771</v>
      </c>
      <c r="Q233" s="505">
        <v>486</v>
      </c>
    </row>
    <row r="234" spans="1:17" ht="14.4" customHeight="1" x14ac:dyDescent="0.3">
      <c r="A234" s="483" t="s">
        <v>1248</v>
      </c>
      <c r="B234" s="484" t="s">
        <v>1144</v>
      </c>
      <c r="C234" s="484" t="s">
        <v>1131</v>
      </c>
      <c r="D234" s="484" t="s">
        <v>1178</v>
      </c>
      <c r="E234" s="484" t="s">
        <v>1179</v>
      </c>
      <c r="F234" s="504">
        <v>222</v>
      </c>
      <c r="G234" s="504">
        <v>35298</v>
      </c>
      <c r="H234" s="504">
        <v>1</v>
      </c>
      <c r="I234" s="504">
        <v>159</v>
      </c>
      <c r="J234" s="504">
        <v>203</v>
      </c>
      <c r="K234" s="504">
        <v>32480</v>
      </c>
      <c r="L234" s="504">
        <v>0.92016544846733528</v>
      </c>
      <c r="M234" s="504">
        <v>160</v>
      </c>
      <c r="N234" s="504">
        <v>209</v>
      </c>
      <c r="O234" s="504">
        <v>33440</v>
      </c>
      <c r="P234" s="489">
        <v>0.94736245679641906</v>
      </c>
      <c r="Q234" s="505">
        <v>160</v>
      </c>
    </row>
    <row r="235" spans="1:17" ht="14.4" customHeight="1" x14ac:dyDescent="0.3">
      <c r="A235" s="483" t="s">
        <v>1248</v>
      </c>
      <c r="B235" s="484" t="s">
        <v>1144</v>
      </c>
      <c r="C235" s="484" t="s">
        <v>1131</v>
      </c>
      <c r="D235" s="484" t="s">
        <v>1182</v>
      </c>
      <c r="E235" s="484" t="s">
        <v>1148</v>
      </c>
      <c r="F235" s="504">
        <v>586</v>
      </c>
      <c r="G235" s="504">
        <v>41020</v>
      </c>
      <c r="H235" s="504">
        <v>1</v>
      </c>
      <c r="I235" s="504">
        <v>70</v>
      </c>
      <c r="J235" s="504">
        <v>596</v>
      </c>
      <c r="K235" s="504">
        <v>41720</v>
      </c>
      <c r="L235" s="504">
        <v>1.0170648464163823</v>
      </c>
      <c r="M235" s="504">
        <v>70</v>
      </c>
      <c r="N235" s="504">
        <v>650</v>
      </c>
      <c r="O235" s="504">
        <v>45500</v>
      </c>
      <c r="P235" s="489">
        <v>1.1092150170648465</v>
      </c>
      <c r="Q235" s="505">
        <v>70</v>
      </c>
    </row>
    <row r="236" spans="1:17" ht="14.4" customHeight="1" x14ac:dyDescent="0.3">
      <c r="A236" s="483" t="s">
        <v>1248</v>
      </c>
      <c r="B236" s="484" t="s">
        <v>1144</v>
      </c>
      <c r="C236" s="484" t="s">
        <v>1131</v>
      </c>
      <c r="D236" s="484" t="s">
        <v>1187</v>
      </c>
      <c r="E236" s="484" t="s">
        <v>1188</v>
      </c>
      <c r="F236" s="504"/>
      <c r="G236" s="504"/>
      <c r="H236" s="504"/>
      <c r="I236" s="504"/>
      <c r="J236" s="504">
        <v>3</v>
      </c>
      <c r="K236" s="504">
        <v>648</v>
      </c>
      <c r="L236" s="504"/>
      <c r="M236" s="504">
        <v>216</v>
      </c>
      <c r="N236" s="504">
        <v>3</v>
      </c>
      <c r="O236" s="504">
        <v>648</v>
      </c>
      <c r="P236" s="489"/>
      <c r="Q236" s="505">
        <v>216</v>
      </c>
    </row>
    <row r="237" spans="1:17" ht="14.4" customHeight="1" x14ac:dyDescent="0.3">
      <c r="A237" s="483" t="s">
        <v>1248</v>
      </c>
      <c r="B237" s="484" t="s">
        <v>1144</v>
      </c>
      <c r="C237" s="484" t="s">
        <v>1131</v>
      </c>
      <c r="D237" s="484" t="s">
        <v>1189</v>
      </c>
      <c r="E237" s="484" t="s">
        <v>1190</v>
      </c>
      <c r="F237" s="504">
        <v>8</v>
      </c>
      <c r="G237" s="504">
        <v>9488</v>
      </c>
      <c r="H237" s="504">
        <v>1</v>
      </c>
      <c r="I237" s="504">
        <v>1186</v>
      </c>
      <c r="J237" s="504">
        <v>4</v>
      </c>
      <c r="K237" s="504">
        <v>4756</v>
      </c>
      <c r="L237" s="504">
        <v>0.50126475548060712</v>
      </c>
      <c r="M237" s="504">
        <v>1189</v>
      </c>
      <c r="N237" s="504">
        <v>10</v>
      </c>
      <c r="O237" s="504">
        <v>11890</v>
      </c>
      <c r="P237" s="489">
        <v>1.2531618887015177</v>
      </c>
      <c r="Q237" s="505">
        <v>1189</v>
      </c>
    </row>
    <row r="238" spans="1:17" ht="14.4" customHeight="1" x14ac:dyDescent="0.3">
      <c r="A238" s="483" t="s">
        <v>1248</v>
      </c>
      <c r="B238" s="484" t="s">
        <v>1144</v>
      </c>
      <c r="C238" s="484" t="s">
        <v>1131</v>
      </c>
      <c r="D238" s="484" t="s">
        <v>1191</v>
      </c>
      <c r="E238" s="484" t="s">
        <v>1192</v>
      </c>
      <c r="F238" s="504">
        <v>8</v>
      </c>
      <c r="G238" s="504">
        <v>856</v>
      </c>
      <c r="H238" s="504">
        <v>1</v>
      </c>
      <c r="I238" s="504">
        <v>107</v>
      </c>
      <c r="J238" s="504">
        <v>5</v>
      </c>
      <c r="K238" s="504">
        <v>540</v>
      </c>
      <c r="L238" s="504">
        <v>0.63084112149532712</v>
      </c>
      <c r="M238" s="504">
        <v>108</v>
      </c>
      <c r="N238" s="504">
        <v>9</v>
      </c>
      <c r="O238" s="504">
        <v>972</v>
      </c>
      <c r="P238" s="489">
        <v>1.1355140186915889</v>
      </c>
      <c r="Q238" s="505">
        <v>108</v>
      </c>
    </row>
    <row r="239" spans="1:17" ht="14.4" customHeight="1" x14ac:dyDescent="0.3">
      <c r="A239" s="483" t="s">
        <v>1248</v>
      </c>
      <c r="B239" s="484" t="s">
        <v>1144</v>
      </c>
      <c r="C239" s="484" t="s">
        <v>1131</v>
      </c>
      <c r="D239" s="484" t="s">
        <v>1193</v>
      </c>
      <c r="E239" s="484" t="s">
        <v>1194</v>
      </c>
      <c r="F239" s="504"/>
      <c r="G239" s="504"/>
      <c r="H239" s="504"/>
      <c r="I239" s="504"/>
      <c r="J239" s="504">
        <v>1</v>
      </c>
      <c r="K239" s="504">
        <v>319</v>
      </c>
      <c r="L239" s="504"/>
      <c r="M239" s="504">
        <v>319</v>
      </c>
      <c r="N239" s="504">
        <v>1</v>
      </c>
      <c r="O239" s="504">
        <v>319</v>
      </c>
      <c r="P239" s="489"/>
      <c r="Q239" s="505">
        <v>319</v>
      </c>
    </row>
    <row r="240" spans="1:17" ht="14.4" customHeight="1" x14ac:dyDescent="0.3">
      <c r="A240" s="483" t="s">
        <v>1248</v>
      </c>
      <c r="B240" s="484" t="s">
        <v>1144</v>
      </c>
      <c r="C240" s="484" t="s">
        <v>1131</v>
      </c>
      <c r="D240" s="484" t="s">
        <v>1201</v>
      </c>
      <c r="E240" s="484" t="s">
        <v>1202</v>
      </c>
      <c r="F240" s="504"/>
      <c r="G240" s="504"/>
      <c r="H240" s="504"/>
      <c r="I240" s="504"/>
      <c r="J240" s="504">
        <v>1</v>
      </c>
      <c r="K240" s="504">
        <v>291</v>
      </c>
      <c r="L240" s="504"/>
      <c r="M240" s="504">
        <v>291</v>
      </c>
      <c r="N240" s="504"/>
      <c r="O240" s="504"/>
      <c r="P240" s="489"/>
      <c r="Q240" s="505"/>
    </row>
    <row r="241" spans="1:17" ht="14.4" customHeight="1" x14ac:dyDescent="0.3">
      <c r="A241" s="483" t="s">
        <v>1249</v>
      </c>
      <c r="B241" s="484" t="s">
        <v>1144</v>
      </c>
      <c r="C241" s="484" t="s">
        <v>1131</v>
      </c>
      <c r="D241" s="484" t="s">
        <v>1147</v>
      </c>
      <c r="E241" s="484" t="s">
        <v>1148</v>
      </c>
      <c r="F241" s="504">
        <v>50</v>
      </c>
      <c r="G241" s="504">
        <v>10100</v>
      </c>
      <c r="H241" s="504">
        <v>1</v>
      </c>
      <c r="I241" s="504">
        <v>202</v>
      </c>
      <c r="J241" s="504">
        <v>107</v>
      </c>
      <c r="K241" s="504">
        <v>21721</v>
      </c>
      <c r="L241" s="504">
        <v>2.1505940594059405</v>
      </c>
      <c r="M241" s="504">
        <v>203</v>
      </c>
      <c r="N241" s="504">
        <v>45</v>
      </c>
      <c r="O241" s="504">
        <v>9135</v>
      </c>
      <c r="P241" s="489">
        <v>0.90445544554455448</v>
      </c>
      <c r="Q241" s="505">
        <v>203</v>
      </c>
    </row>
    <row r="242" spans="1:17" ht="14.4" customHeight="1" x14ac:dyDescent="0.3">
      <c r="A242" s="483" t="s">
        <v>1249</v>
      </c>
      <c r="B242" s="484" t="s">
        <v>1144</v>
      </c>
      <c r="C242" s="484" t="s">
        <v>1131</v>
      </c>
      <c r="D242" s="484" t="s">
        <v>1150</v>
      </c>
      <c r="E242" s="484" t="s">
        <v>1151</v>
      </c>
      <c r="F242" s="504">
        <v>100</v>
      </c>
      <c r="G242" s="504">
        <v>29100</v>
      </c>
      <c r="H242" s="504">
        <v>1</v>
      </c>
      <c r="I242" s="504">
        <v>291</v>
      </c>
      <c r="J242" s="504">
        <v>85</v>
      </c>
      <c r="K242" s="504">
        <v>24820</v>
      </c>
      <c r="L242" s="504">
        <v>0.85292096219931268</v>
      </c>
      <c r="M242" s="504">
        <v>292</v>
      </c>
      <c r="N242" s="504">
        <v>70</v>
      </c>
      <c r="O242" s="504">
        <v>20440</v>
      </c>
      <c r="P242" s="489">
        <v>0.70240549828178689</v>
      </c>
      <c r="Q242" s="505">
        <v>292</v>
      </c>
    </row>
    <row r="243" spans="1:17" ht="14.4" customHeight="1" x14ac:dyDescent="0.3">
      <c r="A243" s="483" t="s">
        <v>1249</v>
      </c>
      <c r="B243" s="484" t="s">
        <v>1144</v>
      </c>
      <c r="C243" s="484" t="s">
        <v>1131</v>
      </c>
      <c r="D243" s="484" t="s">
        <v>1152</v>
      </c>
      <c r="E243" s="484" t="s">
        <v>1153</v>
      </c>
      <c r="F243" s="504">
        <v>6</v>
      </c>
      <c r="G243" s="504">
        <v>552</v>
      </c>
      <c r="H243" s="504">
        <v>1</v>
      </c>
      <c r="I243" s="504">
        <v>92</v>
      </c>
      <c r="J243" s="504">
        <v>1</v>
      </c>
      <c r="K243" s="504">
        <v>93</v>
      </c>
      <c r="L243" s="504">
        <v>0.16847826086956522</v>
      </c>
      <c r="M243" s="504">
        <v>93</v>
      </c>
      <c r="N243" s="504"/>
      <c r="O243" s="504"/>
      <c r="P243" s="489"/>
      <c r="Q243" s="505"/>
    </row>
    <row r="244" spans="1:17" ht="14.4" customHeight="1" x14ac:dyDescent="0.3">
      <c r="A244" s="483" t="s">
        <v>1249</v>
      </c>
      <c r="B244" s="484" t="s">
        <v>1144</v>
      </c>
      <c r="C244" s="484" t="s">
        <v>1131</v>
      </c>
      <c r="D244" s="484" t="s">
        <v>1156</v>
      </c>
      <c r="E244" s="484" t="s">
        <v>1157</v>
      </c>
      <c r="F244" s="504">
        <v>143</v>
      </c>
      <c r="G244" s="504">
        <v>19019</v>
      </c>
      <c r="H244" s="504">
        <v>1</v>
      </c>
      <c r="I244" s="504">
        <v>133</v>
      </c>
      <c r="J244" s="504">
        <v>150</v>
      </c>
      <c r="K244" s="504">
        <v>20100</v>
      </c>
      <c r="L244" s="504">
        <v>1.0568378989431622</v>
      </c>
      <c r="M244" s="504">
        <v>134</v>
      </c>
      <c r="N244" s="504">
        <v>144</v>
      </c>
      <c r="O244" s="504">
        <v>19296</v>
      </c>
      <c r="P244" s="489">
        <v>1.0145643829854356</v>
      </c>
      <c r="Q244" s="505">
        <v>134</v>
      </c>
    </row>
    <row r="245" spans="1:17" ht="14.4" customHeight="1" x14ac:dyDescent="0.3">
      <c r="A245" s="483" t="s">
        <v>1249</v>
      </c>
      <c r="B245" s="484" t="s">
        <v>1144</v>
      </c>
      <c r="C245" s="484" t="s">
        <v>1131</v>
      </c>
      <c r="D245" s="484" t="s">
        <v>1159</v>
      </c>
      <c r="E245" s="484" t="s">
        <v>1160</v>
      </c>
      <c r="F245" s="504">
        <v>1</v>
      </c>
      <c r="G245" s="504">
        <v>609</v>
      </c>
      <c r="H245" s="504">
        <v>1</v>
      </c>
      <c r="I245" s="504">
        <v>609</v>
      </c>
      <c r="J245" s="504"/>
      <c r="K245" s="504"/>
      <c r="L245" s="504"/>
      <c r="M245" s="504"/>
      <c r="N245" s="504"/>
      <c r="O245" s="504"/>
      <c r="P245" s="489"/>
      <c r="Q245" s="505"/>
    </row>
    <row r="246" spans="1:17" ht="14.4" customHeight="1" x14ac:dyDescent="0.3">
      <c r="A246" s="483" t="s">
        <v>1249</v>
      </c>
      <c r="B246" s="484" t="s">
        <v>1144</v>
      </c>
      <c r="C246" s="484" t="s">
        <v>1131</v>
      </c>
      <c r="D246" s="484" t="s">
        <v>1163</v>
      </c>
      <c r="E246" s="484" t="s">
        <v>1164</v>
      </c>
      <c r="F246" s="504">
        <v>7</v>
      </c>
      <c r="G246" s="504">
        <v>1106</v>
      </c>
      <c r="H246" s="504">
        <v>1</v>
      </c>
      <c r="I246" s="504">
        <v>158</v>
      </c>
      <c r="J246" s="504">
        <v>3</v>
      </c>
      <c r="K246" s="504">
        <v>477</v>
      </c>
      <c r="L246" s="504">
        <v>0.43128390596745025</v>
      </c>
      <c r="M246" s="504">
        <v>159</v>
      </c>
      <c r="N246" s="504">
        <v>4</v>
      </c>
      <c r="O246" s="504">
        <v>636</v>
      </c>
      <c r="P246" s="489">
        <v>0.57504520795660041</v>
      </c>
      <c r="Q246" s="505">
        <v>159</v>
      </c>
    </row>
    <row r="247" spans="1:17" ht="14.4" customHeight="1" x14ac:dyDescent="0.3">
      <c r="A247" s="483" t="s">
        <v>1249</v>
      </c>
      <c r="B247" s="484" t="s">
        <v>1144</v>
      </c>
      <c r="C247" s="484" t="s">
        <v>1131</v>
      </c>
      <c r="D247" s="484" t="s">
        <v>1165</v>
      </c>
      <c r="E247" s="484" t="s">
        <v>1166</v>
      </c>
      <c r="F247" s="504">
        <v>5</v>
      </c>
      <c r="G247" s="504">
        <v>1910</v>
      </c>
      <c r="H247" s="504">
        <v>1</v>
      </c>
      <c r="I247" s="504">
        <v>382</v>
      </c>
      <c r="J247" s="504">
        <v>2</v>
      </c>
      <c r="K247" s="504">
        <v>764</v>
      </c>
      <c r="L247" s="504">
        <v>0.4</v>
      </c>
      <c r="M247" s="504">
        <v>382</v>
      </c>
      <c r="N247" s="504">
        <v>2</v>
      </c>
      <c r="O247" s="504">
        <v>764</v>
      </c>
      <c r="P247" s="489">
        <v>0.4</v>
      </c>
      <c r="Q247" s="505">
        <v>382</v>
      </c>
    </row>
    <row r="248" spans="1:17" ht="14.4" customHeight="1" x14ac:dyDescent="0.3">
      <c r="A248" s="483" t="s">
        <v>1249</v>
      </c>
      <c r="B248" s="484" t="s">
        <v>1144</v>
      </c>
      <c r="C248" s="484" t="s">
        <v>1131</v>
      </c>
      <c r="D248" s="484" t="s">
        <v>1167</v>
      </c>
      <c r="E248" s="484" t="s">
        <v>1168</v>
      </c>
      <c r="F248" s="504">
        <v>169</v>
      </c>
      <c r="G248" s="504">
        <v>2704</v>
      </c>
      <c r="H248" s="504">
        <v>1</v>
      </c>
      <c r="I248" s="504">
        <v>16</v>
      </c>
      <c r="J248" s="504">
        <v>170</v>
      </c>
      <c r="K248" s="504">
        <v>2720</v>
      </c>
      <c r="L248" s="504">
        <v>1.0059171597633136</v>
      </c>
      <c r="M248" s="504">
        <v>16</v>
      </c>
      <c r="N248" s="504">
        <v>159</v>
      </c>
      <c r="O248" s="504">
        <v>2544</v>
      </c>
      <c r="P248" s="489">
        <v>0.94082840236686394</v>
      </c>
      <c r="Q248" s="505">
        <v>16</v>
      </c>
    </row>
    <row r="249" spans="1:17" ht="14.4" customHeight="1" x14ac:dyDescent="0.3">
      <c r="A249" s="483" t="s">
        <v>1249</v>
      </c>
      <c r="B249" s="484" t="s">
        <v>1144</v>
      </c>
      <c r="C249" s="484" t="s">
        <v>1131</v>
      </c>
      <c r="D249" s="484" t="s">
        <v>1169</v>
      </c>
      <c r="E249" s="484" t="s">
        <v>1170</v>
      </c>
      <c r="F249" s="504">
        <v>7</v>
      </c>
      <c r="G249" s="504">
        <v>1827</v>
      </c>
      <c r="H249" s="504">
        <v>1</v>
      </c>
      <c r="I249" s="504">
        <v>261</v>
      </c>
      <c r="J249" s="504">
        <v>11</v>
      </c>
      <c r="K249" s="504">
        <v>2882</v>
      </c>
      <c r="L249" s="504">
        <v>1.5774493705528188</v>
      </c>
      <c r="M249" s="504">
        <v>262</v>
      </c>
      <c r="N249" s="504">
        <v>7</v>
      </c>
      <c r="O249" s="504">
        <v>1834</v>
      </c>
      <c r="P249" s="489">
        <v>1.0038314176245211</v>
      </c>
      <c r="Q249" s="505">
        <v>262</v>
      </c>
    </row>
    <row r="250" spans="1:17" ht="14.4" customHeight="1" x14ac:dyDescent="0.3">
      <c r="A250" s="483" t="s">
        <v>1249</v>
      </c>
      <c r="B250" s="484" t="s">
        <v>1144</v>
      </c>
      <c r="C250" s="484" t="s">
        <v>1131</v>
      </c>
      <c r="D250" s="484" t="s">
        <v>1171</v>
      </c>
      <c r="E250" s="484" t="s">
        <v>1172</v>
      </c>
      <c r="F250" s="504">
        <v>15</v>
      </c>
      <c r="G250" s="504">
        <v>2100</v>
      </c>
      <c r="H250" s="504">
        <v>1</v>
      </c>
      <c r="I250" s="504">
        <v>140</v>
      </c>
      <c r="J250" s="504">
        <v>15</v>
      </c>
      <c r="K250" s="504">
        <v>2115</v>
      </c>
      <c r="L250" s="504">
        <v>1.0071428571428571</v>
      </c>
      <c r="M250" s="504">
        <v>141</v>
      </c>
      <c r="N250" s="504">
        <v>11</v>
      </c>
      <c r="O250" s="504">
        <v>1551</v>
      </c>
      <c r="P250" s="489">
        <v>0.73857142857142855</v>
      </c>
      <c r="Q250" s="505">
        <v>141</v>
      </c>
    </row>
    <row r="251" spans="1:17" ht="14.4" customHeight="1" x14ac:dyDescent="0.3">
      <c r="A251" s="483" t="s">
        <v>1249</v>
      </c>
      <c r="B251" s="484" t="s">
        <v>1144</v>
      </c>
      <c r="C251" s="484" t="s">
        <v>1131</v>
      </c>
      <c r="D251" s="484" t="s">
        <v>1173</v>
      </c>
      <c r="E251" s="484" t="s">
        <v>1172</v>
      </c>
      <c r="F251" s="504">
        <v>143</v>
      </c>
      <c r="G251" s="504">
        <v>11154</v>
      </c>
      <c r="H251" s="504">
        <v>1</v>
      </c>
      <c r="I251" s="504">
        <v>78</v>
      </c>
      <c r="J251" s="504">
        <v>150</v>
      </c>
      <c r="K251" s="504">
        <v>11700</v>
      </c>
      <c r="L251" s="504">
        <v>1.048951048951049</v>
      </c>
      <c r="M251" s="504">
        <v>78</v>
      </c>
      <c r="N251" s="504">
        <v>144</v>
      </c>
      <c r="O251" s="504">
        <v>11232</v>
      </c>
      <c r="P251" s="489">
        <v>1.0069930069930071</v>
      </c>
      <c r="Q251" s="505">
        <v>78</v>
      </c>
    </row>
    <row r="252" spans="1:17" ht="14.4" customHeight="1" x14ac:dyDescent="0.3">
      <c r="A252" s="483" t="s">
        <v>1249</v>
      </c>
      <c r="B252" s="484" t="s">
        <v>1144</v>
      </c>
      <c r="C252" s="484" t="s">
        <v>1131</v>
      </c>
      <c r="D252" s="484" t="s">
        <v>1174</v>
      </c>
      <c r="E252" s="484" t="s">
        <v>1175</v>
      </c>
      <c r="F252" s="504">
        <v>15</v>
      </c>
      <c r="G252" s="504">
        <v>4530</v>
      </c>
      <c r="H252" s="504">
        <v>1</v>
      </c>
      <c r="I252" s="504">
        <v>302</v>
      </c>
      <c r="J252" s="504">
        <v>15</v>
      </c>
      <c r="K252" s="504">
        <v>4545</v>
      </c>
      <c r="L252" s="504">
        <v>1.0033112582781456</v>
      </c>
      <c r="M252" s="504">
        <v>303</v>
      </c>
      <c r="N252" s="504">
        <v>11</v>
      </c>
      <c r="O252" s="504">
        <v>3333</v>
      </c>
      <c r="P252" s="489">
        <v>0.73576158940397351</v>
      </c>
      <c r="Q252" s="505">
        <v>303</v>
      </c>
    </row>
    <row r="253" spans="1:17" ht="14.4" customHeight="1" x14ac:dyDescent="0.3">
      <c r="A253" s="483" t="s">
        <v>1249</v>
      </c>
      <c r="B253" s="484" t="s">
        <v>1144</v>
      </c>
      <c r="C253" s="484" t="s">
        <v>1131</v>
      </c>
      <c r="D253" s="484" t="s">
        <v>1176</v>
      </c>
      <c r="E253" s="484" t="s">
        <v>1177</v>
      </c>
      <c r="F253" s="504">
        <v>5</v>
      </c>
      <c r="G253" s="504">
        <v>2430</v>
      </c>
      <c r="H253" s="504">
        <v>1</v>
      </c>
      <c r="I253" s="504">
        <v>486</v>
      </c>
      <c r="J253" s="504">
        <v>2</v>
      </c>
      <c r="K253" s="504">
        <v>972</v>
      </c>
      <c r="L253" s="504">
        <v>0.4</v>
      </c>
      <c r="M253" s="504">
        <v>486</v>
      </c>
      <c r="N253" s="504">
        <v>2</v>
      </c>
      <c r="O253" s="504">
        <v>972</v>
      </c>
      <c r="P253" s="489">
        <v>0.4</v>
      </c>
      <c r="Q253" s="505">
        <v>486</v>
      </c>
    </row>
    <row r="254" spans="1:17" ht="14.4" customHeight="1" x14ac:dyDescent="0.3">
      <c r="A254" s="483" t="s">
        <v>1249</v>
      </c>
      <c r="B254" s="484" t="s">
        <v>1144</v>
      </c>
      <c r="C254" s="484" t="s">
        <v>1131</v>
      </c>
      <c r="D254" s="484" t="s">
        <v>1178</v>
      </c>
      <c r="E254" s="484" t="s">
        <v>1179</v>
      </c>
      <c r="F254" s="504">
        <v>134</v>
      </c>
      <c r="G254" s="504">
        <v>21306</v>
      </c>
      <c r="H254" s="504">
        <v>1</v>
      </c>
      <c r="I254" s="504">
        <v>159</v>
      </c>
      <c r="J254" s="504">
        <v>136</v>
      </c>
      <c r="K254" s="504">
        <v>21760</v>
      </c>
      <c r="L254" s="504">
        <v>1.021308551581714</v>
      </c>
      <c r="M254" s="504">
        <v>160</v>
      </c>
      <c r="N254" s="504">
        <v>135</v>
      </c>
      <c r="O254" s="504">
        <v>21600</v>
      </c>
      <c r="P254" s="489">
        <v>1.0137989298789074</v>
      </c>
      <c r="Q254" s="505">
        <v>160</v>
      </c>
    </row>
    <row r="255" spans="1:17" ht="14.4" customHeight="1" x14ac:dyDescent="0.3">
      <c r="A255" s="483" t="s">
        <v>1249</v>
      </c>
      <c r="B255" s="484" t="s">
        <v>1144</v>
      </c>
      <c r="C255" s="484" t="s">
        <v>1131</v>
      </c>
      <c r="D255" s="484" t="s">
        <v>1182</v>
      </c>
      <c r="E255" s="484" t="s">
        <v>1148</v>
      </c>
      <c r="F255" s="504">
        <v>298</v>
      </c>
      <c r="G255" s="504">
        <v>20860</v>
      </c>
      <c r="H255" s="504">
        <v>1</v>
      </c>
      <c r="I255" s="504">
        <v>70</v>
      </c>
      <c r="J255" s="504">
        <v>317</v>
      </c>
      <c r="K255" s="504">
        <v>22190</v>
      </c>
      <c r="L255" s="504">
        <v>1.063758389261745</v>
      </c>
      <c r="M255" s="504">
        <v>70</v>
      </c>
      <c r="N255" s="504">
        <v>301</v>
      </c>
      <c r="O255" s="504">
        <v>21070</v>
      </c>
      <c r="P255" s="489">
        <v>1.0100671140939597</v>
      </c>
      <c r="Q255" s="505">
        <v>70</v>
      </c>
    </row>
    <row r="256" spans="1:17" ht="14.4" customHeight="1" x14ac:dyDescent="0.3">
      <c r="A256" s="483" t="s">
        <v>1249</v>
      </c>
      <c r="B256" s="484" t="s">
        <v>1144</v>
      </c>
      <c r="C256" s="484" t="s">
        <v>1131</v>
      </c>
      <c r="D256" s="484" t="s">
        <v>1189</v>
      </c>
      <c r="E256" s="484" t="s">
        <v>1190</v>
      </c>
      <c r="F256" s="504">
        <v>5</v>
      </c>
      <c r="G256" s="504">
        <v>5930</v>
      </c>
      <c r="H256" s="504">
        <v>1</v>
      </c>
      <c r="I256" s="504">
        <v>1186</v>
      </c>
      <c r="J256" s="504">
        <v>2</v>
      </c>
      <c r="K256" s="504">
        <v>2378</v>
      </c>
      <c r="L256" s="504">
        <v>0.40101180438448569</v>
      </c>
      <c r="M256" s="504">
        <v>1189</v>
      </c>
      <c r="N256" s="504">
        <v>4</v>
      </c>
      <c r="O256" s="504">
        <v>4756</v>
      </c>
      <c r="P256" s="489">
        <v>0.80202360876897139</v>
      </c>
      <c r="Q256" s="505">
        <v>1189</v>
      </c>
    </row>
    <row r="257" spans="1:17" ht="14.4" customHeight="1" x14ac:dyDescent="0.3">
      <c r="A257" s="483" t="s">
        <v>1249</v>
      </c>
      <c r="B257" s="484" t="s">
        <v>1144</v>
      </c>
      <c r="C257" s="484" t="s">
        <v>1131</v>
      </c>
      <c r="D257" s="484" t="s">
        <v>1191</v>
      </c>
      <c r="E257" s="484" t="s">
        <v>1192</v>
      </c>
      <c r="F257" s="504">
        <v>7</v>
      </c>
      <c r="G257" s="504">
        <v>749</v>
      </c>
      <c r="H257" s="504">
        <v>1</v>
      </c>
      <c r="I257" s="504">
        <v>107</v>
      </c>
      <c r="J257" s="504">
        <v>2</v>
      </c>
      <c r="K257" s="504">
        <v>216</v>
      </c>
      <c r="L257" s="504">
        <v>0.28838451268357812</v>
      </c>
      <c r="M257" s="504">
        <v>108</v>
      </c>
      <c r="N257" s="504">
        <v>3</v>
      </c>
      <c r="O257" s="504">
        <v>324</v>
      </c>
      <c r="P257" s="489">
        <v>0.43257676902536718</v>
      </c>
      <c r="Q257" s="505">
        <v>108</v>
      </c>
    </row>
    <row r="258" spans="1:17" ht="14.4" customHeight="1" x14ac:dyDescent="0.3">
      <c r="A258" s="483" t="s">
        <v>1249</v>
      </c>
      <c r="B258" s="484" t="s">
        <v>1144</v>
      </c>
      <c r="C258" s="484" t="s">
        <v>1131</v>
      </c>
      <c r="D258" s="484" t="s">
        <v>1201</v>
      </c>
      <c r="E258" s="484" t="s">
        <v>1202</v>
      </c>
      <c r="F258" s="504">
        <v>1</v>
      </c>
      <c r="G258" s="504">
        <v>290</v>
      </c>
      <c r="H258" s="504">
        <v>1</v>
      </c>
      <c r="I258" s="504">
        <v>290</v>
      </c>
      <c r="J258" s="504"/>
      <c r="K258" s="504"/>
      <c r="L258" s="504"/>
      <c r="M258" s="504"/>
      <c r="N258" s="504"/>
      <c r="O258" s="504"/>
      <c r="P258" s="489"/>
      <c r="Q258" s="505"/>
    </row>
    <row r="259" spans="1:17" ht="14.4" customHeight="1" x14ac:dyDescent="0.3">
      <c r="A259" s="483" t="s">
        <v>1250</v>
      </c>
      <c r="B259" s="484" t="s">
        <v>1144</v>
      </c>
      <c r="C259" s="484" t="s">
        <v>1131</v>
      </c>
      <c r="D259" s="484" t="s">
        <v>1147</v>
      </c>
      <c r="E259" s="484" t="s">
        <v>1148</v>
      </c>
      <c r="F259" s="504">
        <v>2</v>
      </c>
      <c r="G259" s="504">
        <v>404</v>
      </c>
      <c r="H259" s="504">
        <v>1</v>
      </c>
      <c r="I259" s="504">
        <v>202</v>
      </c>
      <c r="J259" s="504">
        <v>13</v>
      </c>
      <c r="K259" s="504">
        <v>2639</v>
      </c>
      <c r="L259" s="504">
        <v>6.532178217821782</v>
      </c>
      <c r="M259" s="504">
        <v>203</v>
      </c>
      <c r="N259" s="504">
        <v>4</v>
      </c>
      <c r="O259" s="504">
        <v>812</v>
      </c>
      <c r="P259" s="489">
        <v>2.0099009900990099</v>
      </c>
      <c r="Q259" s="505">
        <v>203</v>
      </c>
    </row>
    <row r="260" spans="1:17" ht="14.4" customHeight="1" x14ac:dyDescent="0.3">
      <c r="A260" s="483" t="s">
        <v>1250</v>
      </c>
      <c r="B260" s="484" t="s">
        <v>1144</v>
      </c>
      <c r="C260" s="484" t="s">
        <v>1131</v>
      </c>
      <c r="D260" s="484" t="s">
        <v>1150</v>
      </c>
      <c r="E260" s="484" t="s">
        <v>1151</v>
      </c>
      <c r="F260" s="504"/>
      <c r="G260" s="504"/>
      <c r="H260" s="504"/>
      <c r="I260" s="504"/>
      <c r="J260" s="504">
        <v>35</v>
      </c>
      <c r="K260" s="504">
        <v>10220</v>
      </c>
      <c r="L260" s="504"/>
      <c r="M260" s="504">
        <v>292</v>
      </c>
      <c r="N260" s="504"/>
      <c r="O260" s="504"/>
      <c r="P260" s="489"/>
      <c r="Q260" s="505"/>
    </row>
    <row r="261" spans="1:17" ht="14.4" customHeight="1" x14ac:dyDescent="0.3">
      <c r="A261" s="483" t="s">
        <v>1250</v>
      </c>
      <c r="B261" s="484" t="s">
        <v>1144</v>
      </c>
      <c r="C261" s="484" t="s">
        <v>1131</v>
      </c>
      <c r="D261" s="484" t="s">
        <v>1156</v>
      </c>
      <c r="E261" s="484" t="s">
        <v>1157</v>
      </c>
      <c r="F261" s="504">
        <v>9</v>
      </c>
      <c r="G261" s="504">
        <v>1197</v>
      </c>
      <c r="H261" s="504">
        <v>1</v>
      </c>
      <c r="I261" s="504">
        <v>133</v>
      </c>
      <c r="J261" s="504">
        <v>6</v>
      </c>
      <c r="K261" s="504">
        <v>804</v>
      </c>
      <c r="L261" s="504">
        <v>0.67167919799498743</v>
      </c>
      <c r="M261" s="504">
        <v>134</v>
      </c>
      <c r="N261" s="504">
        <v>3</v>
      </c>
      <c r="O261" s="504">
        <v>402</v>
      </c>
      <c r="P261" s="489">
        <v>0.33583959899749372</v>
      </c>
      <c r="Q261" s="505">
        <v>134</v>
      </c>
    </row>
    <row r="262" spans="1:17" ht="14.4" customHeight="1" x14ac:dyDescent="0.3">
      <c r="A262" s="483" t="s">
        <v>1250</v>
      </c>
      <c r="B262" s="484" t="s">
        <v>1144</v>
      </c>
      <c r="C262" s="484" t="s">
        <v>1131</v>
      </c>
      <c r="D262" s="484" t="s">
        <v>1163</v>
      </c>
      <c r="E262" s="484" t="s">
        <v>1164</v>
      </c>
      <c r="F262" s="504"/>
      <c r="G262" s="504"/>
      <c r="H262" s="504"/>
      <c r="I262" s="504"/>
      <c r="J262" s="504">
        <v>1</v>
      </c>
      <c r="K262" s="504">
        <v>159</v>
      </c>
      <c r="L262" s="504"/>
      <c r="M262" s="504">
        <v>159</v>
      </c>
      <c r="N262" s="504"/>
      <c r="O262" s="504"/>
      <c r="P262" s="489"/>
      <c r="Q262" s="505"/>
    </row>
    <row r="263" spans="1:17" ht="14.4" customHeight="1" x14ac:dyDescent="0.3">
      <c r="A263" s="483" t="s">
        <v>1250</v>
      </c>
      <c r="B263" s="484" t="s">
        <v>1144</v>
      </c>
      <c r="C263" s="484" t="s">
        <v>1131</v>
      </c>
      <c r="D263" s="484" t="s">
        <v>1167</v>
      </c>
      <c r="E263" s="484" t="s">
        <v>1168</v>
      </c>
      <c r="F263" s="504">
        <v>15</v>
      </c>
      <c r="G263" s="504">
        <v>240</v>
      </c>
      <c r="H263" s="504">
        <v>1</v>
      </c>
      <c r="I263" s="504">
        <v>16</v>
      </c>
      <c r="J263" s="504">
        <v>10</v>
      </c>
      <c r="K263" s="504">
        <v>160</v>
      </c>
      <c r="L263" s="504">
        <v>0.66666666666666663</v>
      </c>
      <c r="M263" s="504">
        <v>16</v>
      </c>
      <c r="N263" s="504">
        <v>6</v>
      </c>
      <c r="O263" s="504">
        <v>96</v>
      </c>
      <c r="P263" s="489">
        <v>0.4</v>
      </c>
      <c r="Q263" s="505">
        <v>16</v>
      </c>
    </row>
    <row r="264" spans="1:17" ht="14.4" customHeight="1" x14ac:dyDescent="0.3">
      <c r="A264" s="483" t="s">
        <v>1250</v>
      </c>
      <c r="B264" s="484" t="s">
        <v>1144</v>
      </c>
      <c r="C264" s="484" t="s">
        <v>1131</v>
      </c>
      <c r="D264" s="484" t="s">
        <v>1169</v>
      </c>
      <c r="E264" s="484" t="s">
        <v>1170</v>
      </c>
      <c r="F264" s="504"/>
      <c r="G264" s="504"/>
      <c r="H264" s="504"/>
      <c r="I264" s="504"/>
      <c r="J264" s="504">
        <v>3</v>
      </c>
      <c r="K264" s="504">
        <v>786</v>
      </c>
      <c r="L264" s="504"/>
      <c r="M264" s="504">
        <v>262</v>
      </c>
      <c r="N264" s="504">
        <v>2</v>
      </c>
      <c r="O264" s="504">
        <v>524</v>
      </c>
      <c r="P264" s="489"/>
      <c r="Q264" s="505">
        <v>262</v>
      </c>
    </row>
    <row r="265" spans="1:17" ht="14.4" customHeight="1" x14ac:dyDescent="0.3">
      <c r="A265" s="483" t="s">
        <v>1250</v>
      </c>
      <c r="B265" s="484" t="s">
        <v>1144</v>
      </c>
      <c r="C265" s="484" t="s">
        <v>1131</v>
      </c>
      <c r="D265" s="484" t="s">
        <v>1171</v>
      </c>
      <c r="E265" s="484" t="s">
        <v>1172</v>
      </c>
      <c r="F265" s="504"/>
      <c r="G265" s="504"/>
      <c r="H265" s="504"/>
      <c r="I265" s="504"/>
      <c r="J265" s="504">
        <v>3</v>
      </c>
      <c r="K265" s="504">
        <v>423</v>
      </c>
      <c r="L265" s="504"/>
      <c r="M265" s="504">
        <v>141</v>
      </c>
      <c r="N265" s="504">
        <v>2</v>
      </c>
      <c r="O265" s="504">
        <v>282</v>
      </c>
      <c r="P265" s="489"/>
      <c r="Q265" s="505">
        <v>141</v>
      </c>
    </row>
    <row r="266" spans="1:17" ht="14.4" customHeight="1" x14ac:dyDescent="0.3">
      <c r="A266" s="483" t="s">
        <v>1250</v>
      </c>
      <c r="B266" s="484" t="s">
        <v>1144</v>
      </c>
      <c r="C266" s="484" t="s">
        <v>1131</v>
      </c>
      <c r="D266" s="484" t="s">
        <v>1173</v>
      </c>
      <c r="E266" s="484" t="s">
        <v>1172</v>
      </c>
      <c r="F266" s="504">
        <v>9</v>
      </c>
      <c r="G266" s="504">
        <v>702</v>
      </c>
      <c r="H266" s="504">
        <v>1</v>
      </c>
      <c r="I266" s="504">
        <v>78</v>
      </c>
      <c r="J266" s="504">
        <v>6</v>
      </c>
      <c r="K266" s="504">
        <v>468</v>
      </c>
      <c r="L266" s="504">
        <v>0.66666666666666663</v>
      </c>
      <c r="M266" s="504">
        <v>78</v>
      </c>
      <c r="N266" s="504">
        <v>3</v>
      </c>
      <c r="O266" s="504">
        <v>234</v>
      </c>
      <c r="P266" s="489">
        <v>0.33333333333333331</v>
      </c>
      <c r="Q266" s="505">
        <v>78</v>
      </c>
    </row>
    <row r="267" spans="1:17" ht="14.4" customHeight="1" x14ac:dyDescent="0.3">
      <c r="A267" s="483" t="s">
        <v>1250</v>
      </c>
      <c r="B267" s="484" t="s">
        <v>1144</v>
      </c>
      <c r="C267" s="484" t="s">
        <v>1131</v>
      </c>
      <c r="D267" s="484" t="s">
        <v>1174</v>
      </c>
      <c r="E267" s="484" t="s">
        <v>1175</v>
      </c>
      <c r="F267" s="504"/>
      <c r="G267" s="504"/>
      <c r="H267" s="504"/>
      <c r="I267" s="504"/>
      <c r="J267" s="504">
        <v>3</v>
      </c>
      <c r="K267" s="504">
        <v>909</v>
      </c>
      <c r="L267" s="504"/>
      <c r="M267" s="504">
        <v>303</v>
      </c>
      <c r="N267" s="504">
        <v>2</v>
      </c>
      <c r="O267" s="504">
        <v>606</v>
      </c>
      <c r="P267" s="489"/>
      <c r="Q267" s="505">
        <v>303</v>
      </c>
    </row>
    <row r="268" spans="1:17" ht="14.4" customHeight="1" x14ac:dyDescent="0.3">
      <c r="A268" s="483" t="s">
        <v>1250</v>
      </c>
      <c r="B268" s="484" t="s">
        <v>1144</v>
      </c>
      <c r="C268" s="484" t="s">
        <v>1131</v>
      </c>
      <c r="D268" s="484" t="s">
        <v>1178</v>
      </c>
      <c r="E268" s="484" t="s">
        <v>1179</v>
      </c>
      <c r="F268" s="504">
        <v>13</v>
      </c>
      <c r="G268" s="504">
        <v>2067</v>
      </c>
      <c r="H268" s="504">
        <v>1</v>
      </c>
      <c r="I268" s="504">
        <v>159</v>
      </c>
      <c r="J268" s="504">
        <v>5</v>
      </c>
      <c r="K268" s="504">
        <v>800</v>
      </c>
      <c r="L268" s="504">
        <v>0.38703434929850022</v>
      </c>
      <c r="M268" s="504">
        <v>160</v>
      </c>
      <c r="N268" s="504">
        <v>4</v>
      </c>
      <c r="O268" s="504">
        <v>640</v>
      </c>
      <c r="P268" s="489">
        <v>0.3096274794388002</v>
      </c>
      <c r="Q268" s="505">
        <v>160</v>
      </c>
    </row>
    <row r="269" spans="1:17" ht="14.4" customHeight="1" x14ac:dyDescent="0.3">
      <c r="A269" s="483" t="s">
        <v>1250</v>
      </c>
      <c r="B269" s="484" t="s">
        <v>1144</v>
      </c>
      <c r="C269" s="484" t="s">
        <v>1131</v>
      </c>
      <c r="D269" s="484" t="s">
        <v>1182</v>
      </c>
      <c r="E269" s="484" t="s">
        <v>1148</v>
      </c>
      <c r="F269" s="504">
        <v>18</v>
      </c>
      <c r="G269" s="504">
        <v>1260</v>
      </c>
      <c r="H269" s="504">
        <v>1</v>
      </c>
      <c r="I269" s="504">
        <v>70</v>
      </c>
      <c r="J269" s="504">
        <v>8</v>
      </c>
      <c r="K269" s="504">
        <v>560</v>
      </c>
      <c r="L269" s="504">
        <v>0.44444444444444442</v>
      </c>
      <c r="M269" s="504">
        <v>70</v>
      </c>
      <c r="N269" s="504">
        <v>5</v>
      </c>
      <c r="O269" s="504">
        <v>350</v>
      </c>
      <c r="P269" s="489">
        <v>0.27777777777777779</v>
      </c>
      <c r="Q269" s="505">
        <v>70</v>
      </c>
    </row>
    <row r="270" spans="1:17" ht="14.4" customHeight="1" x14ac:dyDescent="0.3">
      <c r="A270" s="483" t="s">
        <v>1251</v>
      </c>
      <c r="B270" s="484" t="s">
        <v>1144</v>
      </c>
      <c r="C270" s="484" t="s">
        <v>1131</v>
      </c>
      <c r="D270" s="484" t="s">
        <v>1147</v>
      </c>
      <c r="E270" s="484" t="s">
        <v>1148</v>
      </c>
      <c r="F270" s="504">
        <v>9</v>
      </c>
      <c r="G270" s="504">
        <v>1818</v>
      </c>
      <c r="H270" s="504">
        <v>1</v>
      </c>
      <c r="I270" s="504">
        <v>202</v>
      </c>
      <c r="J270" s="504">
        <v>25</v>
      </c>
      <c r="K270" s="504">
        <v>5075</v>
      </c>
      <c r="L270" s="504">
        <v>2.7915291529152917</v>
      </c>
      <c r="M270" s="504">
        <v>203</v>
      </c>
      <c r="N270" s="504">
        <v>16</v>
      </c>
      <c r="O270" s="504">
        <v>3248</v>
      </c>
      <c r="P270" s="489">
        <v>1.7865786578657865</v>
      </c>
      <c r="Q270" s="505">
        <v>203</v>
      </c>
    </row>
    <row r="271" spans="1:17" ht="14.4" customHeight="1" x14ac:dyDescent="0.3">
      <c r="A271" s="483" t="s">
        <v>1251</v>
      </c>
      <c r="B271" s="484" t="s">
        <v>1144</v>
      </c>
      <c r="C271" s="484" t="s">
        <v>1131</v>
      </c>
      <c r="D271" s="484" t="s">
        <v>1150</v>
      </c>
      <c r="E271" s="484" t="s">
        <v>1151</v>
      </c>
      <c r="F271" s="504">
        <v>57</v>
      </c>
      <c r="G271" s="504">
        <v>16587</v>
      </c>
      <c r="H271" s="504">
        <v>1</v>
      </c>
      <c r="I271" s="504">
        <v>291</v>
      </c>
      <c r="J271" s="504">
        <v>43</v>
      </c>
      <c r="K271" s="504">
        <v>12556</v>
      </c>
      <c r="L271" s="504">
        <v>0.75697835654428169</v>
      </c>
      <c r="M271" s="504">
        <v>292</v>
      </c>
      <c r="N271" s="504">
        <v>16</v>
      </c>
      <c r="O271" s="504">
        <v>4672</v>
      </c>
      <c r="P271" s="489">
        <v>0.2816663652257792</v>
      </c>
      <c r="Q271" s="505">
        <v>292</v>
      </c>
    </row>
    <row r="272" spans="1:17" ht="14.4" customHeight="1" x14ac:dyDescent="0.3">
      <c r="A272" s="483" t="s">
        <v>1251</v>
      </c>
      <c r="B272" s="484" t="s">
        <v>1144</v>
      </c>
      <c r="C272" s="484" t="s">
        <v>1131</v>
      </c>
      <c r="D272" s="484" t="s">
        <v>1152</v>
      </c>
      <c r="E272" s="484" t="s">
        <v>1153</v>
      </c>
      <c r="F272" s="504">
        <v>3</v>
      </c>
      <c r="G272" s="504">
        <v>276</v>
      </c>
      <c r="H272" s="504">
        <v>1</v>
      </c>
      <c r="I272" s="504">
        <v>92</v>
      </c>
      <c r="J272" s="504">
        <v>3</v>
      </c>
      <c r="K272" s="504">
        <v>279</v>
      </c>
      <c r="L272" s="504">
        <v>1.0108695652173914</v>
      </c>
      <c r="M272" s="504">
        <v>93</v>
      </c>
      <c r="N272" s="504">
        <v>3</v>
      </c>
      <c r="O272" s="504">
        <v>279</v>
      </c>
      <c r="P272" s="489">
        <v>1.0108695652173914</v>
      </c>
      <c r="Q272" s="505">
        <v>93</v>
      </c>
    </row>
    <row r="273" spans="1:17" ht="14.4" customHeight="1" x14ac:dyDescent="0.3">
      <c r="A273" s="483" t="s">
        <v>1251</v>
      </c>
      <c r="B273" s="484" t="s">
        <v>1144</v>
      </c>
      <c r="C273" s="484" t="s">
        <v>1131</v>
      </c>
      <c r="D273" s="484" t="s">
        <v>1156</v>
      </c>
      <c r="E273" s="484" t="s">
        <v>1157</v>
      </c>
      <c r="F273" s="504">
        <v>25</v>
      </c>
      <c r="G273" s="504">
        <v>3325</v>
      </c>
      <c r="H273" s="504">
        <v>1</v>
      </c>
      <c r="I273" s="504">
        <v>133</v>
      </c>
      <c r="J273" s="504">
        <v>22</v>
      </c>
      <c r="K273" s="504">
        <v>2948</v>
      </c>
      <c r="L273" s="504">
        <v>0.88661654135338341</v>
      </c>
      <c r="M273" s="504">
        <v>134</v>
      </c>
      <c r="N273" s="504">
        <v>21</v>
      </c>
      <c r="O273" s="504">
        <v>2814</v>
      </c>
      <c r="P273" s="489">
        <v>0.84631578947368424</v>
      </c>
      <c r="Q273" s="505">
        <v>134</v>
      </c>
    </row>
    <row r="274" spans="1:17" ht="14.4" customHeight="1" x14ac:dyDescent="0.3">
      <c r="A274" s="483" t="s">
        <v>1251</v>
      </c>
      <c r="B274" s="484" t="s">
        <v>1144</v>
      </c>
      <c r="C274" s="484" t="s">
        <v>1131</v>
      </c>
      <c r="D274" s="484" t="s">
        <v>1159</v>
      </c>
      <c r="E274" s="484" t="s">
        <v>1160</v>
      </c>
      <c r="F274" s="504">
        <v>1</v>
      </c>
      <c r="G274" s="504">
        <v>609</v>
      </c>
      <c r="H274" s="504">
        <v>1</v>
      </c>
      <c r="I274" s="504">
        <v>609</v>
      </c>
      <c r="J274" s="504">
        <v>1</v>
      </c>
      <c r="K274" s="504">
        <v>612</v>
      </c>
      <c r="L274" s="504">
        <v>1.0049261083743843</v>
      </c>
      <c r="M274" s="504">
        <v>612</v>
      </c>
      <c r="N274" s="504"/>
      <c r="O274" s="504"/>
      <c r="P274" s="489"/>
      <c r="Q274" s="505"/>
    </row>
    <row r="275" spans="1:17" ht="14.4" customHeight="1" x14ac:dyDescent="0.3">
      <c r="A275" s="483" t="s">
        <v>1251</v>
      </c>
      <c r="B275" s="484" t="s">
        <v>1144</v>
      </c>
      <c r="C275" s="484" t="s">
        <v>1131</v>
      </c>
      <c r="D275" s="484" t="s">
        <v>1163</v>
      </c>
      <c r="E275" s="484" t="s">
        <v>1164</v>
      </c>
      <c r="F275" s="504">
        <v>3</v>
      </c>
      <c r="G275" s="504">
        <v>474</v>
      </c>
      <c r="H275" s="504">
        <v>1</v>
      </c>
      <c r="I275" s="504">
        <v>158</v>
      </c>
      <c r="J275" s="504">
        <v>2</v>
      </c>
      <c r="K275" s="504">
        <v>318</v>
      </c>
      <c r="L275" s="504">
        <v>0.67088607594936711</v>
      </c>
      <c r="M275" s="504">
        <v>159</v>
      </c>
      <c r="N275" s="504">
        <v>1</v>
      </c>
      <c r="O275" s="504">
        <v>159</v>
      </c>
      <c r="P275" s="489">
        <v>0.33544303797468356</v>
      </c>
      <c r="Q275" s="505">
        <v>159</v>
      </c>
    </row>
    <row r="276" spans="1:17" ht="14.4" customHeight="1" x14ac:dyDescent="0.3">
      <c r="A276" s="483" t="s">
        <v>1251</v>
      </c>
      <c r="B276" s="484" t="s">
        <v>1144</v>
      </c>
      <c r="C276" s="484" t="s">
        <v>1131</v>
      </c>
      <c r="D276" s="484" t="s">
        <v>1167</v>
      </c>
      <c r="E276" s="484" t="s">
        <v>1168</v>
      </c>
      <c r="F276" s="504">
        <v>62</v>
      </c>
      <c r="G276" s="504">
        <v>992</v>
      </c>
      <c r="H276" s="504">
        <v>1</v>
      </c>
      <c r="I276" s="504">
        <v>16</v>
      </c>
      <c r="J276" s="504">
        <v>69</v>
      </c>
      <c r="K276" s="504">
        <v>1104</v>
      </c>
      <c r="L276" s="504">
        <v>1.1129032258064515</v>
      </c>
      <c r="M276" s="504">
        <v>16</v>
      </c>
      <c r="N276" s="504">
        <v>69</v>
      </c>
      <c r="O276" s="504">
        <v>1104</v>
      </c>
      <c r="P276" s="489">
        <v>1.1129032258064515</v>
      </c>
      <c r="Q276" s="505">
        <v>16</v>
      </c>
    </row>
    <row r="277" spans="1:17" ht="14.4" customHeight="1" x14ac:dyDescent="0.3">
      <c r="A277" s="483" t="s">
        <v>1251</v>
      </c>
      <c r="B277" s="484" t="s">
        <v>1144</v>
      </c>
      <c r="C277" s="484" t="s">
        <v>1131</v>
      </c>
      <c r="D277" s="484" t="s">
        <v>1169</v>
      </c>
      <c r="E277" s="484" t="s">
        <v>1170</v>
      </c>
      <c r="F277" s="504">
        <v>2</v>
      </c>
      <c r="G277" s="504">
        <v>522</v>
      </c>
      <c r="H277" s="504">
        <v>1</v>
      </c>
      <c r="I277" s="504">
        <v>261</v>
      </c>
      <c r="J277" s="504">
        <v>5</v>
      </c>
      <c r="K277" s="504">
        <v>1310</v>
      </c>
      <c r="L277" s="504">
        <v>2.5095785440613025</v>
      </c>
      <c r="M277" s="504">
        <v>262</v>
      </c>
      <c r="N277" s="504">
        <v>5</v>
      </c>
      <c r="O277" s="504">
        <v>1310</v>
      </c>
      <c r="P277" s="489">
        <v>2.5095785440613025</v>
      </c>
      <c r="Q277" s="505">
        <v>262</v>
      </c>
    </row>
    <row r="278" spans="1:17" ht="14.4" customHeight="1" x14ac:dyDescent="0.3">
      <c r="A278" s="483" t="s">
        <v>1251</v>
      </c>
      <c r="B278" s="484" t="s">
        <v>1144</v>
      </c>
      <c r="C278" s="484" t="s">
        <v>1131</v>
      </c>
      <c r="D278" s="484" t="s">
        <v>1171</v>
      </c>
      <c r="E278" s="484" t="s">
        <v>1172</v>
      </c>
      <c r="F278" s="504">
        <v>6</v>
      </c>
      <c r="G278" s="504">
        <v>840</v>
      </c>
      <c r="H278" s="504">
        <v>1</v>
      </c>
      <c r="I278" s="504">
        <v>140</v>
      </c>
      <c r="J278" s="504">
        <v>5</v>
      </c>
      <c r="K278" s="504">
        <v>705</v>
      </c>
      <c r="L278" s="504">
        <v>0.8392857142857143</v>
      </c>
      <c r="M278" s="504">
        <v>141</v>
      </c>
      <c r="N278" s="504">
        <v>5</v>
      </c>
      <c r="O278" s="504">
        <v>705</v>
      </c>
      <c r="P278" s="489">
        <v>0.8392857142857143</v>
      </c>
      <c r="Q278" s="505">
        <v>141</v>
      </c>
    </row>
    <row r="279" spans="1:17" ht="14.4" customHeight="1" x14ac:dyDescent="0.3">
      <c r="A279" s="483" t="s">
        <v>1251</v>
      </c>
      <c r="B279" s="484" t="s">
        <v>1144</v>
      </c>
      <c r="C279" s="484" t="s">
        <v>1131</v>
      </c>
      <c r="D279" s="484" t="s">
        <v>1173</v>
      </c>
      <c r="E279" s="484" t="s">
        <v>1172</v>
      </c>
      <c r="F279" s="504">
        <v>25</v>
      </c>
      <c r="G279" s="504">
        <v>1950</v>
      </c>
      <c r="H279" s="504">
        <v>1</v>
      </c>
      <c r="I279" s="504">
        <v>78</v>
      </c>
      <c r="J279" s="504">
        <v>22</v>
      </c>
      <c r="K279" s="504">
        <v>1716</v>
      </c>
      <c r="L279" s="504">
        <v>0.88</v>
      </c>
      <c r="M279" s="504">
        <v>78</v>
      </c>
      <c r="N279" s="504">
        <v>21</v>
      </c>
      <c r="O279" s="504">
        <v>1638</v>
      </c>
      <c r="P279" s="489">
        <v>0.84</v>
      </c>
      <c r="Q279" s="505">
        <v>78</v>
      </c>
    </row>
    <row r="280" spans="1:17" ht="14.4" customHeight="1" x14ac:dyDescent="0.3">
      <c r="A280" s="483" t="s">
        <v>1251</v>
      </c>
      <c r="B280" s="484" t="s">
        <v>1144</v>
      </c>
      <c r="C280" s="484" t="s">
        <v>1131</v>
      </c>
      <c r="D280" s="484" t="s">
        <v>1174</v>
      </c>
      <c r="E280" s="484" t="s">
        <v>1175</v>
      </c>
      <c r="F280" s="504">
        <v>6</v>
      </c>
      <c r="G280" s="504">
        <v>1812</v>
      </c>
      <c r="H280" s="504">
        <v>1</v>
      </c>
      <c r="I280" s="504">
        <v>302</v>
      </c>
      <c r="J280" s="504">
        <v>5</v>
      </c>
      <c r="K280" s="504">
        <v>1515</v>
      </c>
      <c r="L280" s="504">
        <v>0.83609271523178808</v>
      </c>
      <c r="M280" s="504">
        <v>303</v>
      </c>
      <c r="N280" s="504">
        <v>5</v>
      </c>
      <c r="O280" s="504">
        <v>1515</v>
      </c>
      <c r="P280" s="489">
        <v>0.83609271523178808</v>
      </c>
      <c r="Q280" s="505">
        <v>303</v>
      </c>
    </row>
    <row r="281" spans="1:17" ht="14.4" customHeight="1" x14ac:dyDescent="0.3">
      <c r="A281" s="483" t="s">
        <v>1251</v>
      </c>
      <c r="B281" s="484" t="s">
        <v>1144</v>
      </c>
      <c r="C281" s="484" t="s">
        <v>1131</v>
      </c>
      <c r="D281" s="484" t="s">
        <v>1178</v>
      </c>
      <c r="E281" s="484" t="s">
        <v>1179</v>
      </c>
      <c r="F281" s="504">
        <v>43</v>
      </c>
      <c r="G281" s="504">
        <v>6837</v>
      </c>
      <c r="H281" s="504">
        <v>1</v>
      </c>
      <c r="I281" s="504">
        <v>159</v>
      </c>
      <c r="J281" s="504">
        <v>50</v>
      </c>
      <c r="K281" s="504">
        <v>8000</v>
      </c>
      <c r="L281" s="504">
        <v>1.170103846716396</v>
      </c>
      <c r="M281" s="504">
        <v>160</v>
      </c>
      <c r="N281" s="504">
        <v>59</v>
      </c>
      <c r="O281" s="504">
        <v>9440</v>
      </c>
      <c r="P281" s="489">
        <v>1.3807225391253475</v>
      </c>
      <c r="Q281" s="505">
        <v>160</v>
      </c>
    </row>
    <row r="282" spans="1:17" ht="14.4" customHeight="1" x14ac:dyDescent="0.3">
      <c r="A282" s="483" t="s">
        <v>1251</v>
      </c>
      <c r="B282" s="484" t="s">
        <v>1144</v>
      </c>
      <c r="C282" s="484" t="s">
        <v>1131</v>
      </c>
      <c r="D282" s="484" t="s">
        <v>1182</v>
      </c>
      <c r="E282" s="484" t="s">
        <v>1148</v>
      </c>
      <c r="F282" s="504">
        <v>53</v>
      </c>
      <c r="G282" s="504">
        <v>3710</v>
      </c>
      <c r="H282" s="504">
        <v>1</v>
      </c>
      <c r="I282" s="504">
        <v>70</v>
      </c>
      <c r="J282" s="504">
        <v>44</v>
      </c>
      <c r="K282" s="504">
        <v>3080</v>
      </c>
      <c r="L282" s="504">
        <v>0.83018867924528306</v>
      </c>
      <c r="M282" s="504">
        <v>70</v>
      </c>
      <c r="N282" s="504">
        <v>52</v>
      </c>
      <c r="O282" s="504">
        <v>3640</v>
      </c>
      <c r="P282" s="489">
        <v>0.98113207547169812</v>
      </c>
      <c r="Q282" s="505">
        <v>70</v>
      </c>
    </row>
    <row r="283" spans="1:17" ht="14.4" customHeight="1" x14ac:dyDescent="0.3">
      <c r="A283" s="483" t="s">
        <v>1251</v>
      </c>
      <c r="B283" s="484" t="s">
        <v>1144</v>
      </c>
      <c r="C283" s="484" t="s">
        <v>1131</v>
      </c>
      <c r="D283" s="484" t="s">
        <v>1189</v>
      </c>
      <c r="E283" s="484" t="s">
        <v>1190</v>
      </c>
      <c r="F283" s="504">
        <v>1</v>
      </c>
      <c r="G283" s="504">
        <v>1186</v>
      </c>
      <c r="H283" s="504">
        <v>1</v>
      </c>
      <c r="I283" s="504">
        <v>1186</v>
      </c>
      <c r="J283" s="504">
        <v>1</v>
      </c>
      <c r="K283" s="504">
        <v>1189</v>
      </c>
      <c r="L283" s="504">
        <v>1.0025295109612142</v>
      </c>
      <c r="M283" s="504">
        <v>1189</v>
      </c>
      <c r="N283" s="504">
        <v>1</v>
      </c>
      <c r="O283" s="504">
        <v>1189</v>
      </c>
      <c r="P283" s="489">
        <v>1.0025295109612142</v>
      </c>
      <c r="Q283" s="505">
        <v>1189</v>
      </c>
    </row>
    <row r="284" spans="1:17" ht="14.4" customHeight="1" x14ac:dyDescent="0.3">
      <c r="A284" s="483" t="s">
        <v>1251</v>
      </c>
      <c r="B284" s="484" t="s">
        <v>1144</v>
      </c>
      <c r="C284" s="484" t="s">
        <v>1131</v>
      </c>
      <c r="D284" s="484" t="s">
        <v>1191</v>
      </c>
      <c r="E284" s="484" t="s">
        <v>1192</v>
      </c>
      <c r="F284" s="504">
        <v>2</v>
      </c>
      <c r="G284" s="504">
        <v>214</v>
      </c>
      <c r="H284" s="504">
        <v>1</v>
      </c>
      <c r="I284" s="504">
        <v>107</v>
      </c>
      <c r="J284" s="504">
        <v>1</v>
      </c>
      <c r="K284" s="504">
        <v>108</v>
      </c>
      <c r="L284" s="504">
        <v>0.50467289719626163</v>
      </c>
      <c r="M284" s="504">
        <v>108</v>
      </c>
      <c r="N284" s="504">
        <v>1</v>
      </c>
      <c r="O284" s="504">
        <v>108</v>
      </c>
      <c r="P284" s="489">
        <v>0.50467289719626163</v>
      </c>
      <c r="Q284" s="505">
        <v>108</v>
      </c>
    </row>
    <row r="285" spans="1:17" ht="14.4" customHeight="1" x14ac:dyDescent="0.3">
      <c r="A285" s="483" t="s">
        <v>1251</v>
      </c>
      <c r="B285" s="484" t="s">
        <v>1144</v>
      </c>
      <c r="C285" s="484" t="s">
        <v>1131</v>
      </c>
      <c r="D285" s="484" t="s">
        <v>1201</v>
      </c>
      <c r="E285" s="484" t="s">
        <v>1202</v>
      </c>
      <c r="F285" s="504">
        <v>1</v>
      </c>
      <c r="G285" s="504">
        <v>290</v>
      </c>
      <c r="H285" s="504">
        <v>1</v>
      </c>
      <c r="I285" s="504">
        <v>290</v>
      </c>
      <c r="J285" s="504"/>
      <c r="K285" s="504"/>
      <c r="L285" s="504"/>
      <c r="M285" s="504"/>
      <c r="N285" s="504"/>
      <c r="O285" s="504"/>
      <c r="P285" s="489"/>
      <c r="Q285" s="505"/>
    </row>
    <row r="286" spans="1:17" ht="14.4" customHeight="1" x14ac:dyDescent="0.3">
      <c r="A286" s="483" t="s">
        <v>1252</v>
      </c>
      <c r="B286" s="484" t="s">
        <v>1144</v>
      </c>
      <c r="C286" s="484" t="s">
        <v>1131</v>
      </c>
      <c r="D286" s="484" t="s">
        <v>1147</v>
      </c>
      <c r="E286" s="484" t="s">
        <v>1148</v>
      </c>
      <c r="F286" s="504">
        <v>5</v>
      </c>
      <c r="G286" s="504">
        <v>1010</v>
      </c>
      <c r="H286" s="504">
        <v>1</v>
      </c>
      <c r="I286" s="504">
        <v>202</v>
      </c>
      <c r="J286" s="504">
        <v>16</v>
      </c>
      <c r="K286" s="504">
        <v>3248</v>
      </c>
      <c r="L286" s="504">
        <v>3.215841584158416</v>
      </c>
      <c r="M286" s="504">
        <v>203</v>
      </c>
      <c r="N286" s="504">
        <v>2</v>
      </c>
      <c r="O286" s="504">
        <v>406</v>
      </c>
      <c r="P286" s="489">
        <v>0.401980198019802</v>
      </c>
      <c r="Q286" s="505">
        <v>203</v>
      </c>
    </row>
    <row r="287" spans="1:17" ht="14.4" customHeight="1" x14ac:dyDescent="0.3">
      <c r="A287" s="483" t="s">
        <v>1252</v>
      </c>
      <c r="B287" s="484" t="s">
        <v>1144</v>
      </c>
      <c r="C287" s="484" t="s">
        <v>1131</v>
      </c>
      <c r="D287" s="484" t="s">
        <v>1150</v>
      </c>
      <c r="E287" s="484" t="s">
        <v>1151</v>
      </c>
      <c r="F287" s="504"/>
      <c r="G287" s="504"/>
      <c r="H287" s="504"/>
      <c r="I287" s="504"/>
      <c r="J287" s="504">
        <v>64</v>
      </c>
      <c r="K287" s="504">
        <v>18688</v>
      </c>
      <c r="L287" s="504"/>
      <c r="M287" s="504">
        <v>292</v>
      </c>
      <c r="N287" s="504">
        <v>16</v>
      </c>
      <c r="O287" s="504">
        <v>4672</v>
      </c>
      <c r="P287" s="489"/>
      <c r="Q287" s="505">
        <v>292</v>
      </c>
    </row>
    <row r="288" spans="1:17" ht="14.4" customHeight="1" x14ac:dyDescent="0.3">
      <c r="A288" s="483" t="s">
        <v>1252</v>
      </c>
      <c r="B288" s="484" t="s">
        <v>1144</v>
      </c>
      <c r="C288" s="484" t="s">
        <v>1131</v>
      </c>
      <c r="D288" s="484" t="s">
        <v>1152</v>
      </c>
      <c r="E288" s="484" t="s">
        <v>1153</v>
      </c>
      <c r="F288" s="504"/>
      <c r="G288" s="504"/>
      <c r="H288" s="504"/>
      <c r="I288" s="504"/>
      <c r="J288" s="504">
        <v>3</v>
      </c>
      <c r="K288" s="504">
        <v>279</v>
      </c>
      <c r="L288" s="504"/>
      <c r="M288" s="504">
        <v>93</v>
      </c>
      <c r="N288" s="504"/>
      <c r="O288" s="504"/>
      <c r="P288" s="489"/>
      <c r="Q288" s="505"/>
    </row>
    <row r="289" spans="1:17" ht="14.4" customHeight="1" x14ac:dyDescent="0.3">
      <c r="A289" s="483" t="s">
        <v>1252</v>
      </c>
      <c r="B289" s="484" t="s">
        <v>1144</v>
      </c>
      <c r="C289" s="484" t="s">
        <v>1131</v>
      </c>
      <c r="D289" s="484" t="s">
        <v>1156</v>
      </c>
      <c r="E289" s="484" t="s">
        <v>1157</v>
      </c>
      <c r="F289" s="504"/>
      <c r="G289" s="504"/>
      <c r="H289" s="504"/>
      <c r="I289" s="504"/>
      <c r="J289" s="504">
        <v>3</v>
      </c>
      <c r="K289" s="504">
        <v>402</v>
      </c>
      <c r="L289" s="504"/>
      <c r="M289" s="504">
        <v>134</v>
      </c>
      <c r="N289" s="504">
        <v>3</v>
      </c>
      <c r="O289" s="504">
        <v>402</v>
      </c>
      <c r="P289" s="489"/>
      <c r="Q289" s="505">
        <v>134</v>
      </c>
    </row>
    <row r="290" spans="1:17" ht="14.4" customHeight="1" x14ac:dyDescent="0.3">
      <c r="A290" s="483" t="s">
        <v>1252</v>
      </c>
      <c r="B290" s="484" t="s">
        <v>1144</v>
      </c>
      <c r="C290" s="484" t="s">
        <v>1131</v>
      </c>
      <c r="D290" s="484" t="s">
        <v>1159</v>
      </c>
      <c r="E290" s="484" t="s">
        <v>1160</v>
      </c>
      <c r="F290" s="504"/>
      <c r="G290" s="504"/>
      <c r="H290" s="504"/>
      <c r="I290" s="504"/>
      <c r="J290" s="504">
        <v>1</v>
      </c>
      <c r="K290" s="504">
        <v>612</v>
      </c>
      <c r="L290" s="504"/>
      <c r="M290" s="504">
        <v>612</v>
      </c>
      <c r="N290" s="504"/>
      <c r="O290" s="504"/>
      <c r="P290" s="489"/>
      <c r="Q290" s="505"/>
    </row>
    <row r="291" spans="1:17" ht="14.4" customHeight="1" x14ac:dyDescent="0.3">
      <c r="A291" s="483" t="s">
        <v>1252</v>
      </c>
      <c r="B291" s="484" t="s">
        <v>1144</v>
      </c>
      <c r="C291" s="484" t="s">
        <v>1131</v>
      </c>
      <c r="D291" s="484" t="s">
        <v>1163</v>
      </c>
      <c r="E291" s="484" t="s">
        <v>1164</v>
      </c>
      <c r="F291" s="504"/>
      <c r="G291" s="504"/>
      <c r="H291" s="504"/>
      <c r="I291" s="504"/>
      <c r="J291" s="504">
        <v>2</v>
      </c>
      <c r="K291" s="504">
        <v>318</v>
      </c>
      <c r="L291" s="504"/>
      <c r="M291" s="504">
        <v>159</v>
      </c>
      <c r="N291" s="504">
        <v>1</v>
      </c>
      <c r="O291" s="504">
        <v>159</v>
      </c>
      <c r="P291" s="489"/>
      <c r="Q291" s="505">
        <v>159</v>
      </c>
    </row>
    <row r="292" spans="1:17" ht="14.4" customHeight="1" x14ac:dyDescent="0.3">
      <c r="A292" s="483" t="s">
        <v>1252</v>
      </c>
      <c r="B292" s="484" t="s">
        <v>1144</v>
      </c>
      <c r="C292" s="484" t="s">
        <v>1131</v>
      </c>
      <c r="D292" s="484" t="s">
        <v>1167</v>
      </c>
      <c r="E292" s="484" t="s">
        <v>1168</v>
      </c>
      <c r="F292" s="504">
        <v>7</v>
      </c>
      <c r="G292" s="504">
        <v>112</v>
      </c>
      <c r="H292" s="504">
        <v>1</v>
      </c>
      <c r="I292" s="504">
        <v>16</v>
      </c>
      <c r="J292" s="504">
        <v>14</v>
      </c>
      <c r="K292" s="504">
        <v>224</v>
      </c>
      <c r="L292" s="504">
        <v>2</v>
      </c>
      <c r="M292" s="504">
        <v>16</v>
      </c>
      <c r="N292" s="504">
        <v>9</v>
      </c>
      <c r="O292" s="504">
        <v>144</v>
      </c>
      <c r="P292" s="489">
        <v>1.2857142857142858</v>
      </c>
      <c r="Q292" s="505">
        <v>16</v>
      </c>
    </row>
    <row r="293" spans="1:17" ht="14.4" customHeight="1" x14ac:dyDescent="0.3">
      <c r="A293" s="483" t="s">
        <v>1252</v>
      </c>
      <c r="B293" s="484" t="s">
        <v>1144</v>
      </c>
      <c r="C293" s="484" t="s">
        <v>1131</v>
      </c>
      <c r="D293" s="484" t="s">
        <v>1169</v>
      </c>
      <c r="E293" s="484" t="s">
        <v>1170</v>
      </c>
      <c r="F293" s="504">
        <v>2</v>
      </c>
      <c r="G293" s="504">
        <v>522</v>
      </c>
      <c r="H293" s="504">
        <v>1</v>
      </c>
      <c r="I293" s="504">
        <v>261</v>
      </c>
      <c r="J293" s="504">
        <v>6</v>
      </c>
      <c r="K293" s="504">
        <v>1572</v>
      </c>
      <c r="L293" s="504">
        <v>3.0114942528735633</v>
      </c>
      <c r="M293" s="504">
        <v>262</v>
      </c>
      <c r="N293" s="504">
        <v>1</v>
      </c>
      <c r="O293" s="504">
        <v>262</v>
      </c>
      <c r="P293" s="489">
        <v>0.50191570881226055</v>
      </c>
      <c r="Q293" s="505">
        <v>262</v>
      </c>
    </row>
    <row r="294" spans="1:17" ht="14.4" customHeight="1" x14ac:dyDescent="0.3">
      <c r="A294" s="483" t="s">
        <v>1252</v>
      </c>
      <c r="B294" s="484" t="s">
        <v>1144</v>
      </c>
      <c r="C294" s="484" t="s">
        <v>1131</v>
      </c>
      <c r="D294" s="484" t="s">
        <v>1171</v>
      </c>
      <c r="E294" s="484" t="s">
        <v>1172</v>
      </c>
      <c r="F294" s="504">
        <v>2</v>
      </c>
      <c r="G294" s="504">
        <v>280</v>
      </c>
      <c r="H294" s="504">
        <v>1</v>
      </c>
      <c r="I294" s="504">
        <v>140</v>
      </c>
      <c r="J294" s="504">
        <v>6</v>
      </c>
      <c r="K294" s="504">
        <v>846</v>
      </c>
      <c r="L294" s="504">
        <v>3.0214285714285714</v>
      </c>
      <c r="M294" s="504">
        <v>141</v>
      </c>
      <c r="N294" s="504">
        <v>1</v>
      </c>
      <c r="O294" s="504">
        <v>141</v>
      </c>
      <c r="P294" s="489">
        <v>0.50357142857142856</v>
      </c>
      <c r="Q294" s="505">
        <v>141</v>
      </c>
    </row>
    <row r="295" spans="1:17" ht="14.4" customHeight="1" x14ac:dyDescent="0.3">
      <c r="A295" s="483" t="s">
        <v>1252</v>
      </c>
      <c r="B295" s="484" t="s">
        <v>1144</v>
      </c>
      <c r="C295" s="484" t="s">
        <v>1131</v>
      </c>
      <c r="D295" s="484" t="s">
        <v>1173</v>
      </c>
      <c r="E295" s="484" t="s">
        <v>1172</v>
      </c>
      <c r="F295" s="504"/>
      <c r="G295" s="504"/>
      <c r="H295" s="504"/>
      <c r="I295" s="504"/>
      <c r="J295" s="504">
        <v>3</v>
      </c>
      <c r="K295" s="504">
        <v>234</v>
      </c>
      <c r="L295" s="504"/>
      <c r="M295" s="504">
        <v>78</v>
      </c>
      <c r="N295" s="504">
        <v>3</v>
      </c>
      <c r="O295" s="504">
        <v>234</v>
      </c>
      <c r="P295" s="489"/>
      <c r="Q295" s="505">
        <v>78</v>
      </c>
    </row>
    <row r="296" spans="1:17" ht="14.4" customHeight="1" x14ac:dyDescent="0.3">
      <c r="A296" s="483" t="s">
        <v>1252</v>
      </c>
      <c r="B296" s="484" t="s">
        <v>1144</v>
      </c>
      <c r="C296" s="484" t="s">
        <v>1131</v>
      </c>
      <c r="D296" s="484" t="s">
        <v>1174</v>
      </c>
      <c r="E296" s="484" t="s">
        <v>1175</v>
      </c>
      <c r="F296" s="504">
        <v>2</v>
      </c>
      <c r="G296" s="504">
        <v>604</v>
      </c>
      <c r="H296" s="504">
        <v>1</v>
      </c>
      <c r="I296" s="504">
        <v>302</v>
      </c>
      <c r="J296" s="504">
        <v>6</v>
      </c>
      <c r="K296" s="504">
        <v>1818</v>
      </c>
      <c r="L296" s="504">
        <v>3.0099337748344372</v>
      </c>
      <c r="M296" s="504">
        <v>303</v>
      </c>
      <c r="N296" s="504">
        <v>1</v>
      </c>
      <c r="O296" s="504">
        <v>303</v>
      </c>
      <c r="P296" s="489">
        <v>0.5016556291390728</v>
      </c>
      <c r="Q296" s="505">
        <v>303</v>
      </c>
    </row>
    <row r="297" spans="1:17" ht="14.4" customHeight="1" x14ac:dyDescent="0.3">
      <c r="A297" s="483" t="s">
        <v>1252</v>
      </c>
      <c r="B297" s="484" t="s">
        <v>1144</v>
      </c>
      <c r="C297" s="484" t="s">
        <v>1131</v>
      </c>
      <c r="D297" s="484" t="s">
        <v>1178</v>
      </c>
      <c r="E297" s="484" t="s">
        <v>1179</v>
      </c>
      <c r="F297" s="504">
        <v>5</v>
      </c>
      <c r="G297" s="504">
        <v>795</v>
      </c>
      <c r="H297" s="504">
        <v>1</v>
      </c>
      <c r="I297" s="504">
        <v>159</v>
      </c>
      <c r="J297" s="504">
        <v>7</v>
      </c>
      <c r="K297" s="504">
        <v>1120</v>
      </c>
      <c r="L297" s="504">
        <v>1.4088050314465408</v>
      </c>
      <c r="M297" s="504">
        <v>160</v>
      </c>
      <c r="N297" s="504">
        <v>7</v>
      </c>
      <c r="O297" s="504">
        <v>1120</v>
      </c>
      <c r="P297" s="489">
        <v>1.4088050314465408</v>
      </c>
      <c r="Q297" s="505">
        <v>160</v>
      </c>
    </row>
    <row r="298" spans="1:17" ht="14.4" customHeight="1" x14ac:dyDescent="0.3">
      <c r="A298" s="483" t="s">
        <v>1252</v>
      </c>
      <c r="B298" s="484" t="s">
        <v>1144</v>
      </c>
      <c r="C298" s="484" t="s">
        <v>1131</v>
      </c>
      <c r="D298" s="484" t="s">
        <v>1182</v>
      </c>
      <c r="E298" s="484" t="s">
        <v>1148</v>
      </c>
      <c r="F298" s="504"/>
      <c r="G298" s="504"/>
      <c r="H298" s="504"/>
      <c r="I298" s="504"/>
      <c r="J298" s="504">
        <v>3</v>
      </c>
      <c r="K298" s="504">
        <v>210</v>
      </c>
      <c r="L298" s="504"/>
      <c r="M298" s="504">
        <v>70</v>
      </c>
      <c r="N298" s="504">
        <v>6</v>
      </c>
      <c r="O298" s="504">
        <v>420</v>
      </c>
      <c r="P298" s="489"/>
      <c r="Q298" s="505">
        <v>70</v>
      </c>
    </row>
    <row r="299" spans="1:17" ht="14.4" customHeight="1" x14ac:dyDescent="0.3">
      <c r="A299" s="483" t="s">
        <v>1252</v>
      </c>
      <c r="B299" s="484" t="s">
        <v>1144</v>
      </c>
      <c r="C299" s="484" t="s">
        <v>1131</v>
      </c>
      <c r="D299" s="484" t="s">
        <v>1189</v>
      </c>
      <c r="E299" s="484" t="s">
        <v>1190</v>
      </c>
      <c r="F299" s="504"/>
      <c r="G299" s="504"/>
      <c r="H299" s="504"/>
      <c r="I299" s="504"/>
      <c r="J299" s="504">
        <v>2</v>
      </c>
      <c r="K299" s="504">
        <v>2378</v>
      </c>
      <c r="L299" s="504"/>
      <c r="M299" s="504">
        <v>1189</v>
      </c>
      <c r="N299" s="504">
        <v>1</v>
      </c>
      <c r="O299" s="504">
        <v>1189</v>
      </c>
      <c r="P299" s="489"/>
      <c r="Q299" s="505">
        <v>1189</v>
      </c>
    </row>
    <row r="300" spans="1:17" ht="14.4" customHeight="1" x14ac:dyDescent="0.3">
      <c r="A300" s="483" t="s">
        <v>1252</v>
      </c>
      <c r="B300" s="484" t="s">
        <v>1144</v>
      </c>
      <c r="C300" s="484" t="s">
        <v>1131</v>
      </c>
      <c r="D300" s="484" t="s">
        <v>1191</v>
      </c>
      <c r="E300" s="484" t="s">
        <v>1192</v>
      </c>
      <c r="F300" s="504"/>
      <c r="G300" s="504"/>
      <c r="H300" s="504"/>
      <c r="I300" s="504"/>
      <c r="J300" s="504">
        <v>2</v>
      </c>
      <c r="K300" s="504">
        <v>216</v>
      </c>
      <c r="L300" s="504"/>
      <c r="M300" s="504">
        <v>108</v>
      </c>
      <c r="N300" s="504">
        <v>1</v>
      </c>
      <c r="O300" s="504">
        <v>108</v>
      </c>
      <c r="P300" s="489"/>
      <c r="Q300" s="505">
        <v>108</v>
      </c>
    </row>
    <row r="301" spans="1:17" ht="14.4" customHeight="1" x14ac:dyDescent="0.3">
      <c r="A301" s="483" t="s">
        <v>1253</v>
      </c>
      <c r="B301" s="484" t="s">
        <v>1144</v>
      </c>
      <c r="C301" s="484" t="s">
        <v>1131</v>
      </c>
      <c r="D301" s="484" t="s">
        <v>1158</v>
      </c>
      <c r="E301" s="484" t="s">
        <v>1157</v>
      </c>
      <c r="F301" s="504">
        <v>2</v>
      </c>
      <c r="G301" s="504">
        <v>348</v>
      </c>
      <c r="H301" s="504">
        <v>1</v>
      </c>
      <c r="I301" s="504">
        <v>174</v>
      </c>
      <c r="J301" s="504"/>
      <c r="K301" s="504"/>
      <c r="L301" s="504"/>
      <c r="M301" s="504"/>
      <c r="N301" s="504"/>
      <c r="O301" s="504"/>
      <c r="P301" s="489"/>
      <c r="Q301" s="505"/>
    </row>
    <row r="302" spans="1:17" ht="14.4" customHeight="1" x14ac:dyDescent="0.3">
      <c r="A302" s="483" t="s">
        <v>1253</v>
      </c>
      <c r="B302" s="484" t="s">
        <v>1144</v>
      </c>
      <c r="C302" s="484" t="s">
        <v>1131</v>
      </c>
      <c r="D302" s="484" t="s">
        <v>1161</v>
      </c>
      <c r="E302" s="484" t="s">
        <v>1162</v>
      </c>
      <c r="F302" s="504">
        <v>1</v>
      </c>
      <c r="G302" s="504">
        <v>582</v>
      </c>
      <c r="H302" s="504">
        <v>1</v>
      </c>
      <c r="I302" s="504">
        <v>582</v>
      </c>
      <c r="J302" s="504"/>
      <c r="K302" s="504"/>
      <c r="L302" s="504"/>
      <c r="M302" s="504"/>
      <c r="N302" s="504"/>
      <c r="O302" s="504"/>
      <c r="P302" s="489"/>
      <c r="Q302" s="505"/>
    </row>
    <row r="303" spans="1:17" ht="14.4" customHeight="1" x14ac:dyDescent="0.3">
      <c r="A303" s="483" t="s">
        <v>1253</v>
      </c>
      <c r="B303" s="484" t="s">
        <v>1144</v>
      </c>
      <c r="C303" s="484" t="s">
        <v>1131</v>
      </c>
      <c r="D303" s="484" t="s">
        <v>1167</v>
      </c>
      <c r="E303" s="484" t="s">
        <v>1168</v>
      </c>
      <c r="F303" s="504">
        <v>2</v>
      </c>
      <c r="G303" s="504">
        <v>32</v>
      </c>
      <c r="H303" s="504">
        <v>1</v>
      </c>
      <c r="I303" s="504">
        <v>16</v>
      </c>
      <c r="J303" s="504"/>
      <c r="K303" s="504"/>
      <c r="L303" s="504"/>
      <c r="M303" s="504"/>
      <c r="N303" s="504"/>
      <c r="O303" s="504"/>
      <c r="P303" s="489"/>
      <c r="Q303" s="505"/>
    </row>
    <row r="304" spans="1:17" ht="14.4" customHeight="1" x14ac:dyDescent="0.3">
      <c r="A304" s="483" t="s">
        <v>1253</v>
      </c>
      <c r="B304" s="484" t="s">
        <v>1144</v>
      </c>
      <c r="C304" s="484" t="s">
        <v>1131</v>
      </c>
      <c r="D304" s="484" t="s">
        <v>1187</v>
      </c>
      <c r="E304" s="484" t="s">
        <v>1188</v>
      </c>
      <c r="F304" s="504">
        <v>2</v>
      </c>
      <c r="G304" s="504">
        <v>430</v>
      </c>
      <c r="H304" s="504">
        <v>1</v>
      </c>
      <c r="I304" s="504">
        <v>215</v>
      </c>
      <c r="J304" s="504"/>
      <c r="K304" s="504"/>
      <c r="L304" s="504"/>
      <c r="M304" s="504"/>
      <c r="N304" s="504"/>
      <c r="O304" s="504"/>
      <c r="P304" s="489"/>
      <c r="Q304" s="505"/>
    </row>
    <row r="305" spans="1:17" ht="14.4" customHeight="1" x14ac:dyDescent="0.3">
      <c r="A305" s="483" t="s">
        <v>1253</v>
      </c>
      <c r="B305" s="484" t="s">
        <v>1144</v>
      </c>
      <c r="C305" s="484" t="s">
        <v>1131</v>
      </c>
      <c r="D305" s="484" t="s">
        <v>1199</v>
      </c>
      <c r="E305" s="484" t="s">
        <v>1200</v>
      </c>
      <c r="F305" s="504">
        <v>1</v>
      </c>
      <c r="G305" s="504">
        <v>1015</v>
      </c>
      <c r="H305" s="504">
        <v>1</v>
      </c>
      <c r="I305" s="504">
        <v>1015</v>
      </c>
      <c r="J305" s="504"/>
      <c r="K305" s="504"/>
      <c r="L305" s="504"/>
      <c r="M305" s="504"/>
      <c r="N305" s="504"/>
      <c r="O305" s="504"/>
      <c r="P305" s="489"/>
      <c r="Q305" s="505"/>
    </row>
    <row r="306" spans="1:17" ht="14.4" customHeight="1" x14ac:dyDescent="0.3">
      <c r="A306" s="483" t="s">
        <v>1254</v>
      </c>
      <c r="B306" s="484" t="s">
        <v>1144</v>
      </c>
      <c r="C306" s="484" t="s">
        <v>1131</v>
      </c>
      <c r="D306" s="484" t="s">
        <v>1147</v>
      </c>
      <c r="E306" s="484" t="s">
        <v>1148</v>
      </c>
      <c r="F306" s="504">
        <v>1</v>
      </c>
      <c r="G306" s="504">
        <v>202</v>
      </c>
      <c r="H306" s="504">
        <v>1</v>
      </c>
      <c r="I306" s="504">
        <v>202</v>
      </c>
      <c r="J306" s="504">
        <v>2</v>
      </c>
      <c r="K306" s="504">
        <v>406</v>
      </c>
      <c r="L306" s="504">
        <v>2.0099009900990099</v>
      </c>
      <c r="M306" s="504">
        <v>203</v>
      </c>
      <c r="N306" s="504"/>
      <c r="O306" s="504"/>
      <c r="P306" s="489"/>
      <c r="Q306" s="505"/>
    </row>
    <row r="307" spans="1:17" ht="14.4" customHeight="1" x14ac:dyDescent="0.3">
      <c r="A307" s="483" t="s">
        <v>1254</v>
      </c>
      <c r="B307" s="484" t="s">
        <v>1144</v>
      </c>
      <c r="C307" s="484" t="s">
        <v>1131</v>
      </c>
      <c r="D307" s="484" t="s">
        <v>1149</v>
      </c>
      <c r="E307" s="484" t="s">
        <v>1148</v>
      </c>
      <c r="F307" s="504"/>
      <c r="G307" s="504"/>
      <c r="H307" s="504"/>
      <c r="I307" s="504"/>
      <c r="J307" s="504"/>
      <c r="K307" s="504"/>
      <c r="L307" s="504"/>
      <c r="M307" s="504"/>
      <c r="N307" s="504">
        <v>1</v>
      </c>
      <c r="O307" s="504">
        <v>84</v>
      </c>
      <c r="P307" s="489"/>
      <c r="Q307" s="505">
        <v>84</v>
      </c>
    </row>
    <row r="308" spans="1:17" ht="14.4" customHeight="1" x14ac:dyDescent="0.3">
      <c r="A308" s="483" t="s">
        <v>1254</v>
      </c>
      <c r="B308" s="484" t="s">
        <v>1144</v>
      </c>
      <c r="C308" s="484" t="s">
        <v>1131</v>
      </c>
      <c r="D308" s="484" t="s">
        <v>1156</v>
      </c>
      <c r="E308" s="484" t="s">
        <v>1157</v>
      </c>
      <c r="F308" s="504">
        <v>3</v>
      </c>
      <c r="G308" s="504">
        <v>399</v>
      </c>
      <c r="H308" s="504">
        <v>1</v>
      </c>
      <c r="I308" s="504">
        <v>133</v>
      </c>
      <c r="J308" s="504">
        <v>2</v>
      </c>
      <c r="K308" s="504">
        <v>268</v>
      </c>
      <c r="L308" s="504">
        <v>0.67167919799498743</v>
      </c>
      <c r="M308" s="504">
        <v>134</v>
      </c>
      <c r="N308" s="504"/>
      <c r="O308" s="504"/>
      <c r="P308" s="489"/>
      <c r="Q308" s="505"/>
    </row>
    <row r="309" spans="1:17" ht="14.4" customHeight="1" x14ac:dyDescent="0.3">
      <c r="A309" s="483" t="s">
        <v>1254</v>
      </c>
      <c r="B309" s="484" t="s">
        <v>1144</v>
      </c>
      <c r="C309" s="484" t="s">
        <v>1131</v>
      </c>
      <c r="D309" s="484" t="s">
        <v>1158</v>
      </c>
      <c r="E309" s="484" t="s">
        <v>1157</v>
      </c>
      <c r="F309" s="504">
        <v>1</v>
      </c>
      <c r="G309" s="504">
        <v>174</v>
      </c>
      <c r="H309" s="504">
        <v>1</v>
      </c>
      <c r="I309" s="504">
        <v>174</v>
      </c>
      <c r="J309" s="504">
        <v>1</v>
      </c>
      <c r="K309" s="504">
        <v>175</v>
      </c>
      <c r="L309" s="504">
        <v>1.0057471264367817</v>
      </c>
      <c r="M309" s="504">
        <v>175</v>
      </c>
      <c r="N309" s="504">
        <v>1</v>
      </c>
      <c r="O309" s="504">
        <v>175</v>
      </c>
      <c r="P309" s="489">
        <v>1.0057471264367817</v>
      </c>
      <c r="Q309" s="505">
        <v>175</v>
      </c>
    </row>
    <row r="310" spans="1:17" ht="14.4" customHeight="1" x14ac:dyDescent="0.3">
      <c r="A310" s="483" t="s">
        <v>1254</v>
      </c>
      <c r="B310" s="484" t="s">
        <v>1144</v>
      </c>
      <c r="C310" s="484" t="s">
        <v>1131</v>
      </c>
      <c r="D310" s="484" t="s">
        <v>1161</v>
      </c>
      <c r="E310" s="484" t="s">
        <v>1162</v>
      </c>
      <c r="F310" s="504">
        <v>1</v>
      </c>
      <c r="G310" s="504">
        <v>582</v>
      </c>
      <c r="H310" s="504">
        <v>1</v>
      </c>
      <c r="I310" s="504">
        <v>582</v>
      </c>
      <c r="J310" s="504"/>
      <c r="K310" s="504"/>
      <c r="L310" s="504"/>
      <c r="M310" s="504"/>
      <c r="N310" s="504">
        <v>1</v>
      </c>
      <c r="O310" s="504">
        <v>585</v>
      </c>
      <c r="P310" s="489">
        <v>1.0051546391752577</v>
      </c>
      <c r="Q310" s="505">
        <v>585</v>
      </c>
    </row>
    <row r="311" spans="1:17" ht="14.4" customHeight="1" x14ac:dyDescent="0.3">
      <c r="A311" s="483" t="s">
        <v>1254</v>
      </c>
      <c r="B311" s="484" t="s">
        <v>1144</v>
      </c>
      <c r="C311" s="484" t="s">
        <v>1131</v>
      </c>
      <c r="D311" s="484" t="s">
        <v>1163</v>
      </c>
      <c r="E311" s="484" t="s">
        <v>1164</v>
      </c>
      <c r="F311" s="504"/>
      <c r="G311" s="504"/>
      <c r="H311" s="504"/>
      <c r="I311" s="504"/>
      <c r="J311" s="504">
        <v>1</v>
      </c>
      <c r="K311" s="504">
        <v>159</v>
      </c>
      <c r="L311" s="504"/>
      <c r="M311" s="504">
        <v>159</v>
      </c>
      <c r="N311" s="504">
        <v>1</v>
      </c>
      <c r="O311" s="504">
        <v>159</v>
      </c>
      <c r="P311" s="489"/>
      <c r="Q311" s="505">
        <v>159</v>
      </c>
    </row>
    <row r="312" spans="1:17" ht="14.4" customHeight="1" x14ac:dyDescent="0.3">
      <c r="A312" s="483" t="s">
        <v>1254</v>
      </c>
      <c r="B312" s="484" t="s">
        <v>1144</v>
      </c>
      <c r="C312" s="484" t="s">
        <v>1131</v>
      </c>
      <c r="D312" s="484" t="s">
        <v>1167</v>
      </c>
      <c r="E312" s="484" t="s">
        <v>1168</v>
      </c>
      <c r="F312" s="504">
        <v>5</v>
      </c>
      <c r="G312" s="504">
        <v>80</v>
      </c>
      <c r="H312" s="504">
        <v>1</v>
      </c>
      <c r="I312" s="504">
        <v>16</v>
      </c>
      <c r="J312" s="504">
        <v>5</v>
      </c>
      <c r="K312" s="504">
        <v>80</v>
      </c>
      <c r="L312" s="504">
        <v>1</v>
      </c>
      <c r="M312" s="504">
        <v>16</v>
      </c>
      <c r="N312" s="504">
        <v>1</v>
      </c>
      <c r="O312" s="504">
        <v>16</v>
      </c>
      <c r="P312" s="489">
        <v>0.2</v>
      </c>
      <c r="Q312" s="505">
        <v>16</v>
      </c>
    </row>
    <row r="313" spans="1:17" ht="14.4" customHeight="1" x14ac:dyDescent="0.3">
      <c r="A313" s="483" t="s">
        <v>1254</v>
      </c>
      <c r="B313" s="484" t="s">
        <v>1144</v>
      </c>
      <c r="C313" s="484" t="s">
        <v>1131</v>
      </c>
      <c r="D313" s="484" t="s">
        <v>1169</v>
      </c>
      <c r="E313" s="484" t="s">
        <v>1170</v>
      </c>
      <c r="F313" s="504">
        <v>1</v>
      </c>
      <c r="G313" s="504">
        <v>261</v>
      </c>
      <c r="H313" s="504">
        <v>1</v>
      </c>
      <c r="I313" s="504">
        <v>261</v>
      </c>
      <c r="J313" s="504">
        <v>1</v>
      </c>
      <c r="K313" s="504">
        <v>262</v>
      </c>
      <c r="L313" s="504">
        <v>1.0038314176245211</v>
      </c>
      <c r="M313" s="504">
        <v>262</v>
      </c>
      <c r="N313" s="504"/>
      <c r="O313" s="504"/>
      <c r="P313" s="489"/>
      <c r="Q313" s="505"/>
    </row>
    <row r="314" spans="1:17" ht="14.4" customHeight="1" x14ac:dyDescent="0.3">
      <c r="A314" s="483" t="s">
        <v>1254</v>
      </c>
      <c r="B314" s="484" t="s">
        <v>1144</v>
      </c>
      <c r="C314" s="484" t="s">
        <v>1131</v>
      </c>
      <c r="D314" s="484" t="s">
        <v>1171</v>
      </c>
      <c r="E314" s="484" t="s">
        <v>1172</v>
      </c>
      <c r="F314" s="504">
        <v>1</v>
      </c>
      <c r="G314" s="504">
        <v>140</v>
      </c>
      <c r="H314" s="504">
        <v>1</v>
      </c>
      <c r="I314" s="504">
        <v>140</v>
      </c>
      <c r="J314" s="504">
        <v>1</v>
      </c>
      <c r="K314" s="504">
        <v>141</v>
      </c>
      <c r="L314" s="504">
        <v>1.0071428571428571</v>
      </c>
      <c r="M314" s="504">
        <v>141</v>
      </c>
      <c r="N314" s="504"/>
      <c r="O314" s="504"/>
      <c r="P314" s="489"/>
      <c r="Q314" s="505"/>
    </row>
    <row r="315" spans="1:17" ht="14.4" customHeight="1" x14ac:dyDescent="0.3">
      <c r="A315" s="483" t="s">
        <v>1254</v>
      </c>
      <c r="B315" s="484" t="s">
        <v>1144</v>
      </c>
      <c r="C315" s="484" t="s">
        <v>1131</v>
      </c>
      <c r="D315" s="484" t="s">
        <v>1173</v>
      </c>
      <c r="E315" s="484" t="s">
        <v>1172</v>
      </c>
      <c r="F315" s="504">
        <v>3</v>
      </c>
      <c r="G315" s="504">
        <v>234</v>
      </c>
      <c r="H315" s="504">
        <v>1</v>
      </c>
      <c r="I315" s="504">
        <v>78</v>
      </c>
      <c r="J315" s="504">
        <v>2</v>
      </c>
      <c r="K315" s="504">
        <v>156</v>
      </c>
      <c r="L315" s="504">
        <v>0.66666666666666663</v>
      </c>
      <c r="M315" s="504">
        <v>78</v>
      </c>
      <c r="N315" s="504"/>
      <c r="O315" s="504"/>
      <c r="P315" s="489"/>
      <c r="Q315" s="505"/>
    </row>
    <row r="316" spans="1:17" ht="14.4" customHeight="1" x14ac:dyDescent="0.3">
      <c r="A316" s="483" t="s">
        <v>1254</v>
      </c>
      <c r="B316" s="484" t="s">
        <v>1144</v>
      </c>
      <c r="C316" s="484" t="s">
        <v>1131</v>
      </c>
      <c r="D316" s="484" t="s">
        <v>1174</v>
      </c>
      <c r="E316" s="484" t="s">
        <v>1175</v>
      </c>
      <c r="F316" s="504">
        <v>1</v>
      </c>
      <c r="G316" s="504">
        <v>302</v>
      </c>
      <c r="H316" s="504">
        <v>1</v>
      </c>
      <c r="I316" s="504">
        <v>302</v>
      </c>
      <c r="J316" s="504">
        <v>1</v>
      </c>
      <c r="K316" s="504">
        <v>303</v>
      </c>
      <c r="L316" s="504">
        <v>1.0033112582781456</v>
      </c>
      <c r="M316" s="504">
        <v>303</v>
      </c>
      <c r="N316" s="504"/>
      <c r="O316" s="504"/>
      <c r="P316" s="489"/>
      <c r="Q316" s="505"/>
    </row>
    <row r="317" spans="1:17" ht="14.4" customHeight="1" x14ac:dyDescent="0.3">
      <c r="A317" s="483" t="s">
        <v>1254</v>
      </c>
      <c r="B317" s="484" t="s">
        <v>1144</v>
      </c>
      <c r="C317" s="484" t="s">
        <v>1131</v>
      </c>
      <c r="D317" s="484" t="s">
        <v>1178</v>
      </c>
      <c r="E317" s="484" t="s">
        <v>1179</v>
      </c>
      <c r="F317" s="504">
        <v>3</v>
      </c>
      <c r="G317" s="504">
        <v>477</v>
      </c>
      <c r="H317" s="504">
        <v>1</v>
      </c>
      <c r="I317" s="504">
        <v>159</v>
      </c>
      <c r="J317" s="504">
        <v>2</v>
      </c>
      <c r="K317" s="504">
        <v>320</v>
      </c>
      <c r="L317" s="504">
        <v>0.67085953878406712</v>
      </c>
      <c r="M317" s="504">
        <v>160</v>
      </c>
      <c r="N317" s="504"/>
      <c r="O317" s="504"/>
      <c r="P317" s="489"/>
      <c r="Q317" s="505"/>
    </row>
    <row r="318" spans="1:17" ht="14.4" customHeight="1" x14ac:dyDescent="0.3">
      <c r="A318" s="483" t="s">
        <v>1254</v>
      </c>
      <c r="B318" s="484" t="s">
        <v>1144</v>
      </c>
      <c r="C318" s="484" t="s">
        <v>1131</v>
      </c>
      <c r="D318" s="484" t="s">
        <v>1182</v>
      </c>
      <c r="E318" s="484" t="s">
        <v>1148</v>
      </c>
      <c r="F318" s="504">
        <v>2</v>
      </c>
      <c r="G318" s="504">
        <v>140</v>
      </c>
      <c r="H318" s="504">
        <v>1</v>
      </c>
      <c r="I318" s="504">
        <v>70</v>
      </c>
      <c r="J318" s="504">
        <v>3</v>
      </c>
      <c r="K318" s="504">
        <v>210</v>
      </c>
      <c r="L318" s="504">
        <v>1.5</v>
      </c>
      <c r="M318" s="504">
        <v>70</v>
      </c>
      <c r="N318" s="504"/>
      <c r="O318" s="504"/>
      <c r="P318" s="489"/>
      <c r="Q318" s="505"/>
    </row>
    <row r="319" spans="1:17" ht="14.4" customHeight="1" x14ac:dyDescent="0.3">
      <c r="A319" s="483" t="s">
        <v>1254</v>
      </c>
      <c r="B319" s="484" t="s">
        <v>1144</v>
      </c>
      <c r="C319" s="484" t="s">
        <v>1131</v>
      </c>
      <c r="D319" s="484" t="s">
        <v>1187</v>
      </c>
      <c r="E319" s="484" t="s">
        <v>1188</v>
      </c>
      <c r="F319" s="504">
        <v>1</v>
      </c>
      <c r="G319" s="504">
        <v>215</v>
      </c>
      <c r="H319" s="504">
        <v>1</v>
      </c>
      <c r="I319" s="504">
        <v>215</v>
      </c>
      <c r="J319" s="504">
        <v>1</v>
      </c>
      <c r="K319" s="504">
        <v>216</v>
      </c>
      <c r="L319" s="504">
        <v>1.0046511627906978</v>
      </c>
      <c r="M319" s="504">
        <v>216</v>
      </c>
      <c r="N319" s="504">
        <v>1</v>
      </c>
      <c r="O319" s="504">
        <v>216</v>
      </c>
      <c r="P319" s="489">
        <v>1.0046511627906978</v>
      </c>
      <c r="Q319" s="505">
        <v>216</v>
      </c>
    </row>
    <row r="320" spans="1:17" ht="14.4" customHeight="1" x14ac:dyDescent="0.3">
      <c r="A320" s="483" t="s">
        <v>1254</v>
      </c>
      <c r="B320" s="484" t="s">
        <v>1144</v>
      </c>
      <c r="C320" s="484" t="s">
        <v>1131</v>
      </c>
      <c r="D320" s="484" t="s">
        <v>1191</v>
      </c>
      <c r="E320" s="484" t="s">
        <v>1192</v>
      </c>
      <c r="F320" s="504">
        <v>1</v>
      </c>
      <c r="G320" s="504">
        <v>107</v>
      </c>
      <c r="H320" s="504">
        <v>1</v>
      </c>
      <c r="I320" s="504">
        <v>107</v>
      </c>
      <c r="J320" s="504">
        <v>1</v>
      </c>
      <c r="K320" s="504">
        <v>108</v>
      </c>
      <c r="L320" s="504">
        <v>1.0093457943925233</v>
      </c>
      <c r="M320" s="504">
        <v>108</v>
      </c>
      <c r="N320" s="504"/>
      <c r="O320" s="504"/>
      <c r="P320" s="489"/>
      <c r="Q320" s="505"/>
    </row>
    <row r="321" spans="1:17" ht="14.4" customHeight="1" x14ac:dyDescent="0.3">
      <c r="A321" s="483" t="s">
        <v>1254</v>
      </c>
      <c r="B321" s="484" t="s">
        <v>1144</v>
      </c>
      <c r="C321" s="484" t="s">
        <v>1131</v>
      </c>
      <c r="D321" s="484" t="s">
        <v>1199</v>
      </c>
      <c r="E321" s="484" t="s">
        <v>1200</v>
      </c>
      <c r="F321" s="504">
        <v>1</v>
      </c>
      <c r="G321" s="504">
        <v>1015</v>
      </c>
      <c r="H321" s="504">
        <v>1</v>
      </c>
      <c r="I321" s="504">
        <v>1015</v>
      </c>
      <c r="J321" s="504"/>
      <c r="K321" s="504"/>
      <c r="L321" s="504"/>
      <c r="M321" s="504"/>
      <c r="N321" s="504"/>
      <c r="O321" s="504"/>
      <c r="P321" s="489"/>
      <c r="Q321" s="505"/>
    </row>
    <row r="322" spans="1:17" ht="14.4" customHeight="1" x14ac:dyDescent="0.3">
      <c r="A322" s="483" t="s">
        <v>1255</v>
      </c>
      <c r="B322" s="484" t="s">
        <v>1144</v>
      </c>
      <c r="C322" s="484" t="s">
        <v>1131</v>
      </c>
      <c r="D322" s="484" t="s">
        <v>1147</v>
      </c>
      <c r="E322" s="484" t="s">
        <v>1148</v>
      </c>
      <c r="F322" s="504">
        <v>20</v>
      </c>
      <c r="G322" s="504">
        <v>4040</v>
      </c>
      <c r="H322" s="504">
        <v>1</v>
      </c>
      <c r="I322" s="504">
        <v>202</v>
      </c>
      <c r="J322" s="504">
        <v>26</v>
      </c>
      <c r="K322" s="504">
        <v>5278</v>
      </c>
      <c r="L322" s="504">
        <v>1.3064356435643565</v>
      </c>
      <c r="M322" s="504">
        <v>203</v>
      </c>
      <c r="N322" s="504">
        <v>11</v>
      </c>
      <c r="O322" s="504">
        <v>2233</v>
      </c>
      <c r="P322" s="489">
        <v>0.55272277227722777</v>
      </c>
      <c r="Q322" s="505">
        <v>203</v>
      </c>
    </row>
    <row r="323" spans="1:17" ht="14.4" customHeight="1" x14ac:dyDescent="0.3">
      <c r="A323" s="483" t="s">
        <v>1255</v>
      </c>
      <c r="B323" s="484" t="s">
        <v>1144</v>
      </c>
      <c r="C323" s="484" t="s">
        <v>1131</v>
      </c>
      <c r="D323" s="484" t="s">
        <v>1150</v>
      </c>
      <c r="E323" s="484" t="s">
        <v>1151</v>
      </c>
      <c r="F323" s="504">
        <v>24</v>
      </c>
      <c r="G323" s="504">
        <v>6984</v>
      </c>
      <c r="H323" s="504">
        <v>1</v>
      </c>
      <c r="I323" s="504">
        <v>291</v>
      </c>
      <c r="J323" s="504">
        <v>141</v>
      </c>
      <c r="K323" s="504">
        <v>41172</v>
      </c>
      <c r="L323" s="504">
        <v>5.8951890034364265</v>
      </c>
      <c r="M323" s="504">
        <v>292</v>
      </c>
      <c r="N323" s="504">
        <v>139</v>
      </c>
      <c r="O323" s="504">
        <v>40588</v>
      </c>
      <c r="P323" s="489">
        <v>5.8115693012600227</v>
      </c>
      <c r="Q323" s="505">
        <v>292</v>
      </c>
    </row>
    <row r="324" spans="1:17" ht="14.4" customHeight="1" x14ac:dyDescent="0.3">
      <c r="A324" s="483" t="s">
        <v>1255</v>
      </c>
      <c r="B324" s="484" t="s">
        <v>1144</v>
      </c>
      <c r="C324" s="484" t="s">
        <v>1131</v>
      </c>
      <c r="D324" s="484" t="s">
        <v>1152</v>
      </c>
      <c r="E324" s="484" t="s">
        <v>1153</v>
      </c>
      <c r="F324" s="504"/>
      <c r="G324" s="504"/>
      <c r="H324" s="504"/>
      <c r="I324" s="504"/>
      <c r="J324" s="504">
        <v>6</v>
      </c>
      <c r="K324" s="504">
        <v>558</v>
      </c>
      <c r="L324" s="504"/>
      <c r="M324" s="504">
        <v>93</v>
      </c>
      <c r="N324" s="504">
        <v>3</v>
      </c>
      <c r="O324" s="504">
        <v>279</v>
      </c>
      <c r="P324" s="489"/>
      <c r="Q324" s="505">
        <v>93</v>
      </c>
    </row>
    <row r="325" spans="1:17" ht="14.4" customHeight="1" x14ac:dyDescent="0.3">
      <c r="A325" s="483" t="s">
        <v>1255</v>
      </c>
      <c r="B325" s="484" t="s">
        <v>1144</v>
      </c>
      <c r="C325" s="484" t="s">
        <v>1131</v>
      </c>
      <c r="D325" s="484" t="s">
        <v>1156</v>
      </c>
      <c r="E325" s="484" t="s">
        <v>1157</v>
      </c>
      <c r="F325" s="504">
        <v>76</v>
      </c>
      <c r="G325" s="504">
        <v>10108</v>
      </c>
      <c r="H325" s="504">
        <v>1</v>
      </c>
      <c r="I325" s="504">
        <v>133</v>
      </c>
      <c r="J325" s="504">
        <v>87</v>
      </c>
      <c r="K325" s="504">
        <v>11658</v>
      </c>
      <c r="L325" s="504">
        <v>1.1533438860308667</v>
      </c>
      <c r="M325" s="504">
        <v>134</v>
      </c>
      <c r="N325" s="504">
        <v>77</v>
      </c>
      <c r="O325" s="504">
        <v>10318</v>
      </c>
      <c r="P325" s="489">
        <v>1.020775623268698</v>
      </c>
      <c r="Q325" s="505">
        <v>134</v>
      </c>
    </row>
    <row r="326" spans="1:17" ht="14.4" customHeight="1" x14ac:dyDescent="0.3">
      <c r="A326" s="483" t="s">
        <v>1255</v>
      </c>
      <c r="B326" s="484" t="s">
        <v>1144</v>
      </c>
      <c r="C326" s="484" t="s">
        <v>1131</v>
      </c>
      <c r="D326" s="484" t="s">
        <v>1163</v>
      </c>
      <c r="E326" s="484" t="s">
        <v>1164</v>
      </c>
      <c r="F326" s="504"/>
      <c r="G326" s="504"/>
      <c r="H326" s="504"/>
      <c r="I326" s="504"/>
      <c r="J326" s="504">
        <v>5</v>
      </c>
      <c r="K326" s="504">
        <v>795</v>
      </c>
      <c r="L326" s="504"/>
      <c r="M326" s="504">
        <v>159</v>
      </c>
      <c r="N326" s="504">
        <v>5</v>
      </c>
      <c r="O326" s="504">
        <v>795</v>
      </c>
      <c r="P326" s="489"/>
      <c r="Q326" s="505">
        <v>159</v>
      </c>
    </row>
    <row r="327" spans="1:17" ht="14.4" customHeight="1" x14ac:dyDescent="0.3">
      <c r="A327" s="483" t="s">
        <v>1255</v>
      </c>
      <c r="B327" s="484" t="s">
        <v>1144</v>
      </c>
      <c r="C327" s="484" t="s">
        <v>1131</v>
      </c>
      <c r="D327" s="484" t="s">
        <v>1165</v>
      </c>
      <c r="E327" s="484" t="s">
        <v>1166</v>
      </c>
      <c r="F327" s="504"/>
      <c r="G327" s="504"/>
      <c r="H327" s="504"/>
      <c r="I327" s="504"/>
      <c r="J327" s="504">
        <v>1</v>
      </c>
      <c r="K327" s="504">
        <v>382</v>
      </c>
      <c r="L327" s="504"/>
      <c r="M327" s="504">
        <v>382</v>
      </c>
      <c r="N327" s="504">
        <v>4</v>
      </c>
      <c r="O327" s="504">
        <v>1528</v>
      </c>
      <c r="P327" s="489"/>
      <c r="Q327" s="505">
        <v>382</v>
      </c>
    </row>
    <row r="328" spans="1:17" ht="14.4" customHeight="1" x14ac:dyDescent="0.3">
      <c r="A328" s="483" t="s">
        <v>1255</v>
      </c>
      <c r="B328" s="484" t="s">
        <v>1144</v>
      </c>
      <c r="C328" s="484" t="s">
        <v>1131</v>
      </c>
      <c r="D328" s="484" t="s">
        <v>1167</v>
      </c>
      <c r="E328" s="484" t="s">
        <v>1168</v>
      </c>
      <c r="F328" s="504">
        <v>85</v>
      </c>
      <c r="G328" s="504">
        <v>1360</v>
      </c>
      <c r="H328" s="504">
        <v>1</v>
      </c>
      <c r="I328" s="504">
        <v>16</v>
      </c>
      <c r="J328" s="504">
        <v>98</v>
      </c>
      <c r="K328" s="504">
        <v>1568</v>
      </c>
      <c r="L328" s="504">
        <v>1.1529411764705881</v>
      </c>
      <c r="M328" s="504">
        <v>16</v>
      </c>
      <c r="N328" s="504">
        <v>85</v>
      </c>
      <c r="O328" s="504">
        <v>1360</v>
      </c>
      <c r="P328" s="489">
        <v>1</v>
      </c>
      <c r="Q328" s="505">
        <v>16</v>
      </c>
    </row>
    <row r="329" spans="1:17" ht="14.4" customHeight="1" x14ac:dyDescent="0.3">
      <c r="A329" s="483" t="s">
        <v>1255</v>
      </c>
      <c r="B329" s="484" t="s">
        <v>1144</v>
      </c>
      <c r="C329" s="484" t="s">
        <v>1131</v>
      </c>
      <c r="D329" s="484" t="s">
        <v>1169</v>
      </c>
      <c r="E329" s="484" t="s">
        <v>1170</v>
      </c>
      <c r="F329" s="504">
        <v>4</v>
      </c>
      <c r="G329" s="504">
        <v>1044</v>
      </c>
      <c r="H329" s="504">
        <v>1</v>
      </c>
      <c r="I329" s="504">
        <v>261</v>
      </c>
      <c r="J329" s="504">
        <v>6</v>
      </c>
      <c r="K329" s="504">
        <v>1572</v>
      </c>
      <c r="L329" s="504">
        <v>1.5057471264367817</v>
      </c>
      <c r="M329" s="504">
        <v>262</v>
      </c>
      <c r="N329" s="504">
        <v>4</v>
      </c>
      <c r="O329" s="504">
        <v>1048</v>
      </c>
      <c r="P329" s="489">
        <v>1.0038314176245211</v>
      </c>
      <c r="Q329" s="505">
        <v>262</v>
      </c>
    </row>
    <row r="330" spans="1:17" ht="14.4" customHeight="1" x14ac:dyDescent="0.3">
      <c r="A330" s="483" t="s">
        <v>1255</v>
      </c>
      <c r="B330" s="484" t="s">
        <v>1144</v>
      </c>
      <c r="C330" s="484" t="s">
        <v>1131</v>
      </c>
      <c r="D330" s="484" t="s">
        <v>1171</v>
      </c>
      <c r="E330" s="484" t="s">
        <v>1172</v>
      </c>
      <c r="F330" s="504">
        <v>7</v>
      </c>
      <c r="G330" s="504">
        <v>980</v>
      </c>
      <c r="H330" s="504">
        <v>1</v>
      </c>
      <c r="I330" s="504">
        <v>140</v>
      </c>
      <c r="J330" s="504">
        <v>4</v>
      </c>
      <c r="K330" s="504">
        <v>564</v>
      </c>
      <c r="L330" s="504">
        <v>0.57551020408163267</v>
      </c>
      <c r="M330" s="504">
        <v>141</v>
      </c>
      <c r="N330" s="504">
        <v>4</v>
      </c>
      <c r="O330" s="504">
        <v>564</v>
      </c>
      <c r="P330" s="489">
        <v>0.57551020408163267</v>
      </c>
      <c r="Q330" s="505">
        <v>141</v>
      </c>
    </row>
    <row r="331" spans="1:17" ht="14.4" customHeight="1" x14ac:dyDescent="0.3">
      <c r="A331" s="483" t="s">
        <v>1255</v>
      </c>
      <c r="B331" s="484" t="s">
        <v>1144</v>
      </c>
      <c r="C331" s="484" t="s">
        <v>1131</v>
      </c>
      <c r="D331" s="484" t="s">
        <v>1173</v>
      </c>
      <c r="E331" s="484" t="s">
        <v>1172</v>
      </c>
      <c r="F331" s="504">
        <v>76</v>
      </c>
      <c r="G331" s="504">
        <v>5928</v>
      </c>
      <c r="H331" s="504">
        <v>1</v>
      </c>
      <c r="I331" s="504">
        <v>78</v>
      </c>
      <c r="J331" s="504">
        <v>87</v>
      </c>
      <c r="K331" s="504">
        <v>6786</v>
      </c>
      <c r="L331" s="504">
        <v>1.1447368421052631</v>
      </c>
      <c r="M331" s="504">
        <v>78</v>
      </c>
      <c r="N331" s="504">
        <v>77</v>
      </c>
      <c r="O331" s="504">
        <v>6006</v>
      </c>
      <c r="P331" s="489">
        <v>1.013157894736842</v>
      </c>
      <c r="Q331" s="505">
        <v>78</v>
      </c>
    </row>
    <row r="332" spans="1:17" ht="14.4" customHeight="1" x14ac:dyDescent="0.3">
      <c r="A332" s="483" t="s">
        <v>1255</v>
      </c>
      <c r="B332" s="484" t="s">
        <v>1144</v>
      </c>
      <c r="C332" s="484" t="s">
        <v>1131</v>
      </c>
      <c r="D332" s="484" t="s">
        <v>1174</v>
      </c>
      <c r="E332" s="484" t="s">
        <v>1175</v>
      </c>
      <c r="F332" s="504">
        <v>7</v>
      </c>
      <c r="G332" s="504">
        <v>2114</v>
      </c>
      <c r="H332" s="504">
        <v>1</v>
      </c>
      <c r="I332" s="504">
        <v>302</v>
      </c>
      <c r="J332" s="504">
        <v>4</v>
      </c>
      <c r="K332" s="504">
        <v>1212</v>
      </c>
      <c r="L332" s="504">
        <v>0.57332071901608328</v>
      </c>
      <c r="M332" s="504">
        <v>303</v>
      </c>
      <c r="N332" s="504">
        <v>4</v>
      </c>
      <c r="O332" s="504">
        <v>1212</v>
      </c>
      <c r="P332" s="489">
        <v>0.57332071901608328</v>
      </c>
      <c r="Q332" s="505">
        <v>303</v>
      </c>
    </row>
    <row r="333" spans="1:17" ht="14.4" customHeight="1" x14ac:dyDescent="0.3">
      <c r="A333" s="483" t="s">
        <v>1255</v>
      </c>
      <c r="B333" s="484" t="s">
        <v>1144</v>
      </c>
      <c r="C333" s="484" t="s">
        <v>1131</v>
      </c>
      <c r="D333" s="484" t="s">
        <v>1176</v>
      </c>
      <c r="E333" s="484" t="s">
        <v>1177</v>
      </c>
      <c r="F333" s="504"/>
      <c r="G333" s="504"/>
      <c r="H333" s="504"/>
      <c r="I333" s="504"/>
      <c r="J333" s="504">
        <v>1</v>
      </c>
      <c r="K333" s="504">
        <v>486</v>
      </c>
      <c r="L333" s="504"/>
      <c r="M333" s="504">
        <v>486</v>
      </c>
      <c r="N333" s="504">
        <v>4</v>
      </c>
      <c r="O333" s="504">
        <v>1944</v>
      </c>
      <c r="P333" s="489"/>
      <c r="Q333" s="505">
        <v>486</v>
      </c>
    </row>
    <row r="334" spans="1:17" ht="14.4" customHeight="1" x14ac:dyDescent="0.3">
      <c r="A334" s="483" t="s">
        <v>1255</v>
      </c>
      <c r="B334" s="484" t="s">
        <v>1144</v>
      </c>
      <c r="C334" s="484" t="s">
        <v>1131</v>
      </c>
      <c r="D334" s="484" t="s">
        <v>1178</v>
      </c>
      <c r="E334" s="484" t="s">
        <v>1179</v>
      </c>
      <c r="F334" s="504">
        <v>55</v>
      </c>
      <c r="G334" s="504">
        <v>8745</v>
      </c>
      <c r="H334" s="504">
        <v>1</v>
      </c>
      <c r="I334" s="504">
        <v>159</v>
      </c>
      <c r="J334" s="504">
        <v>64</v>
      </c>
      <c r="K334" s="504">
        <v>10240</v>
      </c>
      <c r="L334" s="504">
        <v>1.1709548313321898</v>
      </c>
      <c r="M334" s="504">
        <v>160</v>
      </c>
      <c r="N334" s="504">
        <v>58</v>
      </c>
      <c r="O334" s="504">
        <v>9280</v>
      </c>
      <c r="P334" s="489">
        <v>1.0611778158947971</v>
      </c>
      <c r="Q334" s="505">
        <v>160</v>
      </c>
    </row>
    <row r="335" spans="1:17" ht="14.4" customHeight="1" x14ac:dyDescent="0.3">
      <c r="A335" s="483" t="s">
        <v>1255</v>
      </c>
      <c r="B335" s="484" t="s">
        <v>1144</v>
      </c>
      <c r="C335" s="484" t="s">
        <v>1131</v>
      </c>
      <c r="D335" s="484" t="s">
        <v>1182</v>
      </c>
      <c r="E335" s="484" t="s">
        <v>1148</v>
      </c>
      <c r="F335" s="504">
        <v>200</v>
      </c>
      <c r="G335" s="504">
        <v>14000</v>
      </c>
      <c r="H335" s="504">
        <v>1</v>
      </c>
      <c r="I335" s="504">
        <v>70</v>
      </c>
      <c r="J335" s="504">
        <v>203</v>
      </c>
      <c r="K335" s="504">
        <v>14210</v>
      </c>
      <c r="L335" s="504">
        <v>1.0149999999999999</v>
      </c>
      <c r="M335" s="504">
        <v>70</v>
      </c>
      <c r="N335" s="504">
        <v>201</v>
      </c>
      <c r="O335" s="504">
        <v>14070</v>
      </c>
      <c r="P335" s="489">
        <v>1.0049999999999999</v>
      </c>
      <c r="Q335" s="505">
        <v>70</v>
      </c>
    </row>
    <row r="336" spans="1:17" ht="14.4" customHeight="1" x14ac:dyDescent="0.3">
      <c r="A336" s="483" t="s">
        <v>1255</v>
      </c>
      <c r="B336" s="484" t="s">
        <v>1144</v>
      </c>
      <c r="C336" s="484" t="s">
        <v>1131</v>
      </c>
      <c r="D336" s="484" t="s">
        <v>1189</v>
      </c>
      <c r="E336" s="484" t="s">
        <v>1190</v>
      </c>
      <c r="F336" s="504"/>
      <c r="G336" s="504"/>
      <c r="H336" s="504"/>
      <c r="I336" s="504"/>
      <c r="J336" s="504">
        <v>3</v>
      </c>
      <c r="K336" s="504">
        <v>3567</v>
      </c>
      <c r="L336" s="504"/>
      <c r="M336" s="504">
        <v>1189</v>
      </c>
      <c r="N336" s="504">
        <v>4</v>
      </c>
      <c r="O336" s="504">
        <v>4756</v>
      </c>
      <c r="P336" s="489"/>
      <c r="Q336" s="505">
        <v>1189</v>
      </c>
    </row>
    <row r="337" spans="1:17" ht="14.4" customHeight="1" x14ac:dyDescent="0.3">
      <c r="A337" s="483" t="s">
        <v>1255</v>
      </c>
      <c r="B337" s="484" t="s">
        <v>1144</v>
      </c>
      <c r="C337" s="484" t="s">
        <v>1131</v>
      </c>
      <c r="D337" s="484" t="s">
        <v>1191</v>
      </c>
      <c r="E337" s="484" t="s">
        <v>1192</v>
      </c>
      <c r="F337" s="504"/>
      <c r="G337" s="504"/>
      <c r="H337" s="504"/>
      <c r="I337" s="504"/>
      <c r="J337" s="504">
        <v>3</v>
      </c>
      <c r="K337" s="504">
        <v>324</v>
      </c>
      <c r="L337" s="504"/>
      <c r="M337" s="504">
        <v>108</v>
      </c>
      <c r="N337" s="504">
        <v>5</v>
      </c>
      <c r="O337" s="504">
        <v>540</v>
      </c>
      <c r="P337" s="489"/>
      <c r="Q337" s="505">
        <v>108</v>
      </c>
    </row>
    <row r="338" spans="1:17" ht="14.4" customHeight="1" x14ac:dyDescent="0.3">
      <c r="A338" s="483" t="s">
        <v>1256</v>
      </c>
      <c r="B338" s="484" t="s">
        <v>1144</v>
      </c>
      <c r="C338" s="484" t="s">
        <v>1131</v>
      </c>
      <c r="D338" s="484" t="s">
        <v>1147</v>
      </c>
      <c r="E338" s="484" t="s">
        <v>1148</v>
      </c>
      <c r="F338" s="504"/>
      <c r="G338" s="504"/>
      <c r="H338" s="504"/>
      <c r="I338" s="504"/>
      <c r="J338" s="504">
        <v>10</v>
      </c>
      <c r="K338" s="504">
        <v>2030</v>
      </c>
      <c r="L338" s="504"/>
      <c r="M338" s="504">
        <v>203</v>
      </c>
      <c r="N338" s="504">
        <v>2</v>
      </c>
      <c r="O338" s="504">
        <v>406</v>
      </c>
      <c r="P338" s="489"/>
      <c r="Q338" s="505">
        <v>203</v>
      </c>
    </row>
    <row r="339" spans="1:17" ht="14.4" customHeight="1" x14ac:dyDescent="0.3">
      <c r="A339" s="483" t="s">
        <v>1256</v>
      </c>
      <c r="B339" s="484" t="s">
        <v>1144</v>
      </c>
      <c r="C339" s="484" t="s">
        <v>1131</v>
      </c>
      <c r="D339" s="484" t="s">
        <v>1150</v>
      </c>
      <c r="E339" s="484" t="s">
        <v>1151</v>
      </c>
      <c r="F339" s="504"/>
      <c r="G339" s="504"/>
      <c r="H339" s="504"/>
      <c r="I339" s="504"/>
      <c r="J339" s="504">
        <v>26</v>
      </c>
      <c r="K339" s="504">
        <v>7592</v>
      </c>
      <c r="L339" s="504"/>
      <c r="M339" s="504">
        <v>292</v>
      </c>
      <c r="N339" s="504">
        <v>12</v>
      </c>
      <c r="O339" s="504">
        <v>3504</v>
      </c>
      <c r="P339" s="489"/>
      <c r="Q339" s="505">
        <v>292</v>
      </c>
    </row>
    <row r="340" spans="1:17" ht="14.4" customHeight="1" x14ac:dyDescent="0.3">
      <c r="A340" s="483" t="s">
        <v>1256</v>
      </c>
      <c r="B340" s="484" t="s">
        <v>1144</v>
      </c>
      <c r="C340" s="484" t="s">
        <v>1131</v>
      </c>
      <c r="D340" s="484" t="s">
        <v>1156</v>
      </c>
      <c r="E340" s="484" t="s">
        <v>1157</v>
      </c>
      <c r="F340" s="504">
        <v>3</v>
      </c>
      <c r="G340" s="504">
        <v>399</v>
      </c>
      <c r="H340" s="504">
        <v>1</v>
      </c>
      <c r="I340" s="504">
        <v>133</v>
      </c>
      <c r="J340" s="504">
        <v>11</v>
      </c>
      <c r="K340" s="504">
        <v>1474</v>
      </c>
      <c r="L340" s="504">
        <v>3.6942355889724312</v>
      </c>
      <c r="M340" s="504">
        <v>134</v>
      </c>
      <c r="N340" s="504">
        <v>8</v>
      </c>
      <c r="O340" s="504">
        <v>1072</v>
      </c>
      <c r="P340" s="489">
        <v>2.6867167919799497</v>
      </c>
      <c r="Q340" s="505">
        <v>134</v>
      </c>
    </row>
    <row r="341" spans="1:17" ht="14.4" customHeight="1" x14ac:dyDescent="0.3">
      <c r="A341" s="483" t="s">
        <v>1256</v>
      </c>
      <c r="B341" s="484" t="s">
        <v>1144</v>
      </c>
      <c r="C341" s="484" t="s">
        <v>1131</v>
      </c>
      <c r="D341" s="484" t="s">
        <v>1159</v>
      </c>
      <c r="E341" s="484" t="s">
        <v>1160</v>
      </c>
      <c r="F341" s="504"/>
      <c r="G341" s="504"/>
      <c r="H341" s="504"/>
      <c r="I341" s="504"/>
      <c r="J341" s="504">
        <v>1</v>
      </c>
      <c r="K341" s="504">
        <v>612</v>
      </c>
      <c r="L341" s="504"/>
      <c r="M341" s="504">
        <v>612</v>
      </c>
      <c r="N341" s="504"/>
      <c r="O341" s="504"/>
      <c r="P341" s="489"/>
      <c r="Q341" s="505"/>
    </row>
    <row r="342" spans="1:17" ht="14.4" customHeight="1" x14ac:dyDescent="0.3">
      <c r="A342" s="483" t="s">
        <v>1256</v>
      </c>
      <c r="B342" s="484" t="s">
        <v>1144</v>
      </c>
      <c r="C342" s="484" t="s">
        <v>1131</v>
      </c>
      <c r="D342" s="484" t="s">
        <v>1163</v>
      </c>
      <c r="E342" s="484" t="s">
        <v>1164</v>
      </c>
      <c r="F342" s="504"/>
      <c r="G342" s="504"/>
      <c r="H342" s="504"/>
      <c r="I342" s="504"/>
      <c r="J342" s="504">
        <v>1</v>
      </c>
      <c r="K342" s="504">
        <v>159</v>
      </c>
      <c r="L342" s="504"/>
      <c r="M342" s="504">
        <v>159</v>
      </c>
      <c r="N342" s="504">
        <v>1</v>
      </c>
      <c r="O342" s="504">
        <v>159</v>
      </c>
      <c r="P342" s="489"/>
      <c r="Q342" s="505">
        <v>159</v>
      </c>
    </row>
    <row r="343" spans="1:17" ht="14.4" customHeight="1" x14ac:dyDescent="0.3">
      <c r="A343" s="483" t="s">
        <v>1256</v>
      </c>
      <c r="B343" s="484" t="s">
        <v>1144</v>
      </c>
      <c r="C343" s="484" t="s">
        <v>1131</v>
      </c>
      <c r="D343" s="484" t="s">
        <v>1167</v>
      </c>
      <c r="E343" s="484" t="s">
        <v>1168</v>
      </c>
      <c r="F343" s="504">
        <v>7</v>
      </c>
      <c r="G343" s="504">
        <v>112</v>
      </c>
      <c r="H343" s="504">
        <v>1</v>
      </c>
      <c r="I343" s="504">
        <v>16</v>
      </c>
      <c r="J343" s="504">
        <v>17</v>
      </c>
      <c r="K343" s="504">
        <v>272</v>
      </c>
      <c r="L343" s="504">
        <v>2.4285714285714284</v>
      </c>
      <c r="M343" s="504">
        <v>16</v>
      </c>
      <c r="N343" s="504">
        <v>9</v>
      </c>
      <c r="O343" s="504">
        <v>144</v>
      </c>
      <c r="P343" s="489">
        <v>1.2857142857142858</v>
      </c>
      <c r="Q343" s="505">
        <v>16</v>
      </c>
    </row>
    <row r="344" spans="1:17" ht="14.4" customHeight="1" x14ac:dyDescent="0.3">
      <c r="A344" s="483" t="s">
        <v>1256</v>
      </c>
      <c r="B344" s="484" t="s">
        <v>1144</v>
      </c>
      <c r="C344" s="484" t="s">
        <v>1131</v>
      </c>
      <c r="D344" s="484" t="s">
        <v>1169</v>
      </c>
      <c r="E344" s="484" t="s">
        <v>1170</v>
      </c>
      <c r="F344" s="504"/>
      <c r="G344" s="504"/>
      <c r="H344" s="504"/>
      <c r="I344" s="504"/>
      <c r="J344" s="504">
        <v>6</v>
      </c>
      <c r="K344" s="504">
        <v>1572</v>
      </c>
      <c r="L344" s="504"/>
      <c r="M344" s="504">
        <v>262</v>
      </c>
      <c r="N344" s="504">
        <v>1</v>
      </c>
      <c r="O344" s="504">
        <v>262</v>
      </c>
      <c r="P344" s="489"/>
      <c r="Q344" s="505">
        <v>262</v>
      </c>
    </row>
    <row r="345" spans="1:17" ht="14.4" customHeight="1" x14ac:dyDescent="0.3">
      <c r="A345" s="483" t="s">
        <v>1256</v>
      </c>
      <c r="B345" s="484" t="s">
        <v>1144</v>
      </c>
      <c r="C345" s="484" t="s">
        <v>1131</v>
      </c>
      <c r="D345" s="484" t="s">
        <v>1171</v>
      </c>
      <c r="E345" s="484" t="s">
        <v>1172</v>
      </c>
      <c r="F345" s="504"/>
      <c r="G345" s="504"/>
      <c r="H345" s="504"/>
      <c r="I345" s="504"/>
      <c r="J345" s="504">
        <v>6</v>
      </c>
      <c r="K345" s="504">
        <v>846</v>
      </c>
      <c r="L345" s="504"/>
      <c r="M345" s="504">
        <v>141</v>
      </c>
      <c r="N345" s="504"/>
      <c r="O345" s="504"/>
      <c r="P345" s="489"/>
      <c r="Q345" s="505"/>
    </row>
    <row r="346" spans="1:17" ht="14.4" customHeight="1" x14ac:dyDescent="0.3">
      <c r="A346" s="483" t="s">
        <v>1256</v>
      </c>
      <c r="B346" s="484" t="s">
        <v>1144</v>
      </c>
      <c r="C346" s="484" t="s">
        <v>1131</v>
      </c>
      <c r="D346" s="484" t="s">
        <v>1173</v>
      </c>
      <c r="E346" s="484" t="s">
        <v>1172</v>
      </c>
      <c r="F346" s="504">
        <v>3</v>
      </c>
      <c r="G346" s="504">
        <v>234</v>
      </c>
      <c r="H346" s="504">
        <v>1</v>
      </c>
      <c r="I346" s="504">
        <v>78</v>
      </c>
      <c r="J346" s="504">
        <v>11</v>
      </c>
      <c r="K346" s="504">
        <v>858</v>
      </c>
      <c r="L346" s="504">
        <v>3.6666666666666665</v>
      </c>
      <c r="M346" s="504">
        <v>78</v>
      </c>
      <c r="N346" s="504">
        <v>8</v>
      </c>
      <c r="O346" s="504">
        <v>624</v>
      </c>
      <c r="P346" s="489">
        <v>2.6666666666666665</v>
      </c>
      <c r="Q346" s="505">
        <v>78</v>
      </c>
    </row>
    <row r="347" spans="1:17" ht="14.4" customHeight="1" x14ac:dyDescent="0.3">
      <c r="A347" s="483" t="s">
        <v>1256</v>
      </c>
      <c r="B347" s="484" t="s">
        <v>1144</v>
      </c>
      <c r="C347" s="484" t="s">
        <v>1131</v>
      </c>
      <c r="D347" s="484" t="s">
        <v>1174</v>
      </c>
      <c r="E347" s="484" t="s">
        <v>1175</v>
      </c>
      <c r="F347" s="504"/>
      <c r="G347" s="504"/>
      <c r="H347" s="504"/>
      <c r="I347" s="504"/>
      <c r="J347" s="504">
        <v>6</v>
      </c>
      <c r="K347" s="504">
        <v>1818</v>
      </c>
      <c r="L347" s="504"/>
      <c r="M347" s="504">
        <v>303</v>
      </c>
      <c r="N347" s="504"/>
      <c r="O347" s="504"/>
      <c r="P347" s="489"/>
      <c r="Q347" s="505"/>
    </row>
    <row r="348" spans="1:17" ht="14.4" customHeight="1" x14ac:dyDescent="0.3">
      <c r="A348" s="483" t="s">
        <v>1256</v>
      </c>
      <c r="B348" s="484" t="s">
        <v>1144</v>
      </c>
      <c r="C348" s="484" t="s">
        <v>1131</v>
      </c>
      <c r="D348" s="484" t="s">
        <v>1178</v>
      </c>
      <c r="E348" s="484" t="s">
        <v>1179</v>
      </c>
      <c r="F348" s="504">
        <v>7</v>
      </c>
      <c r="G348" s="504">
        <v>1113</v>
      </c>
      <c r="H348" s="504">
        <v>1</v>
      </c>
      <c r="I348" s="504">
        <v>159</v>
      </c>
      <c r="J348" s="504">
        <v>10</v>
      </c>
      <c r="K348" s="504">
        <v>1600</v>
      </c>
      <c r="L348" s="504">
        <v>1.4375561545372866</v>
      </c>
      <c r="M348" s="504">
        <v>160</v>
      </c>
      <c r="N348" s="504">
        <v>7</v>
      </c>
      <c r="O348" s="504">
        <v>1120</v>
      </c>
      <c r="P348" s="489">
        <v>1.0062893081761006</v>
      </c>
      <c r="Q348" s="505">
        <v>160</v>
      </c>
    </row>
    <row r="349" spans="1:17" ht="14.4" customHeight="1" x14ac:dyDescent="0.3">
      <c r="A349" s="483" t="s">
        <v>1256</v>
      </c>
      <c r="B349" s="484" t="s">
        <v>1144</v>
      </c>
      <c r="C349" s="484" t="s">
        <v>1131</v>
      </c>
      <c r="D349" s="484" t="s">
        <v>1182</v>
      </c>
      <c r="E349" s="484" t="s">
        <v>1148</v>
      </c>
      <c r="F349" s="504">
        <v>7</v>
      </c>
      <c r="G349" s="504">
        <v>490</v>
      </c>
      <c r="H349" s="504">
        <v>1</v>
      </c>
      <c r="I349" s="504">
        <v>70</v>
      </c>
      <c r="J349" s="504">
        <v>23</v>
      </c>
      <c r="K349" s="504">
        <v>1610</v>
      </c>
      <c r="L349" s="504">
        <v>3.2857142857142856</v>
      </c>
      <c r="M349" s="504">
        <v>70</v>
      </c>
      <c r="N349" s="504">
        <v>17</v>
      </c>
      <c r="O349" s="504">
        <v>1190</v>
      </c>
      <c r="P349" s="489">
        <v>2.4285714285714284</v>
      </c>
      <c r="Q349" s="505">
        <v>70</v>
      </c>
    </row>
    <row r="350" spans="1:17" ht="14.4" customHeight="1" x14ac:dyDescent="0.3">
      <c r="A350" s="483" t="s">
        <v>1256</v>
      </c>
      <c r="B350" s="484" t="s">
        <v>1144</v>
      </c>
      <c r="C350" s="484" t="s">
        <v>1131</v>
      </c>
      <c r="D350" s="484" t="s">
        <v>1189</v>
      </c>
      <c r="E350" s="484" t="s">
        <v>1190</v>
      </c>
      <c r="F350" s="504"/>
      <c r="G350" s="504"/>
      <c r="H350" s="504"/>
      <c r="I350" s="504"/>
      <c r="J350" s="504">
        <v>1</v>
      </c>
      <c r="K350" s="504">
        <v>1189</v>
      </c>
      <c r="L350" s="504"/>
      <c r="M350" s="504">
        <v>1189</v>
      </c>
      <c r="N350" s="504">
        <v>2</v>
      </c>
      <c r="O350" s="504">
        <v>2378</v>
      </c>
      <c r="P350" s="489"/>
      <c r="Q350" s="505">
        <v>1189</v>
      </c>
    </row>
    <row r="351" spans="1:17" ht="14.4" customHeight="1" x14ac:dyDescent="0.3">
      <c r="A351" s="483" t="s">
        <v>1256</v>
      </c>
      <c r="B351" s="484" t="s">
        <v>1144</v>
      </c>
      <c r="C351" s="484" t="s">
        <v>1131</v>
      </c>
      <c r="D351" s="484" t="s">
        <v>1191</v>
      </c>
      <c r="E351" s="484" t="s">
        <v>1192</v>
      </c>
      <c r="F351" s="504"/>
      <c r="G351" s="504"/>
      <c r="H351" s="504"/>
      <c r="I351" s="504"/>
      <c r="J351" s="504">
        <v>1</v>
      </c>
      <c r="K351" s="504">
        <v>108</v>
      </c>
      <c r="L351" s="504"/>
      <c r="M351" s="504">
        <v>108</v>
      </c>
      <c r="N351" s="504">
        <v>1</v>
      </c>
      <c r="O351" s="504">
        <v>108</v>
      </c>
      <c r="P351" s="489"/>
      <c r="Q351" s="505">
        <v>108</v>
      </c>
    </row>
    <row r="352" spans="1:17" ht="14.4" customHeight="1" x14ac:dyDescent="0.3">
      <c r="A352" s="483" t="s">
        <v>1257</v>
      </c>
      <c r="B352" s="484" t="s">
        <v>1144</v>
      </c>
      <c r="C352" s="484" t="s">
        <v>1131</v>
      </c>
      <c r="D352" s="484" t="s">
        <v>1147</v>
      </c>
      <c r="E352" s="484" t="s">
        <v>1148</v>
      </c>
      <c r="F352" s="504">
        <v>5</v>
      </c>
      <c r="G352" s="504">
        <v>1010</v>
      </c>
      <c r="H352" s="504">
        <v>1</v>
      </c>
      <c r="I352" s="504">
        <v>202</v>
      </c>
      <c r="J352" s="504">
        <v>2</v>
      </c>
      <c r="K352" s="504">
        <v>406</v>
      </c>
      <c r="L352" s="504">
        <v>0.401980198019802</v>
      </c>
      <c r="M352" s="504">
        <v>203</v>
      </c>
      <c r="N352" s="504"/>
      <c r="O352" s="504"/>
      <c r="P352" s="489"/>
      <c r="Q352" s="505"/>
    </row>
    <row r="353" spans="1:17" ht="14.4" customHeight="1" x14ac:dyDescent="0.3">
      <c r="A353" s="483" t="s">
        <v>1257</v>
      </c>
      <c r="B353" s="484" t="s">
        <v>1144</v>
      </c>
      <c r="C353" s="484" t="s">
        <v>1131</v>
      </c>
      <c r="D353" s="484" t="s">
        <v>1156</v>
      </c>
      <c r="E353" s="484" t="s">
        <v>1157</v>
      </c>
      <c r="F353" s="504">
        <v>2</v>
      </c>
      <c r="G353" s="504">
        <v>266</v>
      </c>
      <c r="H353" s="504">
        <v>1</v>
      </c>
      <c r="I353" s="504">
        <v>133</v>
      </c>
      <c r="J353" s="504"/>
      <c r="K353" s="504"/>
      <c r="L353" s="504"/>
      <c r="M353" s="504"/>
      <c r="N353" s="504"/>
      <c r="O353" s="504"/>
      <c r="P353" s="489"/>
      <c r="Q353" s="505"/>
    </row>
    <row r="354" spans="1:17" ht="14.4" customHeight="1" x14ac:dyDescent="0.3">
      <c r="A354" s="483" t="s">
        <v>1257</v>
      </c>
      <c r="B354" s="484" t="s">
        <v>1144</v>
      </c>
      <c r="C354" s="484" t="s">
        <v>1131</v>
      </c>
      <c r="D354" s="484" t="s">
        <v>1167</v>
      </c>
      <c r="E354" s="484" t="s">
        <v>1168</v>
      </c>
      <c r="F354" s="504">
        <v>4</v>
      </c>
      <c r="G354" s="504">
        <v>64</v>
      </c>
      <c r="H354" s="504">
        <v>1</v>
      </c>
      <c r="I354" s="504">
        <v>16</v>
      </c>
      <c r="J354" s="504">
        <v>1</v>
      </c>
      <c r="K354" s="504">
        <v>16</v>
      </c>
      <c r="L354" s="504">
        <v>0.25</v>
      </c>
      <c r="M354" s="504">
        <v>16</v>
      </c>
      <c r="N354" s="504"/>
      <c r="O354" s="504"/>
      <c r="P354" s="489"/>
      <c r="Q354" s="505"/>
    </row>
    <row r="355" spans="1:17" ht="14.4" customHeight="1" x14ac:dyDescent="0.3">
      <c r="A355" s="483" t="s">
        <v>1257</v>
      </c>
      <c r="B355" s="484" t="s">
        <v>1144</v>
      </c>
      <c r="C355" s="484" t="s">
        <v>1131</v>
      </c>
      <c r="D355" s="484" t="s">
        <v>1169</v>
      </c>
      <c r="E355" s="484" t="s">
        <v>1170</v>
      </c>
      <c r="F355" s="504"/>
      <c r="G355" s="504"/>
      <c r="H355" s="504"/>
      <c r="I355" s="504"/>
      <c r="J355" s="504">
        <v>1</v>
      </c>
      <c r="K355" s="504">
        <v>262</v>
      </c>
      <c r="L355" s="504"/>
      <c r="M355" s="504">
        <v>262</v>
      </c>
      <c r="N355" s="504"/>
      <c r="O355" s="504"/>
      <c r="P355" s="489"/>
      <c r="Q355" s="505"/>
    </row>
    <row r="356" spans="1:17" ht="14.4" customHeight="1" x14ac:dyDescent="0.3">
      <c r="A356" s="483" t="s">
        <v>1257</v>
      </c>
      <c r="B356" s="484" t="s">
        <v>1144</v>
      </c>
      <c r="C356" s="484" t="s">
        <v>1131</v>
      </c>
      <c r="D356" s="484" t="s">
        <v>1171</v>
      </c>
      <c r="E356" s="484" t="s">
        <v>1172</v>
      </c>
      <c r="F356" s="504">
        <v>2</v>
      </c>
      <c r="G356" s="504">
        <v>280</v>
      </c>
      <c r="H356" s="504">
        <v>1</v>
      </c>
      <c r="I356" s="504">
        <v>140</v>
      </c>
      <c r="J356" s="504">
        <v>1</v>
      </c>
      <c r="K356" s="504">
        <v>141</v>
      </c>
      <c r="L356" s="504">
        <v>0.50357142857142856</v>
      </c>
      <c r="M356" s="504">
        <v>141</v>
      </c>
      <c r="N356" s="504"/>
      <c r="O356" s="504"/>
      <c r="P356" s="489"/>
      <c r="Q356" s="505"/>
    </row>
    <row r="357" spans="1:17" ht="14.4" customHeight="1" x14ac:dyDescent="0.3">
      <c r="A357" s="483" t="s">
        <v>1257</v>
      </c>
      <c r="B357" s="484" t="s">
        <v>1144</v>
      </c>
      <c r="C357" s="484" t="s">
        <v>1131</v>
      </c>
      <c r="D357" s="484" t="s">
        <v>1173</v>
      </c>
      <c r="E357" s="484" t="s">
        <v>1172</v>
      </c>
      <c r="F357" s="504">
        <v>2</v>
      </c>
      <c r="G357" s="504">
        <v>156</v>
      </c>
      <c r="H357" s="504">
        <v>1</v>
      </c>
      <c r="I357" s="504">
        <v>78</v>
      </c>
      <c r="J357" s="504"/>
      <c r="K357" s="504"/>
      <c r="L357" s="504"/>
      <c r="M357" s="504"/>
      <c r="N357" s="504"/>
      <c r="O357" s="504"/>
      <c r="P357" s="489"/>
      <c r="Q357" s="505"/>
    </row>
    <row r="358" spans="1:17" ht="14.4" customHeight="1" x14ac:dyDescent="0.3">
      <c r="A358" s="483" t="s">
        <v>1257</v>
      </c>
      <c r="B358" s="484" t="s">
        <v>1144</v>
      </c>
      <c r="C358" s="484" t="s">
        <v>1131</v>
      </c>
      <c r="D358" s="484" t="s">
        <v>1174</v>
      </c>
      <c r="E358" s="484" t="s">
        <v>1175</v>
      </c>
      <c r="F358" s="504">
        <v>2</v>
      </c>
      <c r="G358" s="504">
        <v>604</v>
      </c>
      <c r="H358" s="504">
        <v>1</v>
      </c>
      <c r="I358" s="504">
        <v>302</v>
      </c>
      <c r="J358" s="504">
        <v>1</v>
      </c>
      <c r="K358" s="504">
        <v>303</v>
      </c>
      <c r="L358" s="504">
        <v>0.5016556291390728</v>
      </c>
      <c r="M358" s="504">
        <v>303</v>
      </c>
      <c r="N358" s="504"/>
      <c r="O358" s="504"/>
      <c r="P358" s="489"/>
      <c r="Q358" s="505"/>
    </row>
    <row r="359" spans="1:17" ht="14.4" customHeight="1" x14ac:dyDescent="0.3">
      <c r="A359" s="483" t="s">
        <v>1257</v>
      </c>
      <c r="B359" s="484" t="s">
        <v>1144</v>
      </c>
      <c r="C359" s="484" t="s">
        <v>1131</v>
      </c>
      <c r="D359" s="484" t="s">
        <v>1178</v>
      </c>
      <c r="E359" s="484" t="s">
        <v>1179</v>
      </c>
      <c r="F359" s="504">
        <v>1</v>
      </c>
      <c r="G359" s="504">
        <v>159</v>
      </c>
      <c r="H359" s="504">
        <v>1</v>
      </c>
      <c r="I359" s="504">
        <v>159</v>
      </c>
      <c r="J359" s="504"/>
      <c r="K359" s="504"/>
      <c r="L359" s="504"/>
      <c r="M359" s="504"/>
      <c r="N359" s="504"/>
      <c r="O359" s="504"/>
      <c r="P359" s="489"/>
      <c r="Q359" s="505"/>
    </row>
    <row r="360" spans="1:17" ht="14.4" customHeight="1" x14ac:dyDescent="0.3">
      <c r="A360" s="483" t="s">
        <v>1257</v>
      </c>
      <c r="B360" s="484" t="s">
        <v>1144</v>
      </c>
      <c r="C360" s="484" t="s">
        <v>1131</v>
      </c>
      <c r="D360" s="484" t="s">
        <v>1182</v>
      </c>
      <c r="E360" s="484" t="s">
        <v>1148</v>
      </c>
      <c r="F360" s="504">
        <v>3</v>
      </c>
      <c r="G360" s="504">
        <v>210</v>
      </c>
      <c r="H360" s="504">
        <v>1</v>
      </c>
      <c r="I360" s="504">
        <v>70</v>
      </c>
      <c r="J360" s="504"/>
      <c r="K360" s="504"/>
      <c r="L360" s="504"/>
      <c r="M360" s="504"/>
      <c r="N360" s="504"/>
      <c r="O360" s="504"/>
      <c r="P360" s="489"/>
      <c r="Q360" s="505"/>
    </row>
    <row r="361" spans="1:17" ht="14.4" customHeight="1" x14ac:dyDescent="0.3">
      <c r="A361" s="483" t="s">
        <v>1258</v>
      </c>
      <c r="B361" s="484" t="s">
        <v>1144</v>
      </c>
      <c r="C361" s="484" t="s">
        <v>1131</v>
      </c>
      <c r="D361" s="484" t="s">
        <v>1147</v>
      </c>
      <c r="E361" s="484" t="s">
        <v>1148</v>
      </c>
      <c r="F361" s="504">
        <v>13</v>
      </c>
      <c r="G361" s="504">
        <v>2626</v>
      </c>
      <c r="H361" s="504">
        <v>1</v>
      </c>
      <c r="I361" s="504">
        <v>202</v>
      </c>
      <c r="J361" s="504"/>
      <c r="K361" s="504"/>
      <c r="L361" s="504"/>
      <c r="M361" s="504"/>
      <c r="N361" s="504"/>
      <c r="O361" s="504"/>
      <c r="P361" s="489"/>
      <c r="Q361" s="505"/>
    </row>
    <row r="362" spans="1:17" ht="14.4" customHeight="1" x14ac:dyDescent="0.3">
      <c r="A362" s="483" t="s">
        <v>1258</v>
      </c>
      <c r="B362" s="484" t="s">
        <v>1144</v>
      </c>
      <c r="C362" s="484" t="s">
        <v>1131</v>
      </c>
      <c r="D362" s="484" t="s">
        <v>1150</v>
      </c>
      <c r="E362" s="484" t="s">
        <v>1151</v>
      </c>
      <c r="F362" s="504">
        <v>6</v>
      </c>
      <c r="G362" s="504">
        <v>1746</v>
      </c>
      <c r="H362" s="504">
        <v>1</v>
      </c>
      <c r="I362" s="504">
        <v>291</v>
      </c>
      <c r="J362" s="504"/>
      <c r="K362" s="504"/>
      <c r="L362" s="504"/>
      <c r="M362" s="504"/>
      <c r="N362" s="504"/>
      <c r="O362" s="504"/>
      <c r="P362" s="489"/>
      <c r="Q362" s="505"/>
    </row>
    <row r="363" spans="1:17" ht="14.4" customHeight="1" x14ac:dyDescent="0.3">
      <c r="A363" s="483" t="s">
        <v>1258</v>
      </c>
      <c r="B363" s="484" t="s">
        <v>1144</v>
      </c>
      <c r="C363" s="484" t="s">
        <v>1131</v>
      </c>
      <c r="D363" s="484" t="s">
        <v>1156</v>
      </c>
      <c r="E363" s="484" t="s">
        <v>1157</v>
      </c>
      <c r="F363" s="504">
        <v>7</v>
      </c>
      <c r="G363" s="504">
        <v>931</v>
      </c>
      <c r="H363" s="504">
        <v>1</v>
      </c>
      <c r="I363" s="504">
        <v>133</v>
      </c>
      <c r="J363" s="504"/>
      <c r="K363" s="504"/>
      <c r="L363" s="504"/>
      <c r="M363" s="504"/>
      <c r="N363" s="504"/>
      <c r="O363" s="504"/>
      <c r="P363" s="489"/>
      <c r="Q363" s="505"/>
    </row>
    <row r="364" spans="1:17" ht="14.4" customHeight="1" x14ac:dyDescent="0.3">
      <c r="A364" s="483" t="s">
        <v>1258</v>
      </c>
      <c r="B364" s="484" t="s">
        <v>1144</v>
      </c>
      <c r="C364" s="484" t="s">
        <v>1131</v>
      </c>
      <c r="D364" s="484" t="s">
        <v>1159</v>
      </c>
      <c r="E364" s="484" t="s">
        <v>1160</v>
      </c>
      <c r="F364" s="504">
        <v>1</v>
      </c>
      <c r="G364" s="504">
        <v>609</v>
      </c>
      <c r="H364" s="504">
        <v>1</v>
      </c>
      <c r="I364" s="504">
        <v>609</v>
      </c>
      <c r="J364" s="504"/>
      <c r="K364" s="504"/>
      <c r="L364" s="504"/>
      <c r="M364" s="504"/>
      <c r="N364" s="504"/>
      <c r="O364" s="504"/>
      <c r="P364" s="489"/>
      <c r="Q364" s="505"/>
    </row>
    <row r="365" spans="1:17" ht="14.4" customHeight="1" x14ac:dyDescent="0.3">
      <c r="A365" s="483" t="s">
        <v>1258</v>
      </c>
      <c r="B365" s="484" t="s">
        <v>1144</v>
      </c>
      <c r="C365" s="484" t="s">
        <v>1131</v>
      </c>
      <c r="D365" s="484" t="s">
        <v>1163</v>
      </c>
      <c r="E365" s="484" t="s">
        <v>1164</v>
      </c>
      <c r="F365" s="504">
        <v>1</v>
      </c>
      <c r="G365" s="504">
        <v>158</v>
      </c>
      <c r="H365" s="504">
        <v>1</v>
      </c>
      <c r="I365" s="504">
        <v>158</v>
      </c>
      <c r="J365" s="504"/>
      <c r="K365" s="504"/>
      <c r="L365" s="504"/>
      <c r="M365" s="504"/>
      <c r="N365" s="504"/>
      <c r="O365" s="504"/>
      <c r="P365" s="489"/>
      <c r="Q365" s="505"/>
    </row>
    <row r="366" spans="1:17" ht="14.4" customHeight="1" x14ac:dyDescent="0.3">
      <c r="A366" s="483" t="s">
        <v>1258</v>
      </c>
      <c r="B366" s="484" t="s">
        <v>1144</v>
      </c>
      <c r="C366" s="484" t="s">
        <v>1131</v>
      </c>
      <c r="D366" s="484" t="s">
        <v>1167</v>
      </c>
      <c r="E366" s="484" t="s">
        <v>1168</v>
      </c>
      <c r="F366" s="504">
        <v>13</v>
      </c>
      <c r="G366" s="504">
        <v>208</v>
      </c>
      <c r="H366" s="504">
        <v>1</v>
      </c>
      <c r="I366" s="504">
        <v>16</v>
      </c>
      <c r="J366" s="504"/>
      <c r="K366" s="504"/>
      <c r="L366" s="504"/>
      <c r="M366" s="504"/>
      <c r="N366" s="504"/>
      <c r="O366" s="504"/>
      <c r="P366" s="489"/>
      <c r="Q366" s="505"/>
    </row>
    <row r="367" spans="1:17" ht="14.4" customHeight="1" x14ac:dyDescent="0.3">
      <c r="A367" s="483" t="s">
        <v>1258</v>
      </c>
      <c r="B367" s="484" t="s">
        <v>1144</v>
      </c>
      <c r="C367" s="484" t="s">
        <v>1131</v>
      </c>
      <c r="D367" s="484" t="s">
        <v>1169</v>
      </c>
      <c r="E367" s="484" t="s">
        <v>1170</v>
      </c>
      <c r="F367" s="504">
        <v>2</v>
      </c>
      <c r="G367" s="504">
        <v>522</v>
      </c>
      <c r="H367" s="504">
        <v>1</v>
      </c>
      <c r="I367" s="504">
        <v>261</v>
      </c>
      <c r="J367" s="504"/>
      <c r="K367" s="504"/>
      <c r="L367" s="504"/>
      <c r="M367" s="504"/>
      <c r="N367" s="504"/>
      <c r="O367" s="504"/>
      <c r="P367" s="489"/>
      <c r="Q367" s="505"/>
    </row>
    <row r="368" spans="1:17" ht="14.4" customHeight="1" x14ac:dyDescent="0.3">
      <c r="A368" s="483" t="s">
        <v>1258</v>
      </c>
      <c r="B368" s="484" t="s">
        <v>1144</v>
      </c>
      <c r="C368" s="484" t="s">
        <v>1131</v>
      </c>
      <c r="D368" s="484" t="s">
        <v>1171</v>
      </c>
      <c r="E368" s="484" t="s">
        <v>1172</v>
      </c>
      <c r="F368" s="504">
        <v>1</v>
      </c>
      <c r="G368" s="504">
        <v>140</v>
      </c>
      <c r="H368" s="504">
        <v>1</v>
      </c>
      <c r="I368" s="504">
        <v>140</v>
      </c>
      <c r="J368" s="504"/>
      <c r="K368" s="504"/>
      <c r="L368" s="504"/>
      <c r="M368" s="504"/>
      <c r="N368" s="504"/>
      <c r="O368" s="504"/>
      <c r="P368" s="489"/>
      <c r="Q368" s="505"/>
    </row>
    <row r="369" spans="1:17" ht="14.4" customHeight="1" x14ac:dyDescent="0.3">
      <c r="A369" s="483" t="s">
        <v>1258</v>
      </c>
      <c r="B369" s="484" t="s">
        <v>1144</v>
      </c>
      <c r="C369" s="484" t="s">
        <v>1131</v>
      </c>
      <c r="D369" s="484" t="s">
        <v>1173</v>
      </c>
      <c r="E369" s="484" t="s">
        <v>1172</v>
      </c>
      <c r="F369" s="504">
        <v>7</v>
      </c>
      <c r="G369" s="504">
        <v>546</v>
      </c>
      <c r="H369" s="504">
        <v>1</v>
      </c>
      <c r="I369" s="504">
        <v>78</v>
      </c>
      <c r="J369" s="504"/>
      <c r="K369" s="504"/>
      <c r="L369" s="504"/>
      <c r="M369" s="504"/>
      <c r="N369" s="504"/>
      <c r="O369" s="504"/>
      <c r="P369" s="489"/>
      <c r="Q369" s="505"/>
    </row>
    <row r="370" spans="1:17" ht="14.4" customHeight="1" x14ac:dyDescent="0.3">
      <c r="A370" s="483" t="s">
        <v>1258</v>
      </c>
      <c r="B370" s="484" t="s">
        <v>1144</v>
      </c>
      <c r="C370" s="484" t="s">
        <v>1131</v>
      </c>
      <c r="D370" s="484" t="s">
        <v>1174</v>
      </c>
      <c r="E370" s="484" t="s">
        <v>1175</v>
      </c>
      <c r="F370" s="504">
        <v>1</v>
      </c>
      <c r="G370" s="504">
        <v>302</v>
      </c>
      <c r="H370" s="504">
        <v>1</v>
      </c>
      <c r="I370" s="504">
        <v>302</v>
      </c>
      <c r="J370" s="504"/>
      <c r="K370" s="504"/>
      <c r="L370" s="504"/>
      <c r="M370" s="504"/>
      <c r="N370" s="504"/>
      <c r="O370" s="504"/>
      <c r="P370" s="489"/>
      <c r="Q370" s="505"/>
    </row>
    <row r="371" spans="1:17" ht="14.4" customHeight="1" x14ac:dyDescent="0.3">
      <c r="A371" s="483" t="s">
        <v>1258</v>
      </c>
      <c r="B371" s="484" t="s">
        <v>1144</v>
      </c>
      <c r="C371" s="484" t="s">
        <v>1131</v>
      </c>
      <c r="D371" s="484" t="s">
        <v>1178</v>
      </c>
      <c r="E371" s="484" t="s">
        <v>1179</v>
      </c>
      <c r="F371" s="504">
        <v>8</v>
      </c>
      <c r="G371" s="504">
        <v>1272</v>
      </c>
      <c r="H371" s="504">
        <v>1</v>
      </c>
      <c r="I371" s="504">
        <v>159</v>
      </c>
      <c r="J371" s="504"/>
      <c r="K371" s="504"/>
      <c r="L371" s="504"/>
      <c r="M371" s="504"/>
      <c r="N371" s="504"/>
      <c r="O371" s="504"/>
      <c r="P371" s="489"/>
      <c r="Q371" s="505"/>
    </row>
    <row r="372" spans="1:17" ht="14.4" customHeight="1" x14ac:dyDescent="0.3">
      <c r="A372" s="483" t="s">
        <v>1258</v>
      </c>
      <c r="B372" s="484" t="s">
        <v>1144</v>
      </c>
      <c r="C372" s="484" t="s">
        <v>1131</v>
      </c>
      <c r="D372" s="484" t="s">
        <v>1182</v>
      </c>
      <c r="E372" s="484" t="s">
        <v>1148</v>
      </c>
      <c r="F372" s="504">
        <v>17</v>
      </c>
      <c r="G372" s="504">
        <v>1190</v>
      </c>
      <c r="H372" s="504">
        <v>1</v>
      </c>
      <c r="I372" s="504">
        <v>70</v>
      </c>
      <c r="J372" s="504"/>
      <c r="K372" s="504"/>
      <c r="L372" s="504"/>
      <c r="M372" s="504"/>
      <c r="N372" s="504"/>
      <c r="O372" s="504"/>
      <c r="P372" s="489"/>
      <c r="Q372" s="505"/>
    </row>
    <row r="373" spans="1:17" ht="14.4" customHeight="1" x14ac:dyDescent="0.3">
      <c r="A373" s="483" t="s">
        <v>1258</v>
      </c>
      <c r="B373" s="484" t="s">
        <v>1144</v>
      </c>
      <c r="C373" s="484" t="s">
        <v>1131</v>
      </c>
      <c r="D373" s="484" t="s">
        <v>1187</v>
      </c>
      <c r="E373" s="484" t="s">
        <v>1188</v>
      </c>
      <c r="F373" s="504">
        <v>3</v>
      </c>
      <c r="G373" s="504">
        <v>645</v>
      </c>
      <c r="H373" s="504">
        <v>1</v>
      </c>
      <c r="I373" s="504">
        <v>215</v>
      </c>
      <c r="J373" s="504"/>
      <c r="K373" s="504"/>
      <c r="L373" s="504"/>
      <c r="M373" s="504"/>
      <c r="N373" s="504"/>
      <c r="O373" s="504"/>
      <c r="P373" s="489"/>
      <c r="Q373" s="505"/>
    </row>
    <row r="374" spans="1:17" ht="14.4" customHeight="1" x14ac:dyDescent="0.3">
      <c r="A374" s="483" t="s">
        <v>1258</v>
      </c>
      <c r="B374" s="484" t="s">
        <v>1144</v>
      </c>
      <c r="C374" s="484" t="s">
        <v>1131</v>
      </c>
      <c r="D374" s="484" t="s">
        <v>1189</v>
      </c>
      <c r="E374" s="484" t="s">
        <v>1190</v>
      </c>
      <c r="F374" s="504">
        <v>1</v>
      </c>
      <c r="G374" s="504">
        <v>1186</v>
      </c>
      <c r="H374" s="504">
        <v>1</v>
      </c>
      <c r="I374" s="504">
        <v>1186</v>
      </c>
      <c r="J374" s="504"/>
      <c r="K374" s="504"/>
      <c r="L374" s="504"/>
      <c r="M374" s="504"/>
      <c r="N374" s="504"/>
      <c r="O374" s="504"/>
      <c r="P374" s="489"/>
      <c r="Q374" s="505"/>
    </row>
    <row r="375" spans="1:17" ht="14.4" customHeight="1" x14ac:dyDescent="0.3">
      <c r="A375" s="483" t="s">
        <v>1258</v>
      </c>
      <c r="B375" s="484" t="s">
        <v>1144</v>
      </c>
      <c r="C375" s="484" t="s">
        <v>1131</v>
      </c>
      <c r="D375" s="484" t="s">
        <v>1191</v>
      </c>
      <c r="E375" s="484" t="s">
        <v>1192</v>
      </c>
      <c r="F375" s="504">
        <v>2</v>
      </c>
      <c r="G375" s="504">
        <v>214</v>
      </c>
      <c r="H375" s="504">
        <v>1</v>
      </c>
      <c r="I375" s="504">
        <v>107</v>
      </c>
      <c r="J375" s="504"/>
      <c r="K375" s="504"/>
      <c r="L375" s="504"/>
      <c r="M375" s="504"/>
      <c r="N375" s="504"/>
      <c r="O375" s="504"/>
      <c r="P375" s="489"/>
      <c r="Q375" s="505"/>
    </row>
    <row r="376" spans="1:17" ht="14.4" customHeight="1" x14ac:dyDescent="0.3">
      <c r="A376" s="483" t="s">
        <v>1258</v>
      </c>
      <c r="B376" s="484" t="s">
        <v>1144</v>
      </c>
      <c r="C376" s="484" t="s">
        <v>1131</v>
      </c>
      <c r="D376" s="484" t="s">
        <v>1193</v>
      </c>
      <c r="E376" s="484" t="s">
        <v>1194</v>
      </c>
      <c r="F376" s="504">
        <v>1</v>
      </c>
      <c r="G376" s="504">
        <v>318</v>
      </c>
      <c r="H376" s="504">
        <v>1</v>
      </c>
      <c r="I376" s="504">
        <v>318</v>
      </c>
      <c r="J376" s="504"/>
      <c r="K376" s="504"/>
      <c r="L376" s="504"/>
      <c r="M376" s="504"/>
      <c r="N376" s="504"/>
      <c r="O376" s="504"/>
      <c r="P376" s="489"/>
      <c r="Q376" s="505"/>
    </row>
    <row r="377" spans="1:17" ht="14.4" customHeight="1" x14ac:dyDescent="0.3">
      <c r="A377" s="483" t="s">
        <v>1259</v>
      </c>
      <c r="B377" s="484" t="s">
        <v>1144</v>
      </c>
      <c r="C377" s="484" t="s">
        <v>1131</v>
      </c>
      <c r="D377" s="484" t="s">
        <v>1147</v>
      </c>
      <c r="E377" s="484" t="s">
        <v>1148</v>
      </c>
      <c r="F377" s="504">
        <v>6</v>
      </c>
      <c r="G377" s="504">
        <v>1212</v>
      </c>
      <c r="H377" s="504">
        <v>1</v>
      </c>
      <c r="I377" s="504">
        <v>202</v>
      </c>
      <c r="J377" s="504">
        <v>2</v>
      </c>
      <c r="K377" s="504">
        <v>406</v>
      </c>
      <c r="L377" s="504">
        <v>0.33498349834983498</v>
      </c>
      <c r="M377" s="504">
        <v>203</v>
      </c>
      <c r="N377" s="504">
        <v>3</v>
      </c>
      <c r="O377" s="504">
        <v>609</v>
      </c>
      <c r="P377" s="489">
        <v>0.50247524752475248</v>
      </c>
      <c r="Q377" s="505">
        <v>203</v>
      </c>
    </row>
    <row r="378" spans="1:17" ht="14.4" customHeight="1" x14ac:dyDescent="0.3">
      <c r="A378" s="483" t="s">
        <v>1259</v>
      </c>
      <c r="B378" s="484" t="s">
        <v>1144</v>
      </c>
      <c r="C378" s="484" t="s">
        <v>1131</v>
      </c>
      <c r="D378" s="484" t="s">
        <v>1156</v>
      </c>
      <c r="E378" s="484" t="s">
        <v>1157</v>
      </c>
      <c r="F378" s="504">
        <v>7</v>
      </c>
      <c r="G378" s="504">
        <v>931</v>
      </c>
      <c r="H378" s="504">
        <v>1</v>
      </c>
      <c r="I378" s="504">
        <v>133</v>
      </c>
      <c r="J378" s="504">
        <v>4</v>
      </c>
      <c r="K378" s="504">
        <v>536</v>
      </c>
      <c r="L378" s="504">
        <v>0.57572502685284643</v>
      </c>
      <c r="M378" s="504">
        <v>134</v>
      </c>
      <c r="N378" s="504">
        <v>10</v>
      </c>
      <c r="O378" s="504">
        <v>1340</v>
      </c>
      <c r="P378" s="489">
        <v>1.4393125671321161</v>
      </c>
      <c r="Q378" s="505">
        <v>134</v>
      </c>
    </row>
    <row r="379" spans="1:17" ht="14.4" customHeight="1" x14ac:dyDescent="0.3">
      <c r="A379" s="483" t="s">
        <v>1259</v>
      </c>
      <c r="B379" s="484" t="s">
        <v>1144</v>
      </c>
      <c r="C379" s="484" t="s">
        <v>1131</v>
      </c>
      <c r="D379" s="484" t="s">
        <v>1165</v>
      </c>
      <c r="E379" s="484" t="s">
        <v>1166</v>
      </c>
      <c r="F379" s="504">
        <v>1</v>
      </c>
      <c r="G379" s="504">
        <v>382</v>
      </c>
      <c r="H379" s="504">
        <v>1</v>
      </c>
      <c r="I379" s="504">
        <v>382</v>
      </c>
      <c r="J379" s="504"/>
      <c r="K379" s="504"/>
      <c r="L379" s="504"/>
      <c r="M379" s="504"/>
      <c r="N379" s="504"/>
      <c r="O379" s="504"/>
      <c r="P379" s="489"/>
      <c r="Q379" s="505"/>
    </row>
    <row r="380" spans="1:17" ht="14.4" customHeight="1" x14ac:dyDescent="0.3">
      <c r="A380" s="483" t="s">
        <v>1259</v>
      </c>
      <c r="B380" s="484" t="s">
        <v>1144</v>
      </c>
      <c r="C380" s="484" t="s">
        <v>1131</v>
      </c>
      <c r="D380" s="484" t="s">
        <v>1167</v>
      </c>
      <c r="E380" s="484" t="s">
        <v>1168</v>
      </c>
      <c r="F380" s="504">
        <v>12</v>
      </c>
      <c r="G380" s="504">
        <v>192</v>
      </c>
      <c r="H380" s="504">
        <v>1</v>
      </c>
      <c r="I380" s="504">
        <v>16</v>
      </c>
      <c r="J380" s="504">
        <v>6</v>
      </c>
      <c r="K380" s="504">
        <v>96</v>
      </c>
      <c r="L380" s="504">
        <v>0.5</v>
      </c>
      <c r="M380" s="504">
        <v>16</v>
      </c>
      <c r="N380" s="504">
        <v>13</v>
      </c>
      <c r="O380" s="504">
        <v>208</v>
      </c>
      <c r="P380" s="489">
        <v>1.0833333333333333</v>
      </c>
      <c r="Q380" s="505">
        <v>16</v>
      </c>
    </row>
    <row r="381" spans="1:17" ht="14.4" customHeight="1" x14ac:dyDescent="0.3">
      <c r="A381" s="483" t="s">
        <v>1259</v>
      </c>
      <c r="B381" s="484" t="s">
        <v>1144</v>
      </c>
      <c r="C381" s="484" t="s">
        <v>1131</v>
      </c>
      <c r="D381" s="484" t="s">
        <v>1169</v>
      </c>
      <c r="E381" s="484" t="s">
        <v>1170</v>
      </c>
      <c r="F381" s="504">
        <v>2</v>
      </c>
      <c r="G381" s="504">
        <v>522</v>
      </c>
      <c r="H381" s="504">
        <v>1</v>
      </c>
      <c r="I381" s="504">
        <v>261</v>
      </c>
      <c r="J381" s="504">
        <v>1</v>
      </c>
      <c r="K381" s="504">
        <v>262</v>
      </c>
      <c r="L381" s="504">
        <v>0.50191570881226055</v>
      </c>
      <c r="M381" s="504">
        <v>262</v>
      </c>
      <c r="N381" s="504">
        <v>2</v>
      </c>
      <c r="O381" s="504">
        <v>524</v>
      </c>
      <c r="P381" s="489">
        <v>1.0038314176245211</v>
      </c>
      <c r="Q381" s="505">
        <v>262</v>
      </c>
    </row>
    <row r="382" spans="1:17" ht="14.4" customHeight="1" x14ac:dyDescent="0.3">
      <c r="A382" s="483" t="s">
        <v>1259</v>
      </c>
      <c r="B382" s="484" t="s">
        <v>1144</v>
      </c>
      <c r="C382" s="484" t="s">
        <v>1131</v>
      </c>
      <c r="D382" s="484" t="s">
        <v>1171</v>
      </c>
      <c r="E382" s="484" t="s">
        <v>1172</v>
      </c>
      <c r="F382" s="504">
        <v>1</v>
      </c>
      <c r="G382" s="504">
        <v>140</v>
      </c>
      <c r="H382" s="504">
        <v>1</v>
      </c>
      <c r="I382" s="504">
        <v>140</v>
      </c>
      <c r="J382" s="504">
        <v>1</v>
      </c>
      <c r="K382" s="504">
        <v>141</v>
      </c>
      <c r="L382" s="504">
        <v>1.0071428571428571</v>
      </c>
      <c r="M382" s="504">
        <v>141</v>
      </c>
      <c r="N382" s="504">
        <v>2</v>
      </c>
      <c r="O382" s="504">
        <v>282</v>
      </c>
      <c r="P382" s="489">
        <v>2.0142857142857142</v>
      </c>
      <c r="Q382" s="505">
        <v>141</v>
      </c>
    </row>
    <row r="383" spans="1:17" ht="14.4" customHeight="1" x14ac:dyDescent="0.3">
      <c r="A383" s="483" t="s">
        <v>1259</v>
      </c>
      <c r="B383" s="484" t="s">
        <v>1144</v>
      </c>
      <c r="C383" s="484" t="s">
        <v>1131</v>
      </c>
      <c r="D383" s="484" t="s">
        <v>1173</v>
      </c>
      <c r="E383" s="484" t="s">
        <v>1172</v>
      </c>
      <c r="F383" s="504">
        <v>7</v>
      </c>
      <c r="G383" s="504">
        <v>546</v>
      </c>
      <c r="H383" s="504">
        <v>1</v>
      </c>
      <c r="I383" s="504">
        <v>78</v>
      </c>
      <c r="J383" s="504">
        <v>4</v>
      </c>
      <c r="K383" s="504">
        <v>312</v>
      </c>
      <c r="L383" s="504">
        <v>0.5714285714285714</v>
      </c>
      <c r="M383" s="504">
        <v>78</v>
      </c>
      <c r="N383" s="504">
        <v>10</v>
      </c>
      <c r="O383" s="504">
        <v>780</v>
      </c>
      <c r="P383" s="489">
        <v>1.4285714285714286</v>
      </c>
      <c r="Q383" s="505">
        <v>78</v>
      </c>
    </row>
    <row r="384" spans="1:17" ht="14.4" customHeight="1" x14ac:dyDescent="0.3">
      <c r="A384" s="483" t="s">
        <v>1259</v>
      </c>
      <c r="B384" s="484" t="s">
        <v>1144</v>
      </c>
      <c r="C384" s="484" t="s">
        <v>1131</v>
      </c>
      <c r="D384" s="484" t="s">
        <v>1174</v>
      </c>
      <c r="E384" s="484" t="s">
        <v>1175</v>
      </c>
      <c r="F384" s="504">
        <v>1</v>
      </c>
      <c r="G384" s="504">
        <v>302</v>
      </c>
      <c r="H384" s="504">
        <v>1</v>
      </c>
      <c r="I384" s="504">
        <v>302</v>
      </c>
      <c r="J384" s="504">
        <v>1</v>
      </c>
      <c r="K384" s="504">
        <v>303</v>
      </c>
      <c r="L384" s="504">
        <v>1.0033112582781456</v>
      </c>
      <c r="M384" s="504">
        <v>303</v>
      </c>
      <c r="N384" s="504">
        <v>2</v>
      </c>
      <c r="O384" s="504">
        <v>606</v>
      </c>
      <c r="P384" s="489">
        <v>2.0066225165562912</v>
      </c>
      <c r="Q384" s="505">
        <v>303</v>
      </c>
    </row>
    <row r="385" spans="1:17" ht="14.4" customHeight="1" x14ac:dyDescent="0.3">
      <c r="A385" s="483" t="s">
        <v>1259</v>
      </c>
      <c r="B385" s="484" t="s">
        <v>1144</v>
      </c>
      <c r="C385" s="484" t="s">
        <v>1131</v>
      </c>
      <c r="D385" s="484" t="s">
        <v>1176</v>
      </c>
      <c r="E385" s="484" t="s">
        <v>1177</v>
      </c>
      <c r="F385" s="504">
        <v>1</v>
      </c>
      <c r="G385" s="504">
        <v>486</v>
      </c>
      <c r="H385" s="504">
        <v>1</v>
      </c>
      <c r="I385" s="504">
        <v>486</v>
      </c>
      <c r="J385" s="504"/>
      <c r="K385" s="504"/>
      <c r="L385" s="504"/>
      <c r="M385" s="504"/>
      <c r="N385" s="504"/>
      <c r="O385" s="504"/>
      <c r="P385" s="489"/>
      <c r="Q385" s="505"/>
    </row>
    <row r="386" spans="1:17" ht="14.4" customHeight="1" x14ac:dyDescent="0.3">
      <c r="A386" s="483" t="s">
        <v>1259</v>
      </c>
      <c r="B386" s="484" t="s">
        <v>1144</v>
      </c>
      <c r="C386" s="484" t="s">
        <v>1131</v>
      </c>
      <c r="D386" s="484" t="s">
        <v>1178</v>
      </c>
      <c r="E386" s="484" t="s">
        <v>1179</v>
      </c>
      <c r="F386" s="504">
        <v>7</v>
      </c>
      <c r="G386" s="504">
        <v>1113</v>
      </c>
      <c r="H386" s="504">
        <v>1</v>
      </c>
      <c r="I386" s="504">
        <v>159</v>
      </c>
      <c r="J386" s="504">
        <v>3</v>
      </c>
      <c r="K386" s="504">
        <v>480</v>
      </c>
      <c r="L386" s="504">
        <v>0.43126684636118601</v>
      </c>
      <c r="M386" s="504">
        <v>160</v>
      </c>
      <c r="N386" s="504">
        <v>6</v>
      </c>
      <c r="O386" s="504">
        <v>960</v>
      </c>
      <c r="P386" s="489">
        <v>0.86253369272237201</v>
      </c>
      <c r="Q386" s="505">
        <v>160</v>
      </c>
    </row>
    <row r="387" spans="1:17" ht="14.4" customHeight="1" x14ac:dyDescent="0.3">
      <c r="A387" s="483" t="s">
        <v>1259</v>
      </c>
      <c r="B387" s="484" t="s">
        <v>1144</v>
      </c>
      <c r="C387" s="484" t="s">
        <v>1131</v>
      </c>
      <c r="D387" s="484" t="s">
        <v>1182</v>
      </c>
      <c r="E387" s="484" t="s">
        <v>1148</v>
      </c>
      <c r="F387" s="504">
        <v>12</v>
      </c>
      <c r="G387" s="504">
        <v>840</v>
      </c>
      <c r="H387" s="504">
        <v>1</v>
      </c>
      <c r="I387" s="504">
        <v>70</v>
      </c>
      <c r="J387" s="504">
        <v>6</v>
      </c>
      <c r="K387" s="504">
        <v>420</v>
      </c>
      <c r="L387" s="504">
        <v>0.5</v>
      </c>
      <c r="M387" s="504">
        <v>70</v>
      </c>
      <c r="N387" s="504">
        <v>15</v>
      </c>
      <c r="O387" s="504">
        <v>1050</v>
      </c>
      <c r="P387" s="489">
        <v>1.25</v>
      </c>
      <c r="Q387" s="505">
        <v>70</v>
      </c>
    </row>
    <row r="388" spans="1:17" ht="14.4" customHeight="1" x14ac:dyDescent="0.3">
      <c r="A388" s="483" t="s">
        <v>1260</v>
      </c>
      <c r="B388" s="484" t="s">
        <v>1144</v>
      </c>
      <c r="C388" s="484" t="s">
        <v>1131</v>
      </c>
      <c r="D388" s="484" t="s">
        <v>1147</v>
      </c>
      <c r="E388" s="484" t="s">
        <v>1148</v>
      </c>
      <c r="F388" s="504">
        <v>231</v>
      </c>
      <c r="G388" s="504">
        <v>46662</v>
      </c>
      <c r="H388" s="504">
        <v>1</v>
      </c>
      <c r="I388" s="504">
        <v>202</v>
      </c>
      <c r="J388" s="504">
        <v>166</v>
      </c>
      <c r="K388" s="504">
        <v>33698</v>
      </c>
      <c r="L388" s="504">
        <v>0.7221722172217222</v>
      </c>
      <c r="M388" s="504">
        <v>203</v>
      </c>
      <c r="N388" s="504">
        <v>217</v>
      </c>
      <c r="O388" s="504">
        <v>44051</v>
      </c>
      <c r="P388" s="489">
        <v>0.94404440444044402</v>
      </c>
      <c r="Q388" s="505">
        <v>203</v>
      </c>
    </row>
    <row r="389" spans="1:17" ht="14.4" customHeight="1" x14ac:dyDescent="0.3">
      <c r="A389" s="483" t="s">
        <v>1260</v>
      </c>
      <c r="B389" s="484" t="s">
        <v>1144</v>
      </c>
      <c r="C389" s="484" t="s">
        <v>1131</v>
      </c>
      <c r="D389" s="484" t="s">
        <v>1150</v>
      </c>
      <c r="E389" s="484" t="s">
        <v>1151</v>
      </c>
      <c r="F389" s="504">
        <v>54</v>
      </c>
      <c r="G389" s="504">
        <v>15714</v>
      </c>
      <c r="H389" s="504">
        <v>1</v>
      </c>
      <c r="I389" s="504">
        <v>291</v>
      </c>
      <c r="J389" s="504">
        <v>145</v>
      </c>
      <c r="K389" s="504">
        <v>42340</v>
      </c>
      <c r="L389" s="504">
        <v>2.6944126256841034</v>
      </c>
      <c r="M389" s="504">
        <v>292</v>
      </c>
      <c r="N389" s="504">
        <v>79</v>
      </c>
      <c r="O389" s="504">
        <v>23068</v>
      </c>
      <c r="P389" s="489">
        <v>1.4679903270968564</v>
      </c>
      <c r="Q389" s="505">
        <v>292</v>
      </c>
    </row>
    <row r="390" spans="1:17" ht="14.4" customHeight="1" x14ac:dyDescent="0.3">
      <c r="A390" s="483" t="s">
        <v>1260</v>
      </c>
      <c r="B390" s="484" t="s">
        <v>1144</v>
      </c>
      <c r="C390" s="484" t="s">
        <v>1131</v>
      </c>
      <c r="D390" s="484" t="s">
        <v>1156</v>
      </c>
      <c r="E390" s="484" t="s">
        <v>1157</v>
      </c>
      <c r="F390" s="504">
        <v>12</v>
      </c>
      <c r="G390" s="504">
        <v>1596</v>
      </c>
      <c r="H390" s="504">
        <v>1</v>
      </c>
      <c r="I390" s="504">
        <v>133</v>
      </c>
      <c r="J390" s="504">
        <v>16</v>
      </c>
      <c r="K390" s="504">
        <v>2144</v>
      </c>
      <c r="L390" s="504">
        <v>1.3433583959899749</v>
      </c>
      <c r="M390" s="504">
        <v>134</v>
      </c>
      <c r="N390" s="504">
        <v>17</v>
      </c>
      <c r="O390" s="504">
        <v>2278</v>
      </c>
      <c r="P390" s="489">
        <v>1.4273182957393484</v>
      </c>
      <c r="Q390" s="505">
        <v>134</v>
      </c>
    </row>
    <row r="391" spans="1:17" ht="14.4" customHeight="1" x14ac:dyDescent="0.3">
      <c r="A391" s="483" t="s">
        <v>1260</v>
      </c>
      <c r="B391" s="484" t="s">
        <v>1144</v>
      </c>
      <c r="C391" s="484" t="s">
        <v>1131</v>
      </c>
      <c r="D391" s="484" t="s">
        <v>1158</v>
      </c>
      <c r="E391" s="484" t="s">
        <v>1157</v>
      </c>
      <c r="F391" s="504">
        <v>1</v>
      </c>
      <c r="G391" s="504">
        <v>174</v>
      </c>
      <c r="H391" s="504">
        <v>1</v>
      </c>
      <c r="I391" s="504">
        <v>174</v>
      </c>
      <c r="J391" s="504"/>
      <c r="K391" s="504"/>
      <c r="L391" s="504"/>
      <c r="M391" s="504"/>
      <c r="N391" s="504"/>
      <c r="O391" s="504"/>
      <c r="P391" s="489"/>
      <c r="Q391" s="505"/>
    </row>
    <row r="392" spans="1:17" ht="14.4" customHeight="1" x14ac:dyDescent="0.3">
      <c r="A392" s="483" t="s">
        <v>1260</v>
      </c>
      <c r="B392" s="484" t="s">
        <v>1144</v>
      </c>
      <c r="C392" s="484" t="s">
        <v>1131</v>
      </c>
      <c r="D392" s="484" t="s">
        <v>1163</v>
      </c>
      <c r="E392" s="484" t="s">
        <v>1164</v>
      </c>
      <c r="F392" s="504">
        <v>2</v>
      </c>
      <c r="G392" s="504">
        <v>316</v>
      </c>
      <c r="H392" s="504">
        <v>1</v>
      </c>
      <c r="I392" s="504">
        <v>158</v>
      </c>
      <c r="J392" s="504">
        <v>7</v>
      </c>
      <c r="K392" s="504">
        <v>1113</v>
      </c>
      <c r="L392" s="504">
        <v>3.5221518987341773</v>
      </c>
      <c r="M392" s="504">
        <v>159</v>
      </c>
      <c r="N392" s="504">
        <v>5</v>
      </c>
      <c r="O392" s="504">
        <v>795</v>
      </c>
      <c r="P392" s="489">
        <v>2.5158227848101267</v>
      </c>
      <c r="Q392" s="505">
        <v>159</v>
      </c>
    </row>
    <row r="393" spans="1:17" ht="14.4" customHeight="1" x14ac:dyDescent="0.3">
      <c r="A393" s="483" t="s">
        <v>1260</v>
      </c>
      <c r="B393" s="484" t="s">
        <v>1144</v>
      </c>
      <c r="C393" s="484" t="s">
        <v>1131</v>
      </c>
      <c r="D393" s="484" t="s">
        <v>1167</v>
      </c>
      <c r="E393" s="484" t="s">
        <v>1168</v>
      </c>
      <c r="F393" s="504">
        <v>107</v>
      </c>
      <c r="G393" s="504">
        <v>1712</v>
      </c>
      <c r="H393" s="504">
        <v>1</v>
      </c>
      <c r="I393" s="504">
        <v>16</v>
      </c>
      <c r="J393" s="504">
        <v>73</v>
      </c>
      <c r="K393" s="504">
        <v>1168</v>
      </c>
      <c r="L393" s="504">
        <v>0.68224299065420557</v>
      </c>
      <c r="M393" s="504">
        <v>16</v>
      </c>
      <c r="N393" s="504">
        <v>84</v>
      </c>
      <c r="O393" s="504">
        <v>1344</v>
      </c>
      <c r="P393" s="489">
        <v>0.78504672897196259</v>
      </c>
      <c r="Q393" s="505">
        <v>16</v>
      </c>
    </row>
    <row r="394" spans="1:17" ht="14.4" customHeight="1" x14ac:dyDescent="0.3">
      <c r="A394" s="483" t="s">
        <v>1260</v>
      </c>
      <c r="B394" s="484" t="s">
        <v>1144</v>
      </c>
      <c r="C394" s="484" t="s">
        <v>1131</v>
      </c>
      <c r="D394" s="484" t="s">
        <v>1169</v>
      </c>
      <c r="E394" s="484" t="s">
        <v>1170</v>
      </c>
      <c r="F394" s="504">
        <v>71</v>
      </c>
      <c r="G394" s="504">
        <v>18531</v>
      </c>
      <c r="H394" s="504">
        <v>1</v>
      </c>
      <c r="I394" s="504">
        <v>261</v>
      </c>
      <c r="J394" s="504">
        <v>53</v>
      </c>
      <c r="K394" s="504">
        <v>13886</v>
      </c>
      <c r="L394" s="504">
        <v>0.7493389455506988</v>
      </c>
      <c r="M394" s="504">
        <v>262</v>
      </c>
      <c r="N394" s="504">
        <v>56</v>
      </c>
      <c r="O394" s="504">
        <v>14672</v>
      </c>
      <c r="P394" s="489">
        <v>0.7917543575630025</v>
      </c>
      <c r="Q394" s="505">
        <v>262</v>
      </c>
    </row>
    <row r="395" spans="1:17" ht="14.4" customHeight="1" x14ac:dyDescent="0.3">
      <c r="A395" s="483" t="s">
        <v>1260</v>
      </c>
      <c r="B395" s="484" t="s">
        <v>1144</v>
      </c>
      <c r="C395" s="484" t="s">
        <v>1131</v>
      </c>
      <c r="D395" s="484" t="s">
        <v>1171</v>
      </c>
      <c r="E395" s="484" t="s">
        <v>1172</v>
      </c>
      <c r="F395" s="504">
        <v>89</v>
      </c>
      <c r="G395" s="504">
        <v>12460</v>
      </c>
      <c r="H395" s="504">
        <v>1</v>
      </c>
      <c r="I395" s="504">
        <v>140</v>
      </c>
      <c r="J395" s="504">
        <v>57</v>
      </c>
      <c r="K395" s="504">
        <v>8037</v>
      </c>
      <c r="L395" s="504">
        <v>0.64502407704654896</v>
      </c>
      <c r="M395" s="504">
        <v>141</v>
      </c>
      <c r="N395" s="504">
        <v>66</v>
      </c>
      <c r="O395" s="504">
        <v>9306</v>
      </c>
      <c r="P395" s="489">
        <v>0.74686998394863569</v>
      </c>
      <c r="Q395" s="505">
        <v>141</v>
      </c>
    </row>
    <row r="396" spans="1:17" ht="14.4" customHeight="1" x14ac:dyDescent="0.3">
      <c r="A396" s="483" t="s">
        <v>1260</v>
      </c>
      <c r="B396" s="484" t="s">
        <v>1144</v>
      </c>
      <c r="C396" s="484" t="s">
        <v>1131</v>
      </c>
      <c r="D396" s="484" t="s">
        <v>1173</v>
      </c>
      <c r="E396" s="484" t="s">
        <v>1172</v>
      </c>
      <c r="F396" s="504">
        <v>12</v>
      </c>
      <c r="G396" s="504">
        <v>936</v>
      </c>
      <c r="H396" s="504">
        <v>1</v>
      </c>
      <c r="I396" s="504">
        <v>78</v>
      </c>
      <c r="J396" s="504">
        <v>16</v>
      </c>
      <c r="K396" s="504">
        <v>1248</v>
      </c>
      <c r="L396" s="504">
        <v>1.3333333333333333</v>
      </c>
      <c r="M396" s="504">
        <v>78</v>
      </c>
      <c r="N396" s="504">
        <v>17</v>
      </c>
      <c r="O396" s="504">
        <v>1326</v>
      </c>
      <c r="P396" s="489">
        <v>1.4166666666666667</v>
      </c>
      <c r="Q396" s="505">
        <v>78</v>
      </c>
    </row>
    <row r="397" spans="1:17" ht="14.4" customHeight="1" x14ac:dyDescent="0.3">
      <c r="A397" s="483" t="s">
        <v>1260</v>
      </c>
      <c r="B397" s="484" t="s">
        <v>1144</v>
      </c>
      <c r="C397" s="484" t="s">
        <v>1131</v>
      </c>
      <c r="D397" s="484" t="s">
        <v>1174</v>
      </c>
      <c r="E397" s="484" t="s">
        <v>1175</v>
      </c>
      <c r="F397" s="504">
        <v>89</v>
      </c>
      <c r="G397" s="504">
        <v>26878</v>
      </c>
      <c r="H397" s="504">
        <v>1</v>
      </c>
      <c r="I397" s="504">
        <v>302</v>
      </c>
      <c r="J397" s="504">
        <v>57</v>
      </c>
      <c r="K397" s="504">
        <v>17271</v>
      </c>
      <c r="L397" s="504">
        <v>0.64257013170622812</v>
      </c>
      <c r="M397" s="504">
        <v>303</v>
      </c>
      <c r="N397" s="504">
        <v>66</v>
      </c>
      <c r="O397" s="504">
        <v>19998</v>
      </c>
      <c r="P397" s="489">
        <v>0.74402857355457996</v>
      </c>
      <c r="Q397" s="505">
        <v>303</v>
      </c>
    </row>
    <row r="398" spans="1:17" ht="14.4" customHeight="1" x14ac:dyDescent="0.3">
      <c r="A398" s="483" t="s">
        <v>1260</v>
      </c>
      <c r="B398" s="484" t="s">
        <v>1144</v>
      </c>
      <c r="C398" s="484" t="s">
        <v>1131</v>
      </c>
      <c r="D398" s="484" t="s">
        <v>1178</v>
      </c>
      <c r="E398" s="484" t="s">
        <v>1179</v>
      </c>
      <c r="F398" s="504">
        <v>12</v>
      </c>
      <c r="G398" s="504">
        <v>1908</v>
      </c>
      <c r="H398" s="504">
        <v>1</v>
      </c>
      <c r="I398" s="504">
        <v>159</v>
      </c>
      <c r="J398" s="504">
        <v>11</v>
      </c>
      <c r="K398" s="504">
        <v>1760</v>
      </c>
      <c r="L398" s="504">
        <v>0.92243186582809222</v>
      </c>
      <c r="M398" s="504">
        <v>160</v>
      </c>
      <c r="N398" s="504">
        <v>9</v>
      </c>
      <c r="O398" s="504">
        <v>1440</v>
      </c>
      <c r="P398" s="489">
        <v>0.75471698113207553</v>
      </c>
      <c r="Q398" s="505">
        <v>160</v>
      </c>
    </row>
    <row r="399" spans="1:17" ht="14.4" customHeight="1" x14ac:dyDescent="0.3">
      <c r="A399" s="483" t="s">
        <v>1260</v>
      </c>
      <c r="B399" s="484" t="s">
        <v>1144</v>
      </c>
      <c r="C399" s="484" t="s">
        <v>1131</v>
      </c>
      <c r="D399" s="484" t="s">
        <v>1182</v>
      </c>
      <c r="E399" s="484" t="s">
        <v>1148</v>
      </c>
      <c r="F399" s="504">
        <v>34</v>
      </c>
      <c r="G399" s="504">
        <v>2380</v>
      </c>
      <c r="H399" s="504">
        <v>1</v>
      </c>
      <c r="I399" s="504">
        <v>70</v>
      </c>
      <c r="J399" s="504">
        <v>49</v>
      </c>
      <c r="K399" s="504">
        <v>3430</v>
      </c>
      <c r="L399" s="504">
        <v>1.4411764705882353</v>
      </c>
      <c r="M399" s="504">
        <v>70</v>
      </c>
      <c r="N399" s="504">
        <v>32</v>
      </c>
      <c r="O399" s="504">
        <v>2240</v>
      </c>
      <c r="P399" s="489">
        <v>0.94117647058823528</v>
      </c>
      <c r="Q399" s="505">
        <v>70</v>
      </c>
    </row>
    <row r="400" spans="1:17" ht="14.4" customHeight="1" x14ac:dyDescent="0.3">
      <c r="A400" s="483" t="s">
        <v>1260</v>
      </c>
      <c r="B400" s="484" t="s">
        <v>1144</v>
      </c>
      <c r="C400" s="484" t="s">
        <v>1131</v>
      </c>
      <c r="D400" s="484" t="s">
        <v>1187</v>
      </c>
      <c r="E400" s="484" t="s">
        <v>1188</v>
      </c>
      <c r="F400" s="504">
        <v>1</v>
      </c>
      <c r="G400" s="504">
        <v>215</v>
      </c>
      <c r="H400" s="504">
        <v>1</v>
      </c>
      <c r="I400" s="504">
        <v>215</v>
      </c>
      <c r="J400" s="504"/>
      <c r="K400" s="504"/>
      <c r="L400" s="504"/>
      <c r="M400" s="504"/>
      <c r="N400" s="504"/>
      <c r="O400" s="504"/>
      <c r="P400" s="489"/>
      <c r="Q400" s="505"/>
    </row>
    <row r="401" spans="1:17" ht="14.4" customHeight="1" x14ac:dyDescent="0.3">
      <c r="A401" s="483" t="s">
        <v>1260</v>
      </c>
      <c r="B401" s="484" t="s">
        <v>1144</v>
      </c>
      <c r="C401" s="484" t="s">
        <v>1131</v>
      </c>
      <c r="D401" s="484" t="s">
        <v>1189</v>
      </c>
      <c r="E401" s="484" t="s">
        <v>1190</v>
      </c>
      <c r="F401" s="504">
        <v>2</v>
      </c>
      <c r="G401" s="504">
        <v>2372</v>
      </c>
      <c r="H401" s="504">
        <v>1</v>
      </c>
      <c r="I401" s="504">
        <v>1186</v>
      </c>
      <c r="J401" s="504">
        <v>3</v>
      </c>
      <c r="K401" s="504">
        <v>3567</v>
      </c>
      <c r="L401" s="504">
        <v>1.5037942664418213</v>
      </c>
      <c r="M401" s="504">
        <v>1189</v>
      </c>
      <c r="N401" s="504">
        <v>2</v>
      </c>
      <c r="O401" s="504">
        <v>2378</v>
      </c>
      <c r="P401" s="489">
        <v>1.0025295109612142</v>
      </c>
      <c r="Q401" s="505">
        <v>1189</v>
      </c>
    </row>
    <row r="402" spans="1:17" ht="14.4" customHeight="1" x14ac:dyDescent="0.3">
      <c r="A402" s="483" t="s">
        <v>1260</v>
      </c>
      <c r="B402" s="484" t="s">
        <v>1144</v>
      </c>
      <c r="C402" s="484" t="s">
        <v>1131</v>
      </c>
      <c r="D402" s="484" t="s">
        <v>1191</v>
      </c>
      <c r="E402" s="484" t="s">
        <v>1192</v>
      </c>
      <c r="F402" s="504">
        <v>3</v>
      </c>
      <c r="G402" s="504">
        <v>321</v>
      </c>
      <c r="H402" s="504">
        <v>1</v>
      </c>
      <c r="I402" s="504">
        <v>107</v>
      </c>
      <c r="J402" s="504">
        <v>4</v>
      </c>
      <c r="K402" s="504">
        <v>432</v>
      </c>
      <c r="L402" s="504">
        <v>1.3457943925233644</v>
      </c>
      <c r="M402" s="504">
        <v>108</v>
      </c>
      <c r="N402" s="504">
        <v>1</v>
      </c>
      <c r="O402" s="504">
        <v>108</v>
      </c>
      <c r="P402" s="489">
        <v>0.3364485981308411</v>
      </c>
      <c r="Q402" s="505">
        <v>108</v>
      </c>
    </row>
    <row r="403" spans="1:17" ht="14.4" customHeight="1" x14ac:dyDescent="0.3">
      <c r="A403" s="483" t="s">
        <v>1260</v>
      </c>
      <c r="B403" s="484" t="s">
        <v>1144</v>
      </c>
      <c r="C403" s="484" t="s">
        <v>1131</v>
      </c>
      <c r="D403" s="484" t="s">
        <v>1193</v>
      </c>
      <c r="E403" s="484" t="s">
        <v>1194</v>
      </c>
      <c r="F403" s="504">
        <v>1</v>
      </c>
      <c r="G403" s="504">
        <v>318</v>
      </c>
      <c r="H403" s="504">
        <v>1</v>
      </c>
      <c r="I403" s="504">
        <v>318</v>
      </c>
      <c r="J403" s="504"/>
      <c r="K403" s="504"/>
      <c r="L403" s="504"/>
      <c r="M403" s="504"/>
      <c r="N403" s="504"/>
      <c r="O403" s="504"/>
      <c r="P403" s="489"/>
      <c r="Q403" s="505"/>
    </row>
    <row r="404" spans="1:17" ht="14.4" customHeight="1" x14ac:dyDescent="0.3">
      <c r="A404" s="483" t="s">
        <v>1261</v>
      </c>
      <c r="B404" s="484" t="s">
        <v>1144</v>
      </c>
      <c r="C404" s="484" t="s">
        <v>1131</v>
      </c>
      <c r="D404" s="484" t="s">
        <v>1147</v>
      </c>
      <c r="E404" s="484" t="s">
        <v>1148</v>
      </c>
      <c r="F404" s="504">
        <v>47</v>
      </c>
      <c r="G404" s="504">
        <v>9494</v>
      </c>
      <c r="H404" s="504">
        <v>1</v>
      </c>
      <c r="I404" s="504">
        <v>202</v>
      </c>
      <c r="J404" s="504">
        <v>63</v>
      </c>
      <c r="K404" s="504">
        <v>12789</v>
      </c>
      <c r="L404" s="504">
        <v>1.3470613018748683</v>
      </c>
      <c r="M404" s="504">
        <v>203</v>
      </c>
      <c r="N404" s="504">
        <v>42</v>
      </c>
      <c r="O404" s="504">
        <v>8526</v>
      </c>
      <c r="P404" s="489">
        <v>0.89804086791657889</v>
      </c>
      <c r="Q404" s="505">
        <v>203</v>
      </c>
    </row>
    <row r="405" spans="1:17" ht="14.4" customHeight="1" x14ac:dyDescent="0.3">
      <c r="A405" s="483" t="s">
        <v>1261</v>
      </c>
      <c r="B405" s="484" t="s">
        <v>1144</v>
      </c>
      <c r="C405" s="484" t="s">
        <v>1131</v>
      </c>
      <c r="D405" s="484" t="s">
        <v>1149</v>
      </c>
      <c r="E405" s="484" t="s">
        <v>1148</v>
      </c>
      <c r="F405" s="504"/>
      <c r="G405" s="504"/>
      <c r="H405" s="504"/>
      <c r="I405" s="504"/>
      <c r="J405" s="504"/>
      <c r="K405" s="504"/>
      <c r="L405" s="504"/>
      <c r="M405" s="504"/>
      <c r="N405" s="504">
        <v>33</v>
      </c>
      <c r="O405" s="504">
        <v>2772</v>
      </c>
      <c r="P405" s="489"/>
      <c r="Q405" s="505">
        <v>84</v>
      </c>
    </row>
    <row r="406" spans="1:17" ht="14.4" customHeight="1" x14ac:dyDescent="0.3">
      <c r="A406" s="483" t="s">
        <v>1261</v>
      </c>
      <c r="B406" s="484" t="s">
        <v>1144</v>
      </c>
      <c r="C406" s="484" t="s">
        <v>1131</v>
      </c>
      <c r="D406" s="484" t="s">
        <v>1150</v>
      </c>
      <c r="E406" s="484" t="s">
        <v>1151</v>
      </c>
      <c r="F406" s="504">
        <v>582</v>
      </c>
      <c r="G406" s="504">
        <v>169362</v>
      </c>
      <c r="H406" s="504">
        <v>1</v>
      </c>
      <c r="I406" s="504">
        <v>291</v>
      </c>
      <c r="J406" s="504">
        <v>655</v>
      </c>
      <c r="K406" s="504">
        <v>191260</v>
      </c>
      <c r="L406" s="504">
        <v>1.1292970087741052</v>
      </c>
      <c r="M406" s="504">
        <v>292</v>
      </c>
      <c r="N406" s="504">
        <v>462</v>
      </c>
      <c r="O406" s="504">
        <v>134904</v>
      </c>
      <c r="P406" s="489">
        <v>0.79654231763913985</v>
      </c>
      <c r="Q406" s="505">
        <v>292</v>
      </c>
    </row>
    <row r="407" spans="1:17" ht="14.4" customHeight="1" x14ac:dyDescent="0.3">
      <c r="A407" s="483" t="s">
        <v>1261</v>
      </c>
      <c r="B407" s="484" t="s">
        <v>1144</v>
      </c>
      <c r="C407" s="484" t="s">
        <v>1131</v>
      </c>
      <c r="D407" s="484" t="s">
        <v>1152</v>
      </c>
      <c r="E407" s="484" t="s">
        <v>1153</v>
      </c>
      <c r="F407" s="504">
        <v>15</v>
      </c>
      <c r="G407" s="504">
        <v>1380</v>
      </c>
      <c r="H407" s="504">
        <v>1</v>
      </c>
      <c r="I407" s="504">
        <v>92</v>
      </c>
      <c r="J407" s="504">
        <v>18</v>
      </c>
      <c r="K407" s="504">
        <v>1674</v>
      </c>
      <c r="L407" s="504">
        <v>1.2130434782608697</v>
      </c>
      <c r="M407" s="504">
        <v>93</v>
      </c>
      <c r="N407" s="504">
        <v>27</v>
      </c>
      <c r="O407" s="504">
        <v>2511</v>
      </c>
      <c r="P407" s="489">
        <v>1.8195652173913044</v>
      </c>
      <c r="Q407" s="505">
        <v>93</v>
      </c>
    </row>
    <row r="408" spans="1:17" ht="14.4" customHeight="1" x14ac:dyDescent="0.3">
      <c r="A408" s="483" t="s">
        <v>1261</v>
      </c>
      <c r="B408" s="484" t="s">
        <v>1144</v>
      </c>
      <c r="C408" s="484" t="s">
        <v>1131</v>
      </c>
      <c r="D408" s="484" t="s">
        <v>1154</v>
      </c>
      <c r="E408" s="484" t="s">
        <v>1155</v>
      </c>
      <c r="F408" s="504">
        <v>4</v>
      </c>
      <c r="G408" s="504">
        <v>876</v>
      </c>
      <c r="H408" s="504">
        <v>1</v>
      </c>
      <c r="I408" s="504">
        <v>219</v>
      </c>
      <c r="J408" s="504">
        <v>12</v>
      </c>
      <c r="K408" s="504">
        <v>2640</v>
      </c>
      <c r="L408" s="504">
        <v>3.0136986301369864</v>
      </c>
      <c r="M408" s="504">
        <v>220</v>
      </c>
      <c r="N408" s="504">
        <v>4</v>
      </c>
      <c r="O408" s="504">
        <v>880</v>
      </c>
      <c r="P408" s="489">
        <v>1.004566210045662</v>
      </c>
      <c r="Q408" s="505">
        <v>220</v>
      </c>
    </row>
    <row r="409" spans="1:17" ht="14.4" customHeight="1" x14ac:dyDescent="0.3">
      <c r="A409" s="483" t="s">
        <v>1261</v>
      </c>
      <c r="B409" s="484" t="s">
        <v>1144</v>
      </c>
      <c r="C409" s="484" t="s">
        <v>1131</v>
      </c>
      <c r="D409" s="484" t="s">
        <v>1156</v>
      </c>
      <c r="E409" s="484" t="s">
        <v>1157</v>
      </c>
      <c r="F409" s="504">
        <v>289</v>
      </c>
      <c r="G409" s="504">
        <v>38437</v>
      </c>
      <c r="H409" s="504">
        <v>1</v>
      </c>
      <c r="I409" s="504">
        <v>133</v>
      </c>
      <c r="J409" s="504">
        <v>294</v>
      </c>
      <c r="K409" s="504">
        <v>39396</v>
      </c>
      <c r="L409" s="504">
        <v>1.0249499180477144</v>
      </c>
      <c r="M409" s="504">
        <v>134</v>
      </c>
      <c r="N409" s="504">
        <v>296</v>
      </c>
      <c r="O409" s="504">
        <v>39664</v>
      </c>
      <c r="P409" s="489">
        <v>1.0319223664698078</v>
      </c>
      <c r="Q409" s="505">
        <v>134</v>
      </c>
    </row>
    <row r="410" spans="1:17" ht="14.4" customHeight="1" x14ac:dyDescent="0.3">
      <c r="A410" s="483" t="s">
        <v>1261</v>
      </c>
      <c r="B410" s="484" t="s">
        <v>1144</v>
      </c>
      <c r="C410" s="484" t="s">
        <v>1131</v>
      </c>
      <c r="D410" s="484" t="s">
        <v>1158</v>
      </c>
      <c r="E410" s="484" t="s">
        <v>1157</v>
      </c>
      <c r="F410" s="504">
        <v>19</v>
      </c>
      <c r="G410" s="504">
        <v>3306</v>
      </c>
      <c r="H410" s="504">
        <v>1</v>
      </c>
      <c r="I410" s="504">
        <v>174</v>
      </c>
      <c r="J410" s="504">
        <v>22</v>
      </c>
      <c r="K410" s="504">
        <v>3850</v>
      </c>
      <c r="L410" s="504">
        <v>1.1645493042952209</v>
      </c>
      <c r="M410" s="504">
        <v>175</v>
      </c>
      <c r="N410" s="504">
        <v>33</v>
      </c>
      <c r="O410" s="504">
        <v>5775</v>
      </c>
      <c r="P410" s="489">
        <v>1.7468239564428312</v>
      </c>
      <c r="Q410" s="505">
        <v>175</v>
      </c>
    </row>
    <row r="411" spans="1:17" ht="14.4" customHeight="1" x14ac:dyDescent="0.3">
      <c r="A411" s="483" t="s">
        <v>1261</v>
      </c>
      <c r="B411" s="484" t="s">
        <v>1144</v>
      </c>
      <c r="C411" s="484" t="s">
        <v>1131</v>
      </c>
      <c r="D411" s="484" t="s">
        <v>1159</v>
      </c>
      <c r="E411" s="484" t="s">
        <v>1160</v>
      </c>
      <c r="F411" s="504">
        <v>1</v>
      </c>
      <c r="G411" s="504">
        <v>609</v>
      </c>
      <c r="H411" s="504">
        <v>1</v>
      </c>
      <c r="I411" s="504">
        <v>609</v>
      </c>
      <c r="J411" s="504"/>
      <c r="K411" s="504"/>
      <c r="L411" s="504"/>
      <c r="M411" s="504"/>
      <c r="N411" s="504">
        <v>3</v>
      </c>
      <c r="O411" s="504">
        <v>1836</v>
      </c>
      <c r="P411" s="489">
        <v>3.0147783251231526</v>
      </c>
      <c r="Q411" s="505">
        <v>612</v>
      </c>
    </row>
    <row r="412" spans="1:17" ht="14.4" customHeight="1" x14ac:dyDescent="0.3">
      <c r="A412" s="483" t="s">
        <v>1261</v>
      </c>
      <c r="B412" s="484" t="s">
        <v>1144</v>
      </c>
      <c r="C412" s="484" t="s">
        <v>1131</v>
      </c>
      <c r="D412" s="484" t="s">
        <v>1161</v>
      </c>
      <c r="E412" s="484" t="s">
        <v>1162</v>
      </c>
      <c r="F412" s="504"/>
      <c r="G412" s="504"/>
      <c r="H412" s="504"/>
      <c r="I412" s="504"/>
      <c r="J412" s="504">
        <v>1</v>
      </c>
      <c r="K412" s="504">
        <v>585</v>
      </c>
      <c r="L412" s="504"/>
      <c r="M412" s="504">
        <v>585</v>
      </c>
      <c r="N412" s="504">
        <v>2</v>
      </c>
      <c r="O412" s="504">
        <v>1170</v>
      </c>
      <c r="P412" s="489"/>
      <c r="Q412" s="505">
        <v>585</v>
      </c>
    </row>
    <row r="413" spans="1:17" ht="14.4" customHeight="1" x14ac:dyDescent="0.3">
      <c r="A413" s="483" t="s">
        <v>1261</v>
      </c>
      <c r="B413" s="484" t="s">
        <v>1144</v>
      </c>
      <c r="C413" s="484" t="s">
        <v>1131</v>
      </c>
      <c r="D413" s="484" t="s">
        <v>1163</v>
      </c>
      <c r="E413" s="484" t="s">
        <v>1164</v>
      </c>
      <c r="F413" s="504">
        <v>28</v>
      </c>
      <c r="G413" s="504">
        <v>4424</v>
      </c>
      <c r="H413" s="504">
        <v>1</v>
      </c>
      <c r="I413" s="504">
        <v>158</v>
      </c>
      <c r="J413" s="504">
        <v>49</v>
      </c>
      <c r="K413" s="504">
        <v>7791</v>
      </c>
      <c r="L413" s="504">
        <v>1.7610759493670887</v>
      </c>
      <c r="M413" s="504">
        <v>159</v>
      </c>
      <c r="N413" s="504">
        <v>37</v>
      </c>
      <c r="O413" s="504">
        <v>5883</v>
      </c>
      <c r="P413" s="489">
        <v>1.3297920433996384</v>
      </c>
      <c r="Q413" s="505">
        <v>159</v>
      </c>
    </row>
    <row r="414" spans="1:17" ht="14.4" customHeight="1" x14ac:dyDescent="0.3">
      <c r="A414" s="483" t="s">
        <v>1261</v>
      </c>
      <c r="B414" s="484" t="s">
        <v>1144</v>
      </c>
      <c r="C414" s="484" t="s">
        <v>1131</v>
      </c>
      <c r="D414" s="484" t="s">
        <v>1165</v>
      </c>
      <c r="E414" s="484" t="s">
        <v>1166</v>
      </c>
      <c r="F414" s="504">
        <v>15</v>
      </c>
      <c r="G414" s="504">
        <v>5730</v>
      </c>
      <c r="H414" s="504">
        <v>1</v>
      </c>
      <c r="I414" s="504">
        <v>382</v>
      </c>
      <c r="J414" s="504">
        <v>14</v>
      </c>
      <c r="K414" s="504">
        <v>5348</v>
      </c>
      <c r="L414" s="504">
        <v>0.93333333333333335</v>
      </c>
      <c r="M414" s="504">
        <v>382</v>
      </c>
      <c r="N414" s="504">
        <v>19</v>
      </c>
      <c r="O414" s="504">
        <v>7258</v>
      </c>
      <c r="P414" s="489">
        <v>1.2666666666666666</v>
      </c>
      <c r="Q414" s="505">
        <v>382</v>
      </c>
    </row>
    <row r="415" spans="1:17" ht="14.4" customHeight="1" x14ac:dyDescent="0.3">
      <c r="A415" s="483" t="s">
        <v>1261</v>
      </c>
      <c r="B415" s="484" t="s">
        <v>1144</v>
      </c>
      <c r="C415" s="484" t="s">
        <v>1131</v>
      </c>
      <c r="D415" s="484" t="s">
        <v>1167</v>
      </c>
      <c r="E415" s="484" t="s">
        <v>1168</v>
      </c>
      <c r="F415" s="504">
        <v>365</v>
      </c>
      <c r="G415" s="504">
        <v>5840</v>
      </c>
      <c r="H415" s="504">
        <v>1</v>
      </c>
      <c r="I415" s="504">
        <v>16</v>
      </c>
      <c r="J415" s="504">
        <v>401</v>
      </c>
      <c r="K415" s="504">
        <v>6416</v>
      </c>
      <c r="L415" s="504">
        <v>1.0986301369863014</v>
      </c>
      <c r="M415" s="504">
        <v>16</v>
      </c>
      <c r="N415" s="504">
        <v>402</v>
      </c>
      <c r="O415" s="504">
        <v>6432</v>
      </c>
      <c r="P415" s="489">
        <v>1.1013698630136985</v>
      </c>
      <c r="Q415" s="505">
        <v>16</v>
      </c>
    </row>
    <row r="416" spans="1:17" ht="14.4" customHeight="1" x14ac:dyDescent="0.3">
      <c r="A416" s="483" t="s">
        <v>1261</v>
      </c>
      <c r="B416" s="484" t="s">
        <v>1144</v>
      </c>
      <c r="C416" s="484" t="s">
        <v>1131</v>
      </c>
      <c r="D416" s="484" t="s">
        <v>1169</v>
      </c>
      <c r="E416" s="484" t="s">
        <v>1170</v>
      </c>
      <c r="F416" s="504">
        <v>12</v>
      </c>
      <c r="G416" s="504">
        <v>3132</v>
      </c>
      <c r="H416" s="504">
        <v>1</v>
      </c>
      <c r="I416" s="504">
        <v>261</v>
      </c>
      <c r="J416" s="504">
        <v>30</v>
      </c>
      <c r="K416" s="504">
        <v>7860</v>
      </c>
      <c r="L416" s="504">
        <v>2.5095785440613025</v>
      </c>
      <c r="M416" s="504">
        <v>262</v>
      </c>
      <c r="N416" s="504">
        <v>23</v>
      </c>
      <c r="O416" s="504">
        <v>6026</v>
      </c>
      <c r="P416" s="489">
        <v>1.9240102171136655</v>
      </c>
      <c r="Q416" s="505">
        <v>262</v>
      </c>
    </row>
    <row r="417" spans="1:17" ht="14.4" customHeight="1" x14ac:dyDescent="0.3">
      <c r="A417" s="483" t="s">
        <v>1261</v>
      </c>
      <c r="B417" s="484" t="s">
        <v>1144</v>
      </c>
      <c r="C417" s="484" t="s">
        <v>1131</v>
      </c>
      <c r="D417" s="484" t="s">
        <v>1171</v>
      </c>
      <c r="E417" s="484" t="s">
        <v>1172</v>
      </c>
      <c r="F417" s="504">
        <v>22</v>
      </c>
      <c r="G417" s="504">
        <v>3080</v>
      </c>
      <c r="H417" s="504">
        <v>1</v>
      </c>
      <c r="I417" s="504">
        <v>140</v>
      </c>
      <c r="J417" s="504">
        <v>31</v>
      </c>
      <c r="K417" s="504">
        <v>4371</v>
      </c>
      <c r="L417" s="504">
        <v>1.4191558441558441</v>
      </c>
      <c r="M417" s="504">
        <v>141</v>
      </c>
      <c r="N417" s="504">
        <v>17</v>
      </c>
      <c r="O417" s="504">
        <v>2397</v>
      </c>
      <c r="P417" s="489">
        <v>0.7782467532467533</v>
      </c>
      <c r="Q417" s="505">
        <v>141</v>
      </c>
    </row>
    <row r="418" spans="1:17" ht="14.4" customHeight="1" x14ac:dyDescent="0.3">
      <c r="A418" s="483" t="s">
        <v>1261</v>
      </c>
      <c r="B418" s="484" t="s">
        <v>1144</v>
      </c>
      <c r="C418" s="484" t="s">
        <v>1131</v>
      </c>
      <c r="D418" s="484" t="s">
        <v>1173</v>
      </c>
      <c r="E418" s="484" t="s">
        <v>1172</v>
      </c>
      <c r="F418" s="504">
        <v>285</v>
      </c>
      <c r="G418" s="504">
        <v>22230</v>
      </c>
      <c r="H418" s="504">
        <v>1</v>
      </c>
      <c r="I418" s="504">
        <v>78</v>
      </c>
      <c r="J418" s="504">
        <v>294</v>
      </c>
      <c r="K418" s="504">
        <v>22932</v>
      </c>
      <c r="L418" s="504">
        <v>1.0315789473684212</v>
      </c>
      <c r="M418" s="504">
        <v>78</v>
      </c>
      <c r="N418" s="504">
        <v>296</v>
      </c>
      <c r="O418" s="504">
        <v>23088</v>
      </c>
      <c r="P418" s="489">
        <v>1.0385964912280701</v>
      </c>
      <c r="Q418" s="505">
        <v>78</v>
      </c>
    </row>
    <row r="419" spans="1:17" ht="14.4" customHeight="1" x14ac:dyDescent="0.3">
      <c r="A419" s="483" t="s">
        <v>1261</v>
      </c>
      <c r="B419" s="484" t="s">
        <v>1144</v>
      </c>
      <c r="C419" s="484" t="s">
        <v>1131</v>
      </c>
      <c r="D419" s="484" t="s">
        <v>1174</v>
      </c>
      <c r="E419" s="484" t="s">
        <v>1175</v>
      </c>
      <c r="F419" s="504">
        <v>22</v>
      </c>
      <c r="G419" s="504">
        <v>6644</v>
      </c>
      <c r="H419" s="504">
        <v>1</v>
      </c>
      <c r="I419" s="504">
        <v>302</v>
      </c>
      <c r="J419" s="504">
        <v>31</v>
      </c>
      <c r="K419" s="504">
        <v>9393</v>
      </c>
      <c r="L419" s="504">
        <v>1.4137567730282963</v>
      </c>
      <c r="M419" s="504">
        <v>303</v>
      </c>
      <c r="N419" s="504">
        <v>17</v>
      </c>
      <c r="O419" s="504">
        <v>5151</v>
      </c>
      <c r="P419" s="489">
        <v>0.77528597230583984</v>
      </c>
      <c r="Q419" s="505">
        <v>303</v>
      </c>
    </row>
    <row r="420" spans="1:17" ht="14.4" customHeight="1" x14ac:dyDescent="0.3">
      <c r="A420" s="483" t="s">
        <v>1261</v>
      </c>
      <c r="B420" s="484" t="s">
        <v>1144</v>
      </c>
      <c r="C420" s="484" t="s">
        <v>1131</v>
      </c>
      <c r="D420" s="484" t="s">
        <v>1176</v>
      </c>
      <c r="E420" s="484" t="s">
        <v>1177</v>
      </c>
      <c r="F420" s="504">
        <v>15</v>
      </c>
      <c r="G420" s="504">
        <v>7290</v>
      </c>
      <c r="H420" s="504">
        <v>1</v>
      </c>
      <c r="I420" s="504">
        <v>486</v>
      </c>
      <c r="J420" s="504">
        <v>14</v>
      </c>
      <c r="K420" s="504">
        <v>6804</v>
      </c>
      <c r="L420" s="504">
        <v>0.93333333333333335</v>
      </c>
      <c r="M420" s="504">
        <v>486</v>
      </c>
      <c r="N420" s="504">
        <v>19</v>
      </c>
      <c r="O420" s="504">
        <v>9234</v>
      </c>
      <c r="P420" s="489">
        <v>1.2666666666666666</v>
      </c>
      <c r="Q420" s="505">
        <v>486</v>
      </c>
    </row>
    <row r="421" spans="1:17" ht="14.4" customHeight="1" x14ac:dyDescent="0.3">
      <c r="A421" s="483" t="s">
        <v>1261</v>
      </c>
      <c r="B421" s="484" t="s">
        <v>1144</v>
      </c>
      <c r="C421" s="484" t="s">
        <v>1131</v>
      </c>
      <c r="D421" s="484" t="s">
        <v>1178</v>
      </c>
      <c r="E421" s="484" t="s">
        <v>1179</v>
      </c>
      <c r="F421" s="504">
        <v>87</v>
      </c>
      <c r="G421" s="504">
        <v>13833</v>
      </c>
      <c r="H421" s="504">
        <v>1</v>
      </c>
      <c r="I421" s="504">
        <v>159</v>
      </c>
      <c r="J421" s="504">
        <v>78</v>
      </c>
      <c r="K421" s="504">
        <v>12480</v>
      </c>
      <c r="L421" s="504">
        <v>0.90219041422684887</v>
      </c>
      <c r="M421" s="504">
        <v>160</v>
      </c>
      <c r="N421" s="504">
        <v>77</v>
      </c>
      <c r="O421" s="504">
        <v>12320</v>
      </c>
      <c r="P421" s="489">
        <v>0.8906238704547097</v>
      </c>
      <c r="Q421" s="505">
        <v>160</v>
      </c>
    </row>
    <row r="422" spans="1:17" ht="14.4" customHeight="1" x14ac:dyDescent="0.3">
      <c r="A422" s="483" t="s">
        <v>1261</v>
      </c>
      <c r="B422" s="484" t="s">
        <v>1144</v>
      </c>
      <c r="C422" s="484" t="s">
        <v>1131</v>
      </c>
      <c r="D422" s="484" t="s">
        <v>1182</v>
      </c>
      <c r="E422" s="484" t="s">
        <v>1148</v>
      </c>
      <c r="F422" s="504">
        <v>397</v>
      </c>
      <c r="G422" s="504">
        <v>27790</v>
      </c>
      <c r="H422" s="504">
        <v>1</v>
      </c>
      <c r="I422" s="504">
        <v>70</v>
      </c>
      <c r="J422" s="504">
        <v>421</v>
      </c>
      <c r="K422" s="504">
        <v>29470</v>
      </c>
      <c r="L422" s="504">
        <v>1.0604534005037782</v>
      </c>
      <c r="M422" s="504">
        <v>70</v>
      </c>
      <c r="N422" s="504">
        <v>435</v>
      </c>
      <c r="O422" s="504">
        <v>30450</v>
      </c>
      <c r="P422" s="489">
        <v>1.0957178841309825</v>
      </c>
      <c r="Q422" s="505">
        <v>70</v>
      </c>
    </row>
    <row r="423" spans="1:17" ht="14.4" customHeight="1" x14ac:dyDescent="0.3">
      <c r="A423" s="483" t="s">
        <v>1261</v>
      </c>
      <c r="B423" s="484" t="s">
        <v>1144</v>
      </c>
      <c r="C423" s="484" t="s">
        <v>1131</v>
      </c>
      <c r="D423" s="484" t="s">
        <v>1187</v>
      </c>
      <c r="E423" s="484" t="s">
        <v>1188</v>
      </c>
      <c r="F423" s="504">
        <v>26</v>
      </c>
      <c r="G423" s="504">
        <v>5590</v>
      </c>
      <c r="H423" s="504">
        <v>1</v>
      </c>
      <c r="I423" s="504">
        <v>215</v>
      </c>
      <c r="J423" s="504">
        <v>34</v>
      </c>
      <c r="K423" s="504">
        <v>7344</v>
      </c>
      <c r="L423" s="504">
        <v>1.3137745974955277</v>
      </c>
      <c r="M423" s="504">
        <v>216</v>
      </c>
      <c r="N423" s="504">
        <v>36</v>
      </c>
      <c r="O423" s="504">
        <v>7776</v>
      </c>
      <c r="P423" s="489">
        <v>1.3910554561717352</v>
      </c>
      <c r="Q423" s="505">
        <v>216</v>
      </c>
    </row>
    <row r="424" spans="1:17" ht="14.4" customHeight="1" x14ac:dyDescent="0.3">
      <c r="A424" s="483" t="s">
        <v>1261</v>
      </c>
      <c r="B424" s="484" t="s">
        <v>1144</v>
      </c>
      <c r="C424" s="484" t="s">
        <v>1131</v>
      </c>
      <c r="D424" s="484" t="s">
        <v>1189</v>
      </c>
      <c r="E424" s="484" t="s">
        <v>1190</v>
      </c>
      <c r="F424" s="504">
        <v>8</v>
      </c>
      <c r="G424" s="504">
        <v>9488</v>
      </c>
      <c r="H424" s="504">
        <v>1</v>
      </c>
      <c r="I424" s="504">
        <v>1186</v>
      </c>
      <c r="J424" s="504">
        <v>9</v>
      </c>
      <c r="K424" s="504">
        <v>10701</v>
      </c>
      <c r="L424" s="504">
        <v>1.127845699831366</v>
      </c>
      <c r="M424" s="504">
        <v>1189</v>
      </c>
      <c r="N424" s="504">
        <v>16</v>
      </c>
      <c r="O424" s="504">
        <v>19024</v>
      </c>
      <c r="P424" s="489">
        <v>2.0050590219224285</v>
      </c>
      <c r="Q424" s="505">
        <v>1189</v>
      </c>
    </row>
    <row r="425" spans="1:17" ht="14.4" customHeight="1" x14ac:dyDescent="0.3">
      <c r="A425" s="483" t="s">
        <v>1261</v>
      </c>
      <c r="B425" s="484" t="s">
        <v>1144</v>
      </c>
      <c r="C425" s="484" t="s">
        <v>1131</v>
      </c>
      <c r="D425" s="484" t="s">
        <v>1191</v>
      </c>
      <c r="E425" s="484" t="s">
        <v>1192</v>
      </c>
      <c r="F425" s="504">
        <v>32</v>
      </c>
      <c r="G425" s="504">
        <v>3424</v>
      </c>
      <c r="H425" s="504">
        <v>1</v>
      </c>
      <c r="I425" s="504">
        <v>107</v>
      </c>
      <c r="J425" s="504">
        <v>42</v>
      </c>
      <c r="K425" s="504">
        <v>4536</v>
      </c>
      <c r="L425" s="504">
        <v>1.3247663551401869</v>
      </c>
      <c r="M425" s="504">
        <v>108</v>
      </c>
      <c r="N425" s="504">
        <v>39</v>
      </c>
      <c r="O425" s="504">
        <v>4212</v>
      </c>
      <c r="P425" s="489">
        <v>1.2301401869158879</v>
      </c>
      <c r="Q425" s="505">
        <v>108</v>
      </c>
    </row>
    <row r="426" spans="1:17" ht="14.4" customHeight="1" x14ac:dyDescent="0.3">
      <c r="A426" s="483" t="s">
        <v>1261</v>
      </c>
      <c r="B426" s="484" t="s">
        <v>1144</v>
      </c>
      <c r="C426" s="484" t="s">
        <v>1131</v>
      </c>
      <c r="D426" s="484" t="s">
        <v>1193</v>
      </c>
      <c r="E426" s="484" t="s">
        <v>1194</v>
      </c>
      <c r="F426" s="504">
        <v>11</v>
      </c>
      <c r="G426" s="504">
        <v>3498</v>
      </c>
      <c r="H426" s="504">
        <v>1</v>
      </c>
      <c r="I426" s="504">
        <v>318</v>
      </c>
      <c r="J426" s="504">
        <v>13</v>
      </c>
      <c r="K426" s="504">
        <v>4147</v>
      </c>
      <c r="L426" s="504">
        <v>1.1855345911949686</v>
      </c>
      <c r="M426" s="504">
        <v>319</v>
      </c>
      <c r="N426" s="504">
        <v>5</v>
      </c>
      <c r="O426" s="504">
        <v>1595</v>
      </c>
      <c r="P426" s="489">
        <v>0.45597484276729561</v>
      </c>
      <c r="Q426" s="505">
        <v>319</v>
      </c>
    </row>
    <row r="427" spans="1:17" ht="14.4" customHeight="1" x14ac:dyDescent="0.3">
      <c r="A427" s="483" t="s">
        <v>1261</v>
      </c>
      <c r="B427" s="484" t="s">
        <v>1144</v>
      </c>
      <c r="C427" s="484" t="s">
        <v>1131</v>
      </c>
      <c r="D427" s="484" t="s">
        <v>1199</v>
      </c>
      <c r="E427" s="484" t="s">
        <v>1200</v>
      </c>
      <c r="F427" s="504">
        <v>3</v>
      </c>
      <c r="G427" s="504">
        <v>3045</v>
      </c>
      <c r="H427" s="504">
        <v>1</v>
      </c>
      <c r="I427" s="504">
        <v>1015</v>
      </c>
      <c r="J427" s="504">
        <v>4</v>
      </c>
      <c r="K427" s="504">
        <v>4080</v>
      </c>
      <c r="L427" s="504">
        <v>1.3399014778325122</v>
      </c>
      <c r="M427" s="504">
        <v>1020</v>
      </c>
      <c r="N427" s="504">
        <v>3</v>
      </c>
      <c r="O427" s="504">
        <v>3060</v>
      </c>
      <c r="P427" s="489">
        <v>1.0049261083743843</v>
      </c>
      <c r="Q427" s="505">
        <v>1020</v>
      </c>
    </row>
    <row r="428" spans="1:17" ht="14.4" customHeight="1" x14ac:dyDescent="0.3">
      <c r="A428" s="483" t="s">
        <v>1261</v>
      </c>
      <c r="B428" s="484" t="s">
        <v>1144</v>
      </c>
      <c r="C428" s="484" t="s">
        <v>1131</v>
      </c>
      <c r="D428" s="484" t="s">
        <v>1201</v>
      </c>
      <c r="E428" s="484" t="s">
        <v>1202</v>
      </c>
      <c r="F428" s="504">
        <v>2</v>
      </c>
      <c r="G428" s="504">
        <v>580</v>
      </c>
      <c r="H428" s="504">
        <v>1</v>
      </c>
      <c r="I428" s="504">
        <v>290</v>
      </c>
      <c r="J428" s="504"/>
      <c r="K428" s="504"/>
      <c r="L428" s="504"/>
      <c r="M428" s="504"/>
      <c r="N428" s="504">
        <v>3</v>
      </c>
      <c r="O428" s="504">
        <v>873</v>
      </c>
      <c r="P428" s="489">
        <v>1.5051724137931035</v>
      </c>
      <c r="Q428" s="505">
        <v>291</v>
      </c>
    </row>
    <row r="429" spans="1:17" ht="14.4" customHeight="1" x14ac:dyDescent="0.3">
      <c r="A429" s="483" t="s">
        <v>1262</v>
      </c>
      <c r="B429" s="484" t="s">
        <v>1144</v>
      </c>
      <c r="C429" s="484" t="s">
        <v>1131</v>
      </c>
      <c r="D429" s="484" t="s">
        <v>1147</v>
      </c>
      <c r="E429" s="484" t="s">
        <v>1148</v>
      </c>
      <c r="F429" s="504">
        <v>161</v>
      </c>
      <c r="G429" s="504">
        <v>32522</v>
      </c>
      <c r="H429" s="504">
        <v>1</v>
      </c>
      <c r="I429" s="504">
        <v>202</v>
      </c>
      <c r="J429" s="504">
        <v>233</v>
      </c>
      <c r="K429" s="504">
        <v>47299</v>
      </c>
      <c r="L429" s="504">
        <v>1.454369349978476</v>
      </c>
      <c r="M429" s="504">
        <v>203</v>
      </c>
      <c r="N429" s="504">
        <v>219</v>
      </c>
      <c r="O429" s="504">
        <v>44457</v>
      </c>
      <c r="P429" s="489">
        <v>1.366982350408954</v>
      </c>
      <c r="Q429" s="505">
        <v>203</v>
      </c>
    </row>
    <row r="430" spans="1:17" ht="14.4" customHeight="1" x14ac:dyDescent="0.3">
      <c r="A430" s="483" t="s">
        <v>1262</v>
      </c>
      <c r="B430" s="484" t="s">
        <v>1144</v>
      </c>
      <c r="C430" s="484" t="s">
        <v>1131</v>
      </c>
      <c r="D430" s="484" t="s">
        <v>1150</v>
      </c>
      <c r="E430" s="484" t="s">
        <v>1151</v>
      </c>
      <c r="F430" s="504">
        <v>19</v>
      </c>
      <c r="G430" s="504">
        <v>5529</v>
      </c>
      <c r="H430" s="504">
        <v>1</v>
      </c>
      <c r="I430" s="504">
        <v>291</v>
      </c>
      <c r="J430" s="504">
        <v>100</v>
      </c>
      <c r="K430" s="504">
        <v>29200</v>
      </c>
      <c r="L430" s="504">
        <v>5.2812443479833604</v>
      </c>
      <c r="M430" s="504">
        <v>292</v>
      </c>
      <c r="N430" s="504">
        <v>187</v>
      </c>
      <c r="O430" s="504">
        <v>54604</v>
      </c>
      <c r="P430" s="489">
        <v>9.8759269307288839</v>
      </c>
      <c r="Q430" s="505">
        <v>292</v>
      </c>
    </row>
    <row r="431" spans="1:17" ht="14.4" customHeight="1" x14ac:dyDescent="0.3">
      <c r="A431" s="483" t="s">
        <v>1262</v>
      </c>
      <c r="B431" s="484" t="s">
        <v>1144</v>
      </c>
      <c r="C431" s="484" t="s">
        <v>1131</v>
      </c>
      <c r="D431" s="484" t="s">
        <v>1152</v>
      </c>
      <c r="E431" s="484" t="s">
        <v>1153</v>
      </c>
      <c r="F431" s="504"/>
      <c r="G431" s="504"/>
      <c r="H431" s="504"/>
      <c r="I431" s="504"/>
      <c r="J431" s="504"/>
      <c r="K431" s="504"/>
      <c r="L431" s="504"/>
      <c r="M431" s="504"/>
      <c r="N431" s="504">
        <v>3</v>
      </c>
      <c r="O431" s="504">
        <v>279</v>
      </c>
      <c r="P431" s="489"/>
      <c r="Q431" s="505">
        <v>93</v>
      </c>
    </row>
    <row r="432" spans="1:17" ht="14.4" customHeight="1" x14ac:dyDescent="0.3">
      <c r="A432" s="483" t="s">
        <v>1262</v>
      </c>
      <c r="B432" s="484" t="s">
        <v>1144</v>
      </c>
      <c r="C432" s="484" t="s">
        <v>1131</v>
      </c>
      <c r="D432" s="484" t="s">
        <v>1156</v>
      </c>
      <c r="E432" s="484" t="s">
        <v>1157</v>
      </c>
      <c r="F432" s="504">
        <v>167</v>
      </c>
      <c r="G432" s="504">
        <v>22211</v>
      </c>
      <c r="H432" s="504">
        <v>1</v>
      </c>
      <c r="I432" s="504">
        <v>133</v>
      </c>
      <c r="J432" s="504">
        <v>155</v>
      </c>
      <c r="K432" s="504">
        <v>20770</v>
      </c>
      <c r="L432" s="504">
        <v>0.93512223672954842</v>
      </c>
      <c r="M432" s="504">
        <v>134</v>
      </c>
      <c r="N432" s="504">
        <v>192</v>
      </c>
      <c r="O432" s="504">
        <v>25728</v>
      </c>
      <c r="P432" s="489">
        <v>1.1583449642069246</v>
      </c>
      <c r="Q432" s="505">
        <v>134</v>
      </c>
    </row>
    <row r="433" spans="1:17" ht="14.4" customHeight="1" x14ac:dyDescent="0.3">
      <c r="A433" s="483" t="s">
        <v>1262</v>
      </c>
      <c r="B433" s="484" t="s">
        <v>1144</v>
      </c>
      <c r="C433" s="484" t="s">
        <v>1131</v>
      </c>
      <c r="D433" s="484" t="s">
        <v>1158</v>
      </c>
      <c r="E433" s="484" t="s">
        <v>1157</v>
      </c>
      <c r="F433" s="504"/>
      <c r="G433" s="504"/>
      <c r="H433" s="504"/>
      <c r="I433" s="504"/>
      <c r="J433" s="504">
        <v>1</v>
      </c>
      <c r="K433" s="504">
        <v>175</v>
      </c>
      <c r="L433" s="504"/>
      <c r="M433" s="504">
        <v>175</v>
      </c>
      <c r="N433" s="504"/>
      <c r="O433" s="504"/>
      <c r="P433" s="489"/>
      <c r="Q433" s="505"/>
    </row>
    <row r="434" spans="1:17" ht="14.4" customHeight="1" x14ac:dyDescent="0.3">
      <c r="A434" s="483" t="s">
        <v>1262</v>
      </c>
      <c r="B434" s="484" t="s">
        <v>1144</v>
      </c>
      <c r="C434" s="484" t="s">
        <v>1131</v>
      </c>
      <c r="D434" s="484" t="s">
        <v>1163</v>
      </c>
      <c r="E434" s="484" t="s">
        <v>1164</v>
      </c>
      <c r="F434" s="504">
        <v>2</v>
      </c>
      <c r="G434" s="504">
        <v>316</v>
      </c>
      <c r="H434" s="504">
        <v>1</v>
      </c>
      <c r="I434" s="504">
        <v>158</v>
      </c>
      <c r="J434" s="504">
        <v>6</v>
      </c>
      <c r="K434" s="504">
        <v>954</v>
      </c>
      <c r="L434" s="504">
        <v>3.018987341772152</v>
      </c>
      <c r="M434" s="504">
        <v>159</v>
      </c>
      <c r="N434" s="504">
        <v>6</v>
      </c>
      <c r="O434" s="504">
        <v>954</v>
      </c>
      <c r="P434" s="489">
        <v>3.018987341772152</v>
      </c>
      <c r="Q434" s="505">
        <v>159</v>
      </c>
    </row>
    <row r="435" spans="1:17" ht="14.4" customHeight="1" x14ac:dyDescent="0.3">
      <c r="A435" s="483" t="s">
        <v>1262</v>
      </c>
      <c r="B435" s="484" t="s">
        <v>1144</v>
      </c>
      <c r="C435" s="484" t="s">
        <v>1131</v>
      </c>
      <c r="D435" s="484" t="s">
        <v>1165</v>
      </c>
      <c r="E435" s="484" t="s">
        <v>1166</v>
      </c>
      <c r="F435" s="504"/>
      <c r="G435" s="504"/>
      <c r="H435" s="504"/>
      <c r="I435" s="504"/>
      <c r="J435" s="504">
        <v>3</v>
      </c>
      <c r="K435" s="504">
        <v>1146</v>
      </c>
      <c r="L435" s="504"/>
      <c r="M435" s="504">
        <v>382</v>
      </c>
      <c r="N435" s="504">
        <v>7</v>
      </c>
      <c r="O435" s="504">
        <v>2674</v>
      </c>
      <c r="P435" s="489"/>
      <c r="Q435" s="505">
        <v>382</v>
      </c>
    </row>
    <row r="436" spans="1:17" ht="14.4" customHeight="1" x14ac:dyDescent="0.3">
      <c r="A436" s="483" t="s">
        <v>1262</v>
      </c>
      <c r="B436" s="484" t="s">
        <v>1144</v>
      </c>
      <c r="C436" s="484" t="s">
        <v>1131</v>
      </c>
      <c r="D436" s="484" t="s">
        <v>1167</v>
      </c>
      <c r="E436" s="484" t="s">
        <v>1168</v>
      </c>
      <c r="F436" s="504">
        <v>215</v>
      </c>
      <c r="G436" s="504">
        <v>3440</v>
      </c>
      <c r="H436" s="504">
        <v>1</v>
      </c>
      <c r="I436" s="504">
        <v>16</v>
      </c>
      <c r="J436" s="504">
        <v>194</v>
      </c>
      <c r="K436" s="504">
        <v>3104</v>
      </c>
      <c r="L436" s="504">
        <v>0.9023255813953488</v>
      </c>
      <c r="M436" s="504">
        <v>16</v>
      </c>
      <c r="N436" s="504">
        <v>249</v>
      </c>
      <c r="O436" s="504">
        <v>3984</v>
      </c>
      <c r="P436" s="489">
        <v>1.1581395348837209</v>
      </c>
      <c r="Q436" s="505">
        <v>16</v>
      </c>
    </row>
    <row r="437" spans="1:17" ht="14.4" customHeight="1" x14ac:dyDescent="0.3">
      <c r="A437" s="483" t="s">
        <v>1262</v>
      </c>
      <c r="B437" s="484" t="s">
        <v>1144</v>
      </c>
      <c r="C437" s="484" t="s">
        <v>1131</v>
      </c>
      <c r="D437" s="484" t="s">
        <v>1169</v>
      </c>
      <c r="E437" s="484" t="s">
        <v>1170</v>
      </c>
      <c r="F437" s="504">
        <v>6</v>
      </c>
      <c r="G437" s="504">
        <v>1566</v>
      </c>
      <c r="H437" s="504">
        <v>1</v>
      </c>
      <c r="I437" s="504">
        <v>261</v>
      </c>
      <c r="J437" s="504">
        <v>23</v>
      </c>
      <c r="K437" s="504">
        <v>6026</v>
      </c>
      <c r="L437" s="504">
        <v>3.848020434227331</v>
      </c>
      <c r="M437" s="504">
        <v>262</v>
      </c>
      <c r="N437" s="504">
        <v>39</v>
      </c>
      <c r="O437" s="504">
        <v>10218</v>
      </c>
      <c r="P437" s="489">
        <v>6.5249042145593874</v>
      </c>
      <c r="Q437" s="505">
        <v>262</v>
      </c>
    </row>
    <row r="438" spans="1:17" ht="14.4" customHeight="1" x14ac:dyDescent="0.3">
      <c r="A438" s="483" t="s">
        <v>1262</v>
      </c>
      <c r="B438" s="484" t="s">
        <v>1144</v>
      </c>
      <c r="C438" s="484" t="s">
        <v>1131</v>
      </c>
      <c r="D438" s="484" t="s">
        <v>1171</v>
      </c>
      <c r="E438" s="484" t="s">
        <v>1172</v>
      </c>
      <c r="F438" s="504">
        <v>33</v>
      </c>
      <c r="G438" s="504">
        <v>4620</v>
      </c>
      <c r="H438" s="504">
        <v>1</v>
      </c>
      <c r="I438" s="504">
        <v>140</v>
      </c>
      <c r="J438" s="504">
        <v>30</v>
      </c>
      <c r="K438" s="504">
        <v>4230</v>
      </c>
      <c r="L438" s="504">
        <v>0.91558441558441561</v>
      </c>
      <c r="M438" s="504">
        <v>141</v>
      </c>
      <c r="N438" s="504">
        <v>39</v>
      </c>
      <c r="O438" s="504">
        <v>5499</v>
      </c>
      <c r="P438" s="489">
        <v>1.1902597402597404</v>
      </c>
      <c r="Q438" s="505">
        <v>141</v>
      </c>
    </row>
    <row r="439" spans="1:17" ht="14.4" customHeight="1" x14ac:dyDescent="0.3">
      <c r="A439" s="483" t="s">
        <v>1262</v>
      </c>
      <c r="B439" s="484" t="s">
        <v>1144</v>
      </c>
      <c r="C439" s="484" t="s">
        <v>1131</v>
      </c>
      <c r="D439" s="484" t="s">
        <v>1173</v>
      </c>
      <c r="E439" s="484" t="s">
        <v>1172</v>
      </c>
      <c r="F439" s="504">
        <v>167</v>
      </c>
      <c r="G439" s="504">
        <v>13026</v>
      </c>
      <c r="H439" s="504">
        <v>1</v>
      </c>
      <c r="I439" s="504">
        <v>78</v>
      </c>
      <c r="J439" s="504">
        <v>155</v>
      </c>
      <c r="K439" s="504">
        <v>12090</v>
      </c>
      <c r="L439" s="504">
        <v>0.92814371257485029</v>
      </c>
      <c r="M439" s="504">
        <v>78</v>
      </c>
      <c r="N439" s="504">
        <v>192</v>
      </c>
      <c r="O439" s="504">
        <v>14976</v>
      </c>
      <c r="P439" s="489">
        <v>1.1497005988023952</v>
      </c>
      <c r="Q439" s="505">
        <v>78</v>
      </c>
    </row>
    <row r="440" spans="1:17" ht="14.4" customHeight="1" x14ac:dyDescent="0.3">
      <c r="A440" s="483" t="s">
        <v>1262</v>
      </c>
      <c r="B440" s="484" t="s">
        <v>1144</v>
      </c>
      <c r="C440" s="484" t="s">
        <v>1131</v>
      </c>
      <c r="D440" s="484" t="s">
        <v>1174</v>
      </c>
      <c r="E440" s="484" t="s">
        <v>1175</v>
      </c>
      <c r="F440" s="504">
        <v>33</v>
      </c>
      <c r="G440" s="504">
        <v>9966</v>
      </c>
      <c r="H440" s="504">
        <v>1</v>
      </c>
      <c r="I440" s="504">
        <v>302</v>
      </c>
      <c r="J440" s="504">
        <v>30</v>
      </c>
      <c r="K440" s="504">
        <v>9090</v>
      </c>
      <c r="L440" s="504">
        <v>0.91210114388922336</v>
      </c>
      <c r="M440" s="504">
        <v>303</v>
      </c>
      <c r="N440" s="504">
        <v>39</v>
      </c>
      <c r="O440" s="504">
        <v>11817</v>
      </c>
      <c r="P440" s="489">
        <v>1.1857314870559903</v>
      </c>
      <c r="Q440" s="505">
        <v>303</v>
      </c>
    </row>
    <row r="441" spans="1:17" ht="14.4" customHeight="1" x14ac:dyDescent="0.3">
      <c r="A441" s="483" t="s">
        <v>1262</v>
      </c>
      <c r="B441" s="484" t="s">
        <v>1144</v>
      </c>
      <c r="C441" s="484" t="s">
        <v>1131</v>
      </c>
      <c r="D441" s="484" t="s">
        <v>1176</v>
      </c>
      <c r="E441" s="484" t="s">
        <v>1177</v>
      </c>
      <c r="F441" s="504">
        <v>1</v>
      </c>
      <c r="G441" s="504">
        <v>486</v>
      </c>
      <c r="H441" s="504">
        <v>1</v>
      </c>
      <c r="I441" s="504">
        <v>486</v>
      </c>
      <c r="J441" s="504">
        <v>6</v>
      </c>
      <c r="K441" s="504">
        <v>2916</v>
      </c>
      <c r="L441" s="504">
        <v>6</v>
      </c>
      <c r="M441" s="504">
        <v>486</v>
      </c>
      <c r="N441" s="504">
        <v>11</v>
      </c>
      <c r="O441" s="504">
        <v>5346</v>
      </c>
      <c r="P441" s="489">
        <v>11</v>
      </c>
      <c r="Q441" s="505">
        <v>486</v>
      </c>
    </row>
    <row r="442" spans="1:17" ht="14.4" customHeight="1" x14ac:dyDescent="0.3">
      <c r="A442" s="483" t="s">
        <v>1262</v>
      </c>
      <c r="B442" s="484" t="s">
        <v>1144</v>
      </c>
      <c r="C442" s="484" t="s">
        <v>1131</v>
      </c>
      <c r="D442" s="484" t="s">
        <v>1178</v>
      </c>
      <c r="E442" s="484" t="s">
        <v>1179</v>
      </c>
      <c r="F442" s="504">
        <v>107</v>
      </c>
      <c r="G442" s="504">
        <v>17013</v>
      </c>
      <c r="H442" s="504">
        <v>1</v>
      </c>
      <c r="I442" s="504">
        <v>159</v>
      </c>
      <c r="J442" s="504">
        <v>108</v>
      </c>
      <c r="K442" s="504">
        <v>17280</v>
      </c>
      <c r="L442" s="504">
        <v>1.0156938811497092</v>
      </c>
      <c r="M442" s="504">
        <v>160</v>
      </c>
      <c r="N442" s="504">
        <v>115</v>
      </c>
      <c r="O442" s="504">
        <v>18400</v>
      </c>
      <c r="P442" s="489">
        <v>1.081525891964968</v>
      </c>
      <c r="Q442" s="505">
        <v>160</v>
      </c>
    </row>
    <row r="443" spans="1:17" ht="14.4" customHeight="1" x14ac:dyDescent="0.3">
      <c r="A443" s="483" t="s">
        <v>1262</v>
      </c>
      <c r="B443" s="484" t="s">
        <v>1144</v>
      </c>
      <c r="C443" s="484" t="s">
        <v>1131</v>
      </c>
      <c r="D443" s="484" t="s">
        <v>1182</v>
      </c>
      <c r="E443" s="484" t="s">
        <v>1148</v>
      </c>
      <c r="F443" s="504">
        <v>461</v>
      </c>
      <c r="G443" s="504">
        <v>32270</v>
      </c>
      <c r="H443" s="504">
        <v>1</v>
      </c>
      <c r="I443" s="504">
        <v>70</v>
      </c>
      <c r="J443" s="504">
        <v>410</v>
      </c>
      <c r="K443" s="504">
        <v>28700</v>
      </c>
      <c r="L443" s="504">
        <v>0.88937093275488066</v>
      </c>
      <c r="M443" s="504">
        <v>70</v>
      </c>
      <c r="N443" s="504">
        <v>480</v>
      </c>
      <c r="O443" s="504">
        <v>33600</v>
      </c>
      <c r="P443" s="489">
        <v>1.0412147505422993</v>
      </c>
      <c r="Q443" s="505">
        <v>70</v>
      </c>
    </row>
    <row r="444" spans="1:17" ht="14.4" customHeight="1" x14ac:dyDescent="0.3">
      <c r="A444" s="483" t="s">
        <v>1262</v>
      </c>
      <c r="B444" s="484" t="s">
        <v>1144</v>
      </c>
      <c r="C444" s="484" t="s">
        <v>1131</v>
      </c>
      <c r="D444" s="484" t="s">
        <v>1189</v>
      </c>
      <c r="E444" s="484" t="s">
        <v>1190</v>
      </c>
      <c r="F444" s="504">
        <v>1</v>
      </c>
      <c r="G444" s="504">
        <v>1186</v>
      </c>
      <c r="H444" s="504">
        <v>1</v>
      </c>
      <c r="I444" s="504">
        <v>1186</v>
      </c>
      <c r="J444" s="504">
        <v>4</v>
      </c>
      <c r="K444" s="504">
        <v>4756</v>
      </c>
      <c r="L444" s="504">
        <v>4.0101180438448569</v>
      </c>
      <c r="M444" s="504">
        <v>1189</v>
      </c>
      <c r="N444" s="504">
        <v>9</v>
      </c>
      <c r="O444" s="504">
        <v>10701</v>
      </c>
      <c r="P444" s="489">
        <v>9.0227655986509276</v>
      </c>
      <c r="Q444" s="505">
        <v>1189</v>
      </c>
    </row>
    <row r="445" spans="1:17" ht="14.4" customHeight="1" x14ac:dyDescent="0.3">
      <c r="A445" s="483" t="s">
        <v>1262</v>
      </c>
      <c r="B445" s="484" t="s">
        <v>1144</v>
      </c>
      <c r="C445" s="484" t="s">
        <v>1131</v>
      </c>
      <c r="D445" s="484" t="s">
        <v>1191</v>
      </c>
      <c r="E445" s="484" t="s">
        <v>1192</v>
      </c>
      <c r="F445" s="504">
        <v>1</v>
      </c>
      <c r="G445" s="504">
        <v>107</v>
      </c>
      <c r="H445" s="504">
        <v>1</v>
      </c>
      <c r="I445" s="504">
        <v>107</v>
      </c>
      <c r="J445" s="504">
        <v>5</v>
      </c>
      <c r="K445" s="504">
        <v>540</v>
      </c>
      <c r="L445" s="504">
        <v>5.0467289719626169</v>
      </c>
      <c r="M445" s="504">
        <v>108</v>
      </c>
      <c r="N445" s="504">
        <v>5</v>
      </c>
      <c r="O445" s="504">
        <v>540</v>
      </c>
      <c r="P445" s="489">
        <v>5.0467289719626169</v>
      </c>
      <c r="Q445" s="505">
        <v>108</v>
      </c>
    </row>
    <row r="446" spans="1:17" ht="14.4" customHeight="1" x14ac:dyDescent="0.3">
      <c r="A446" s="483" t="s">
        <v>1262</v>
      </c>
      <c r="B446" s="484" t="s">
        <v>1144</v>
      </c>
      <c r="C446" s="484" t="s">
        <v>1131</v>
      </c>
      <c r="D446" s="484" t="s">
        <v>1197</v>
      </c>
      <c r="E446" s="484" t="s">
        <v>1198</v>
      </c>
      <c r="F446" s="504">
        <v>1</v>
      </c>
      <c r="G446" s="504">
        <v>143</v>
      </c>
      <c r="H446" s="504">
        <v>1</v>
      </c>
      <c r="I446" s="504">
        <v>143</v>
      </c>
      <c r="J446" s="504"/>
      <c r="K446" s="504"/>
      <c r="L446" s="504"/>
      <c r="M446" s="504"/>
      <c r="N446" s="504"/>
      <c r="O446" s="504"/>
      <c r="P446" s="489"/>
      <c r="Q446" s="505"/>
    </row>
    <row r="447" spans="1:17" ht="14.4" customHeight="1" x14ac:dyDescent="0.3">
      <c r="A447" s="483" t="s">
        <v>1263</v>
      </c>
      <c r="B447" s="484" t="s">
        <v>1144</v>
      </c>
      <c r="C447" s="484" t="s">
        <v>1131</v>
      </c>
      <c r="D447" s="484" t="s">
        <v>1147</v>
      </c>
      <c r="E447" s="484" t="s">
        <v>1148</v>
      </c>
      <c r="F447" s="504">
        <v>158</v>
      </c>
      <c r="G447" s="504">
        <v>31916</v>
      </c>
      <c r="H447" s="504">
        <v>1</v>
      </c>
      <c r="I447" s="504">
        <v>202</v>
      </c>
      <c r="J447" s="504">
        <v>260</v>
      </c>
      <c r="K447" s="504">
        <v>52780</v>
      </c>
      <c r="L447" s="504">
        <v>1.6537160045118435</v>
      </c>
      <c r="M447" s="504">
        <v>203</v>
      </c>
      <c r="N447" s="504">
        <v>275</v>
      </c>
      <c r="O447" s="504">
        <v>55825</v>
      </c>
      <c r="P447" s="489">
        <v>1.7491226970798346</v>
      </c>
      <c r="Q447" s="505">
        <v>203</v>
      </c>
    </row>
    <row r="448" spans="1:17" ht="14.4" customHeight="1" x14ac:dyDescent="0.3">
      <c r="A448" s="483" t="s">
        <v>1263</v>
      </c>
      <c r="B448" s="484" t="s">
        <v>1144</v>
      </c>
      <c r="C448" s="484" t="s">
        <v>1131</v>
      </c>
      <c r="D448" s="484" t="s">
        <v>1149</v>
      </c>
      <c r="E448" s="484" t="s">
        <v>1148</v>
      </c>
      <c r="F448" s="504"/>
      <c r="G448" s="504"/>
      <c r="H448" s="504"/>
      <c r="I448" s="504"/>
      <c r="J448" s="504"/>
      <c r="K448" s="504"/>
      <c r="L448" s="504"/>
      <c r="M448" s="504"/>
      <c r="N448" s="504">
        <v>1</v>
      </c>
      <c r="O448" s="504">
        <v>84</v>
      </c>
      <c r="P448" s="489"/>
      <c r="Q448" s="505">
        <v>84</v>
      </c>
    </row>
    <row r="449" spans="1:17" ht="14.4" customHeight="1" x14ac:dyDescent="0.3">
      <c r="A449" s="483" t="s">
        <v>1263</v>
      </c>
      <c r="B449" s="484" t="s">
        <v>1144</v>
      </c>
      <c r="C449" s="484" t="s">
        <v>1131</v>
      </c>
      <c r="D449" s="484" t="s">
        <v>1150</v>
      </c>
      <c r="E449" s="484" t="s">
        <v>1151</v>
      </c>
      <c r="F449" s="504">
        <v>29</v>
      </c>
      <c r="G449" s="504">
        <v>8439</v>
      </c>
      <c r="H449" s="504">
        <v>1</v>
      </c>
      <c r="I449" s="504">
        <v>291</v>
      </c>
      <c r="J449" s="504">
        <v>59</v>
      </c>
      <c r="K449" s="504">
        <v>17228</v>
      </c>
      <c r="L449" s="504">
        <v>2.0414741083066712</v>
      </c>
      <c r="M449" s="504">
        <v>292</v>
      </c>
      <c r="N449" s="504">
        <v>142</v>
      </c>
      <c r="O449" s="504">
        <v>41464</v>
      </c>
      <c r="P449" s="489">
        <v>4.9133783623652088</v>
      </c>
      <c r="Q449" s="505">
        <v>292</v>
      </c>
    </row>
    <row r="450" spans="1:17" ht="14.4" customHeight="1" x14ac:dyDescent="0.3">
      <c r="A450" s="483" t="s">
        <v>1263</v>
      </c>
      <c r="B450" s="484" t="s">
        <v>1144</v>
      </c>
      <c r="C450" s="484" t="s">
        <v>1131</v>
      </c>
      <c r="D450" s="484" t="s">
        <v>1152</v>
      </c>
      <c r="E450" s="484" t="s">
        <v>1153</v>
      </c>
      <c r="F450" s="504"/>
      <c r="G450" s="504"/>
      <c r="H450" s="504"/>
      <c r="I450" s="504"/>
      <c r="J450" s="504">
        <v>3</v>
      </c>
      <c r="K450" s="504">
        <v>279</v>
      </c>
      <c r="L450" s="504"/>
      <c r="M450" s="504">
        <v>93</v>
      </c>
      <c r="N450" s="504">
        <v>6</v>
      </c>
      <c r="O450" s="504">
        <v>558</v>
      </c>
      <c r="P450" s="489"/>
      <c r="Q450" s="505">
        <v>93</v>
      </c>
    </row>
    <row r="451" spans="1:17" ht="14.4" customHeight="1" x14ac:dyDescent="0.3">
      <c r="A451" s="483" t="s">
        <v>1263</v>
      </c>
      <c r="B451" s="484" t="s">
        <v>1144</v>
      </c>
      <c r="C451" s="484" t="s">
        <v>1131</v>
      </c>
      <c r="D451" s="484" t="s">
        <v>1156</v>
      </c>
      <c r="E451" s="484" t="s">
        <v>1157</v>
      </c>
      <c r="F451" s="504">
        <v>32</v>
      </c>
      <c r="G451" s="504">
        <v>4256</v>
      </c>
      <c r="H451" s="504">
        <v>1</v>
      </c>
      <c r="I451" s="504">
        <v>133</v>
      </c>
      <c r="J451" s="504">
        <v>52</v>
      </c>
      <c r="K451" s="504">
        <v>6968</v>
      </c>
      <c r="L451" s="504">
        <v>1.637218045112782</v>
      </c>
      <c r="M451" s="504">
        <v>134</v>
      </c>
      <c r="N451" s="504">
        <v>51</v>
      </c>
      <c r="O451" s="504">
        <v>6834</v>
      </c>
      <c r="P451" s="489">
        <v>1.6057330827067668</v>
      </c>
      <c r="Q451" s="505">
        <v>134</v>
      </c>
    </row>
    <row r="452" spans="1:17" ht="14.4" customHeight="1" x14ac:dyDescent="0.3">
      <c r="A452" s="483" t="s">
        <v>1263</v>
      </c>
      <c r="B452" s="484" t="s">
        <v>1144</v>
      </c>
      <c r="C452" s="484" t="s">
        <v>1131</v>
      </c>
      <c r="D452" s="484" t="s">
        <v>1158</v>
      </c>
      <c r="E452" s="484" t="s">
        <v>1157</v>
      </c>
      <c r="F452" s="504"/>
      <c r="G452" s="504"/>
      <c r="H452" s="504"/>
      <c r="I452" s="504"/>
      <c r="J452" s="504">
        <v>1</v>
      </c>
      <c r="K452" s="504">
        <v>175</v>
      </c>
      <c r="L452" s="504"/>
      <c r="M452" s="504">
        <v>175</v>
      </c>
      <c r="N452" s="504">
        <v>1</v>
      </c>
      <c r="O452" s="504">
        <v>175</v>
      </c>
      <c r="P452" s="489"/>
      <c r="Q452" s="505">
        <v>175</v>
      </c>
    </row>
    <row r="453" spans="1:17" ht="14.4" customHeight="1" x14ac:dyDescent="0.3">
      <c r="A453" s="483" t="s">
        <v>1263</v>
      </c>
      <c r="B453" s="484" t="s">
        <v>1144</v>
      </c>
      <c r="C453" s="484" t="s">
        <v>1131</v>
      </c>
      <c r="D453" s="484" t="s">
        <v>1163</v>
      </c>
      <c r="E453" s="484" t="s">
        <v>1164</v>
      </c>
      <c r="F453" s="504"/>
      <c r="G453" s="504"/>
      <c r="H453" s="504"/>
      <c r="I453" s="504"/>
      <c r="J453" s="504">
        <v>2</v>
      </c>
      <c r="K453" s="504">
        <v>318</v>
      </c>
      <c r="L453" s="504"/>
      <c r="M453" s="504">
        <v>159</v>
      </c>
      <c r="N453" s="504">
        <v>5</v>
      </c>
      <c r="O453" s="504">
        <v>795</v>
      </c>
      <c r="P453" s="489"/>
      <c r="Q453" s="505">
        <v>159</v>
      </c>
    </row>
    <row r="454" spans="1:17" ht="14.4" customHeight="1" x14ac:dyDescent="0.3">
      <c r="A454" s="483" t="s">
        <v>1263</v>
      </c>
      <c r="B454" s="484" t="s">
        <v>1144</v>
      </c>
      <c r="C454" s="484" t="s">
        <v>1131</v>
      </c>
      <c r="D454" s="484" t="s">
        <v>1165</v>
      </c>
      <c r="E454" s="484" t="s">
        <v>1166</v>
      </c>
      <c r="F454" s="504">
        <v>1</v>
      </c>
      <c r="G454" s="504">
        <v>382</v>
      </c>
      <c r="H454" s="504">
        <v>1</v>
      </c>
      <c r="I454" s="504">
        <v>382</v>
      </c>
      <c r="J454" s="504"/>
      <c r="K454" s="504"/>
      <c r="L454" s="504"/>
      <c r="M454" s="504"/>
      <c r="N454" s="504"/>
      <c r="O454" s="504"/>
      <c r="P454" s="489"/>
      <c r="Q454" s="505"/>
    </row>
    <row r="455" spans="1:17" ht="14.4" customHeight="1" x14ac:dyDescent="0.3">
      <c r="A455" s="483" t="s">
        <v>1263</v>
      </c>
      <c r="B455" s="484" t="s">
        <v>1144</v>
      </c>
      <c r="C455" s="484" t="s">
        <v>1131</v>
      </c>
      <c r="D455" s="484" t="s">
        <v>1167</v>
      </c>
      <c r="E455" s="484" t="s">
        <v>1168</v>
      </c>
      <c r="F455" s="504">
        <v>77</v>
      </c>
      <c r="G455" s="504">
        <v>1232</v>
      </c>
      <c r="H455" s="504">
        <v>1</v>
      </c>
      <c r="I455" s="504">
        <v>16</v>
      </c>
      <c r="J455" s="504">
        <v>103</v>
      </c>
      <c r="K455" s="504">
        <v>1648</v>
      </c>
      <c r="L455" s="504">
        <v>1.3376623376623376</v>
      </c>
      <c r="M455" s="504">
        <v>16</v>
      </c>
      <c r="N455" s="504">
        <v>108</v>
      </c>
      <c r="O455" s="504">
        <v>1728</v>
      </c>
      <c r="P455" s="489">
        <v>1.4025974025974026</v>
      </c>
      <c r="Q455" s="505">
        <v>16</v>
      </c>
    </row>
    <row r="456" spans="1:17" ht="14.4" customHeight="1" x14ac:dyDescent="0.3">
      <c r="A456" s="483" t="s">
        <v>1263</v>
      </c>
      <c r="B456" s="484" t="s">
        <v>1144</v>
      </c>
      <c r="C456" s="484" t="s">
        <v>1131</v>
      </c>
      <c r="D456" s="484" t="s">
        <v>1169</v>
      </c>
      <c r="E456" s="484" t="s">
        <v>1170</v>
      </c>
      <c r="F456" s="504">
        <v>18</v>
      </c>
      <c r="G456" s="504">
        <v>4698</v>
      </c>
      <c r="H456" s="504">
        <v>1</v>
      </c>
      <c r="I456" s="504">
        <v>261</v>
      </c>
      <c r="J456" s="504">
        <v>43</v>
      </c>
      <c r="K456" s="504">
        <v>11266</v>
      </c>
      <c r="L456" s="504">
        <v>2.3980417198808004</v>
      </c>
      <c r="M456" s="504">
        <v>262</v>
      </c>
      <c r="N456" s="504">
        <v>50</v>
      </c>
      <c r="O456" s="504">
        <v>13100</v>
      </c>
      <c r="P456" s="489">
        <v>2.7884206045125586</v>
      </c>
      <c r="Q456" s="505">
        <v>262</v>
      </c>
    </row>
    <row r="457" spans="1:17" ht="14.4" customHeight="1" x14ac:dyDescent="0.3">
      <c r="A457" s="483" t="s">
        <v>1263</v>
      </c>
      <c r="B457" s="484" t="s">
        <v>1144</v>
      </c>
      <c r="C457" s="484" t="s">
        <v>1131</v>
      </c>
      <c r="D457" s="484" t="s">
        <v>1171</v>
      </c>
      <c r="E457" s="484" t="s">
        <v>1172</v>
      </c>
      <c r="F457" s="504">
        <v>41</v>
      </c>
      <c r="G457" s="504">
        <v>5740</v>
      </c>
      <c r="H457" s="504">
        <v>1</v>
      </c>
      <c r="I457" s="504">
        <v>140</v>
      </c>
      <c r="J457" s="504">
        <v>50</v>
      </c>
      <c r="K457" s="504">
        <v>7050</v>
      </c>
      <c r="L457" s="504">
        <v>1.2282229965156795</v>
      </c>
      <c r="M457" s="504">
        <v>141</v>
      </c>
      <c r="N457" s="504">
        <v>54</v>
      </c>
      <c r="O457" s="504">
        <v>7614</v>
      </c>
      <c r="P457" s="489">
        <v>1.3264808362369338</v>
      </c>
      <c r="Q457" s="505">
        <v>141</v>
      </c>
    </row>
    <row r="458" spans="1:17" ht="14.4" customHeight="1" x14ac:dyDescent="0.3">
      <c r="A458" s="483" t="s">
        <v>1263</v>
      </c>
      <c r="B458" s="484" t="s">
        <v>1144</v>
      </c>
      <c r="C458" s="484" t="s">
        <v>1131</v>
      </c>
      <c r="D458" s="484" t="s">
        <v>1173</v>
      </c>
      <c r="E458" s="484" t="s">
        <v>1172</v>
      </c>
      <c r="F458" s="504">
        <v>32</v>
      </c>
      <c r="G458" s="504">
        <v>2496</v>
      </c>
      <c r="H458" s="504">
        <v>1</v>
      </c>
      <c r="I458" s="504">
        <v>78</v>
      </c>
      <c r="J458" s="504">
        <v>52</v>
      </c>
      <c r="K458" s="504">
        <v>4056</v>
      </c>
      <c r="L458" s="504">
        <v>1.625</v>
      </c>
      <c r="M458" s="504">
        <v>78</v>
      </c>
      <c r="N458" s="504">
        <v>51</v>
      </c>
      <c r="O458" s="504">
        <v>3978</v>
      </c>
      <c r="P458" s="489">
        <v>1.59375</v>
      </c>
      <c r="Q458" s="505">
        <v>78</v>
      </c>
    </row>
    <row r="459" spans="1:17" ht="14.4" customHeight="1" x14ac:dyDescent="0.3">
      <c r="A459" s="483" t="s">
        <v>1263</v>
      </c>
      <c r="B459" s="484" t="s">
        <v>1144</v>
      </c>
      <c r="C459" s="484" t="s">
        <v>1131</v>
      </c>
      <c r="D459" s="484" t="s">
        <v>1174</v>
      </c>
      <c r="E459" s="484" t="s">
        <v>1175</v>
      </c>
      <c r="F459" s="504">
        <v>41</v>
      </c>
      <c r="G459" s="504">
        <v>12382</v>
      </c>
      <c r="H459" s="504">
        <v>1</v>
      </c>
      <c r="I459" s="504">
        <v>302</v>
      </c>
      <c r="J459" s="504">
        <v>50</v>
      </c>
      <c r="K459" s="504">
        <v>15150</v>
      </c>
      <c r="L459" s="504">
        <v>1.2235503149733484</v>
      </c>
      <c r="M459" s="504">
        <v>303</v>
      </c>
      <c r="N459" s="504">
        <v>54</v>
      </c>
      <c r="O459" s="504">
        <v>16362</v>
      </c>
      <c r="P459" s="489">
        <v>1.3214343401712163</v>
      </c>
      <c r="Q459" s="505">
        <v>303</v>
      </c>
    </row>
    <row r="460" spans="1:17" ht="14.4" customHeight="1" x14ac:dyDescent="0.3">
      <c r="A460" s="483" t="s">
        <v>1263</v>
      </c>
      <c r="B460" s="484" t="s">
        <v>1144</v>
      </c>
      <c r="C460" s="484" t="s">
        <v>1131</v>
      </c>
      <c r="D460" s="484" t="s">
        <v>1178</v>
      </c>
      <c r="E460" s="484" t="s">
        <v>1179</v>
      </c>
      <c r="F460" s="504">
        <v>7</v>
      </c>
      <c r="G460" s="504">
        <v>1113</v>
      </c>
      <c r="H460" s="504">
        <v>1</v>
      </c>
      <c r="I460" s="504">
        <v>159</v>
      </c>
      <c r="J460" s="504">
        <v>8</v>
      </c>
      <c r="K460" s="504">
        <v>1280</v>
      </c>
      <c r="L460" s="504">
        <v>1.1500449236298294</v>
      </c>
      <c r="M460" s="504">
        <v>160</v>
      </c>
      <c r="N460" s="504">
        <v>14</v>
      </c>
      <c r="O460" s="504">
        <v>2240</v>
      </c>
      <c r="P460" s="489">
        <v>2.0125786163522013</v>
      </c>
      <c r="Q460" s="505">
        <v>160</v>
      </c>
    </row>
    <row r="461" spans="1:17" ht="14.4" customHeight="1" x14ac:dyDescent="0.3">
      <c r="A461" s="483" t="s">
        <v>1263</v>
      </c>
      <c r="B461" s="484" t="s">
        <v>1144</v>
      </c>
      <c r="C461" s="484" t="s">
        <v>1131</v>
      </c>
      <c r="D461" s="484" t="s">
        <v>1182</v>
      </c>
      <c r="E461" s="484" t="s">
        <v>1148</v>
      </c>
      <c r="F461" s="504">
        <v>80</v>
      </c>
      <c r="G461" s="504">
        <v>5600</v>
      </c>
      <c r="H461" s="504">
        <v>1</v>
      </c>
      <c r="I461" s="504">
        <v>70</v>
      </c>
      <c r="J461" s="504">
        <v>153</v>
      </c>
      <c r="K461" s="504">
        <v>10710</v>
      </c>
      <c r="L461" s="504">
        <v>1.9125000000000001</v>
      </c>
      <c r="M461" s="504">
        <v>70</v>
      </c>
      <c r="N461" s="504">
        <v>140</v>
      </c>
      <c r="O461" s="504">
        <v>9800</v>
      </c>
      <c r="P461" s="489">
        <v>1.75</v>
      </c>
      <c r="Q461" s="505">
        <v>70</v>
      </c>
    </row>
    <row r="462" spans="1:17" ht="14.4" customHeight="1" x14ac:dyDescent="0.3">
      <c r="A462" s="483" t="s">
        <v>1263</v>
      </c>
      <c r="B462" s="484" t="s">
        <v>1144</v>
      </c>
      <c r="C462" s="484" t="s">
        <v>1131</v>
      </c>
      <c r="D462" s="484" t="s">
        <v>1187</v>
      </c>
      <c r="E462" s="484" t="s">
        <v>1188</v>
      </c>
      <c r="F462" s="504">
        <v>1</v>
      </c>
      <c r="G462" s="504">
        <v>215</v>
      </c>
      <c r="H462" s="504">
        <v>1</v>
      </c>
      <c r="I462" s="504">
        <v>215</v>
      </c>
      <c r="J462" s="504">
        <v>3</v>
      </c>
      <c r="K462" s="504">
        <v>648</v>
      </c>
      <c r="L462" s="504">
        <v>3.0139534883720929</v>
      </c>
      <c r="M462" s="504">
        <v>216</v>
      </c>
      <c r="N462" s="504">
        <v>1</v>
      </c>
      <c r="O462" s="504">
        <v>216</v>
      </c>
      <c r="P462" s="489">
        <v>1.0046511627906978</v>
      </c>
      <c r="Q462" s="505">
        <v>216</v>
      </c>
    </row>
    <row r="463" spans="1:17" ht="14.4" customHeight="1" x14ac:dyDescent="0.3">
      <c r="A463" s="483" t="s">
        <v>1263</v>
      </c>
      <c r="B463" s="484" t="s">
        <v>1144</v>
      </c>
      <c r="C463" s="484" t="s">
        <v>1131</v>
      </c>
      <c r="D463" s="484" t="s">
        <v>1189</v>
      </c>
      <c r="E463" s="484" t="s">
        <v>1190</v>
      </c>
      <c r="F463" s="504"/>
      <c r="G463" s="504"/>
      <c r="H463" s="504"/>
      <c r="I463" s="504"/>
      <c r="J463" s="504">
        <v>1</v>
      </c>
      <c r="K463" s="504">
        <v>1189</v>
      </c>
      <c r="L463" s="504"/>
      <c r="M463" s="504">
        <v>1189</v>
      </c>
      <c r="N463" s="504">
        <v>5</v>
      </c>
      <c r="O463" s="504">
        <v>5945</v>
      </c>
      <c r="P463" s="489"/>
      <c r="Q463" s="505">
        <v>1189</v>
      </c>
    </row>
    <row r="464" spans="1:17" ht="14.4" customHeight="1" x14ac:dyDescent="0.3">
      <c r="A464" s="483" t="s">
        <v>1263</v>
      </c>
      <c r="B464" s="484" t="s">
        <v>1144</v>
      </c>
      <c r="C464" s="484" t="s">
        <v>1131</v>
      </c>
      <c r="D464" s="484" t="s">
        <v>1191</v>
      </c>
      <c r="E464" s="484" t="s">
        <v>1192</v>
      </c>
      <c r="F464" s="504">
        <v>1</v>
      </c>
      <c r="G464" s="504">
        <v>107</v>
      </c>
      <c r="H464" s="504">
        <v>1</v>
      </c>
      <c r="I464" s="504">
        <v>107</v>
      </c>
      <c r="J464" s="504">
        <v>2</v>
      </c>
      <c r="K464" s="504">
        <v>216</v>
      </c>
      <c r="L464" s="504">
        <v>2.0186915887850465</v>
      </c>
      <c r="M464" s="504">
        <v>108</v>
      </c>
      <c r="N464" s="504">
        <v>4</v>
      </c>
      <c r="O464" s="504">
        <v>432</v>
      </c>
      <c r="P464" s="489">
        <v>4.037383177570093</v>
      </c>
      <c r="Q464" s="505">
        <v>108</v>
      </c>
    </row>
    <row r="465" spans="1:17" ht="14.4" customHeight="1" x14ac:dyDescent="0.3">
      <c r="A465" s="483" t="s">
        <v>1263</v>
      </c>
      <c r="B465" s="484" t="s">
        <v>1144</v>
      </c>
      <c r="C465" s="484" t="s">
        <v>1131</v>
      </c>
      <c r="D465" s="484" t="s">
        <v>1193</v>
      </c>
      <c r="E465" s="484" t="s">
        <v>1194</v>
      </c>
      <c r="F465" s="504">
        <v>1</v>
      </c>
      <c r="G465" s="504">
        <v>318</v>
      </c>
      <c r="H465" s="504">
        <v>1</v>
      </c>
      <c r="I465" s="504">
        <v>318</v>
      </c>
      <c r="J465" s="504">
        <v>1</v>
      </c>
      <c r="K465" s="504">
        <v>319</v>
      </c>
      <c r="L465" s="504">
        <v>1.0031446540880504</v>
      </c>
      <c r="M465" s="504">
        <v>319</v>
      </c>
      <c r="N465" s="504"/>
      <c r="O465" s="504"/>
      <c r="P465" s="489"/>
      <c r="Q465" s="505"/>
    </row>
    <row r="466" spans="1:17" ht="14.4" customHeight="1" x14ac:dyDescent="0.3">
      <c r="A466" s="483" t="s">
        <v>1263</v>
      </c>
      <c r="B466" s="484" t="s">
        <v>1144</v>
      </c>
      <c r="C466" s="484" t="s">
        <v>1131</v>
      </c>
      <c r="D466" s="484" t="s">
        <v>1197</v>
      </c>
      <c r="E466" s="484" t="s">
        <v>1198</v>
      </c>
      <c r="F466" s="504"/>
      <c r="G466" s="504"/>
      <c r="H466" s="504"/>
      <c r="I466" s="504"/>
      <c r="J466" s="504"/>
      <c r="K466" s="504"/>
      <c r="L466" s="504"/>
      <c r="M466" s="504"/>
      <c r="N466" s="504">
        <v>1</v>
      </c>
      <c r="O466" s="504">
        <v>144</v>
      </c>
      <c r="P466" s="489"/>
      <c r="Q466" s="505">
        <v>144</v>
      </c>
    </row>
    <row r="467" spans="1:17" ht="14.4" customHeight="1" x14ac:dyDescent="0.3">
      <c r="A467" s="483" t="s">
        <v>1263</v>
      </c>
      <c r="B467" s="484" t="s">
        <v>1144</v>
      </c>
      <c r="C467" s="484" t="s">
        <v>1131</v>
      </c>
      <c r="D467" s="484" t="s">
        <v>1199</v>
      </c>
      <c r="E467" s="484" t="s">
        <v>1200</v>
      </c>
      <c r="F467" s="504">
        <v>1</v>
      </c>
      <c r="G467" s="504">
        <v>1015</v>
      </c>
      <c r="H467" s="504">
        <v>1</v>
      </c>
      <c r="I467" s="504">
        <v>1015</v>
      </c>
      <c r="J467" s="504"/>
      <c r="K467" s="504"/>
      <c r="L467" s="504"/>
      <c r="M467" s="504"/>
      <c r="N467" s="504">
        <v>1</v>
      </c>
      <c r="O467" s="504">
        <v>1020</v>
      </c>
      <c r="P467" s="489">
        <v>1.0049261083743843</v>
      </c>
      <c r="Q467" s="505">
        <v>1020</v>
      </c>
    </row>
    <row r="468" spans="1:17" ht="14.4" customHeight="1" thickBot="1" x14ac:dyDescent="0.35">
      <c r="A468" s="491" t="s">
        <v>1263</v>
      </c>
      <c r="B468" s="492" t="s">
        <v>1144</v>
      </c>
      <c r="C468" s="492" t="s">
        <v>1131</v>
      </c>
      <c r="D468" s="492" t="s">
        <v>1201</v>
      </c>
      <c r="E468" s="492" t="s">
        <v>1202</v>
      </c>
      <c r="F468" s="506"/>
      <c r="G468" s="506"/>
      <c r="H468" s="506"/>
      <c r="I468" s="506"/>
      <c r="J468" s="506"/>
      <c r="K468" s="506"/>
      <c r="L468" s="506"/>
      <c r="M468" s="506"/>
      <c r="N468" s="506">
        <v>1</v>
      </c>
      <c r="O468" s="506">
        <v>291</v>
      </c>
      <c r="P468" s="497"/>
      <c r="Q468" s="507">
        <v>291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2014-04-25T05:40:01Z</dcterms:modified>
</cp:coreProperties>
</file>